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chartsheets/sheet12.xml" ContentType="application/vnd.openxmlformats-officedocument.spreadsheetml.chartsheet+xml"/>
  <Override PartName="/xl/worksheets/sheet12.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hartsheets/sheet15.xml" ContentType="application/vnd.openxmlformats-officedocument.spreadsheetml.chart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hartsheets/sheet16.xml" ContentType="application/vnd.openxmlformats-officedocument.spreadsheetml.chart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Drug-related Deaths in 2020\"/>
    </mc:Choice>
  </mc:AlternateContent>
  <bookViews>
    <workbookView xWindow="0" yWindow="0" windowWidth="20490" windowHeight="7095"/>
  </bookViews>
  <sheets>
    <sheet name="Introduction" sheetId="127" r:id="rId1"/>
    <sheet name="Contents" sheetId="32" r:id="rId2"/>
    <sheet name="Fig1" sheetId="82" r:id="rId3"/>
    <sheet name="Fig2" sheetId="106" r:id="rId4"/>
    <sheet name="Fig 2 data" sheetId="94" r:id="rId5"/>
    <sheet name="Fig3a" sheetId="108" r:id="rId6"/>
    <sheet name="Fig 3a data" sheetId="99" r:id="rId7"/>
    <sheet name="Fig3b" sheetId="107" r:id="rId8"/>
    <sheet name="Fig 3b data" sheetId="96" r:id="rId9"/>
    <sheet name="Fig 4" sheetId="112" r:id="rId10"/>
    <sheet name="Fig 5a" sheetId="113" r:id="rId11"/>
    <sheet name="Fig 5a data" sheetId="114" r:id="rId12"/>
    <sheet name="Fig 5b" sheetId="119" r:id="rId13"/>
    <sheet name="Fig 5b data" sheetId="120" r:id="rId14"/>
    <sheet name="Fig 6a" sheetId="123" r:id="rId15"/>
    <sheet name="Fig 6a data" sheetId="124" r:id="rId16"/>
    <sheet name="Fig 6b" sheetId="122" r:id="rId17"/>
    <sheet name="Fig 6b data" sheetId="121" r:id="rId18"/>
    <sheet name="Fig7A" sheetId="83" r:id="rId19"/>
    <sheet name="Fig 7a data" sheetId="79" r:id="rId20"/>
    <sheet name="Fig7B" sheetId="84" r:id="rId21"/>
    <sheet name="Fig 7b data" sheetId="80" r:id="rId22"/>
    <sheet name="Fig7C" sheetId="85" r:id="rId23"/>
    <sheet name="Fig 7c data" sheetId="81" r:id="rId24"/>
    <sheet name="Fig 8" sheetId="105" r:id="rId25"/>
    <sheet name="Fig 9" sheetId="130" r:id="rId26"/>
    <sheet name="Fig 9 data" sheetId="131" r:id="rId27"/>
    <sheet name="1 - summary" sheetId="8" r:id="rId28"/>
    <sheet name="2 - causes" sheetId="33" r:id="rId29"/>
    <sheet name="3 - drugs reported" sheetId="34" r:id="rId30"/>
    <sheet name="4 - sex and age" sheetId="35" r:id="rId31"/>
    <sheet name="5 - sex age cause" sheetId="36" r:id="rId32"/>
    <sheet name="6 - sex, age and drugs" sheetId="37" r:id="rId33"/>
    <sheet name="7 - only one drug involved" sheetId="38" r:id="rId34"/>
    <sheet name="8 - death rates by age" sheetId="20" r:id="rId35"/>
    <sheet name="9 - per problem drug user" sheetId="54" r:id="rId36"/>
    <sheet name="10 - age-stand d-r-d rates" sheetId="132" r:id="rId37"/>
    <sheet name="11 - SIMD Quintiles" sheetId="125" r:id="rId38"/>
    <sheet name="12 - SIMD Deciles" sheetId="76" r:id="rId39"/>
    <sheet name="HB1 - summary" sheetId="2" r:id="rId40"/>
    <sheet name="HB2 - causes" sheetId="39" r:id="rId41"/>
    <sheet name="HB3 - drugs implicated" sheetId="40" r:id="rId42"/>
    <sheet name="HB4 - rates by age-group" sheetId="30" r:id="rId43"/>
    <sheet name="HB5 - per problem drug user" sheetId="53" r:id="rId44"/>
    <sheet name="Fig HB5" sheetId="86" r:id="rId45"/>
    <sheet name="HB6 - age-stand death rates" sheetId="77" r:id="rId46"/>
    <sheet name="C1 - summary" sheetId="11" r:id="rId47"/>
    <sheet name="C2 - causes" sheetId="41" r:id="rId48"/>
    <sheet name="C3 - drugs implicated" sheetId="42" r:id="rId49"/>
    <sheet name="C4 - rates by age-group" sheetId="31" r:id="rId50"/>
    <sheet name="C5 - per problem drug user" sheetId="52" r:id="rId51"/>
    <sheet name="Fig C5" sheetId="104" r:id="rId52"/>
    <sheet name="C6 - age-stand death rates" sheetId="78" r:id="rId53"/>
    <sheet name="X - diff defs" sheetId="12" r:id="rId54"/>
    <sheet name="Fig X1" sheetId="87" r:id="rId55"/>
    <sheet name="Fig X2" sheetId="88" r:id="rId56"/>
    <sheet name="Y - Drug pois (wide) - drugs" sheetId="43" r:id="rId57"/>
    <sheet name="Z - excluded and other causes" sheetId="44" r:id="rId58"/>
    <sheet name="NPS1" sheetId="57" r:id="rId59"/>
    <sheet name="NPS2" sheetId="58" r:id="rId60"/>
    <sheet name="NPS3" sheetId="59" r:id="rId61"/>
    <sheet name="CS1 - 'extra' deaths - drugs" sheetId="62" r:id="rId62"/>
    <sheet name="CS2 - 'extra' deaths - age sex" sheetId="63" r:id="rId63"/>
    <sheet name="EMCDDA - drug-induced deaths" sheetId="66" r:id="rId64"/>
    <sheet name="working + background" sheetId="23" r:id="rId65"/>
    <sheet name="unspecified drug" sheetId="24" r:id="rId66"/>
    <sheet name="1+ of main drugs implic" sheetId="25" r:id="rId67"/>
    <sheet name="only drug implicated ..." sheetId="69" r:id="rId68"/>
    <sheet name="no drug was implicated" sheetId="70" r:id="rId69"/>
    <sheet name="8 calc Scots rates" sheetId="19" r:id="rId70"/>
    <sheet name="9 for prob drug user" sheetId="56" r:id="rId71"/>
    <sheet name="HB1 C1 calc first 5-yr aves" sheetId="60" r:id="rId72"/>
    <sheet name="HB4 calc HB rates" sheetId="18" r:id="rId73"/>
    <sheet name="Fig HB5 calc rates" sheetId="49" r:id="rId74"/>
    <sheet name="C4 calc LA rates" sheetId="27" r:id="rId75"/>
    <sheet name="Fig C5 calc rates" sheetId="55" r:id="rId76"/>
    <sheet name="Fig X2 per million " sheetId="64" r:id="rId77"/>
    <sheet name="calc Scot rate for Table EMCDDA" sheetId="67" r:id="rId78"/>
    <sheet name="S UK rate per mill pop all ages" sheetId="68" r:id="rId79"/>
    <sheet name="wide def COVID mentioned" sheetId="128" r:id="rId80"/>
    <sheet name="COVID und cause and drug mentio" sheetId="129" r:id="rId81"/>
    <sheet name="Number of drugs implicated" sheetId="71" r:id="rId82"/>
    <sheet name="Number of drugs mentioned" sheetId="72" r:id="rId83"/>
  </sheets>
  <definedNames>
    <definedName name="_xlnm._FilterDatabase" localSheetId="11" hidden="1">'Fig 5a data'!$B$3:$B$20</definedName>
    <definedName name="_xlnm._FilterDatabase" localSheetId="13" hidden="1">'Fig 5b data'!$A$3:$F$3</definedName>
    <definedName name="_xlnm._FilterDatabase" localSheetId="17" hidden="1">'Fig 6b data'!$A$3:$F$32</definedName>
    <definedName name="_xlnm.Print_Area" localSheetId="27">'1 - summary'!$A$1:$P$47</definedName>
    <definedName name="_xlnm.Print_Area" localSheetId="66">'1+ of main drugs implic'!$A$1:$I$43</definedName>
    <definedName name="_xlnm.Print_Area" localSheetId="36">'10 - age-stand d-r-d rates'!$A$1:$O$41</definedName>
    <definedName name="_xlnm.Print_Area" localSheetId="37">'11 - SIMD Quintiles'!$A$1:$Y$38</definedName>
    <definedName name="_xlnm.Print_Area" localSheetId="38">'12 - SIMD Deciles'!$A$1:$AU$41</definedName>
    <definedName name="_xlnm.Print_Area" localSheetId="28">'2 - causes'!$A$1:$H$65</definedName>
    <definedName name="_xlnm.Print_Area" localSheetId="29">'3 - drugs reported'!$A$1:$S$56</definedName>
    <definedName name="_xlnm.Print_Area" localSheetId="30">'4 - sex and age'!$A$1:$U$77</definedName>
    <definedName name="_xlnm.Print_Area" localSheetId="31">'5 - sex age cause'!$A$1:$I$74</definedName>
    <definedName name="_xlnm.Print_Area" localSheetId="32">'6 - sex, age and drugs'!$A$1:$S$74</definedName>
    <definedName name="_xlnm.Print_Area" localSheetId="33">'7 - only one drug involved'!$A$1:$U$88</definedName>
    <definedName name="_xlnm.Print_Area" localSheetId="34">'8 - death rates by age'!$A$1:$I$43</definedName>
    <definedName name="_xlnm.Print_Area" localSheetId="69">'8 calc Scots rates'!$A$1:$U$112</definedName>
    <definedName name="_xlnm.Print_Area" localSheetId="35">'9 - per problem drug user'!$A$1:$N$49</definedName>
    <definedName name="_xlnm.Print_Area" localSheetId="70">'9 for prob drug user'!$A$1:$R$39</definedName>
    <definedName name="_xlnm.Print_Area" localSheetId="46">'C1 - summary'!$A$1:$Y$48</definedName>
    <definedName name="_xlnm.Print_Area" localSheetId="47">'C2 - causes'!$A$1:$H$96</definedName>
    <definedName name="_xlnm.Print_Area" localSheetId="48">'C3 - drugs implicated'!$A$1:$S$57</definedName>
    <definedName name="_xlnm.Print_Area" localSheetId="49">'C4 - rates by age-group'!$A$1:$I$58</definedName>
    <definedName name="_xlnm.Print_Area" localSheetId="50">'C5 - per problem drug user'!$A$1:$N$52</definedName>
    <definedName name="_xlnm.Print_Area" localSheetId="52">'C6 - age-stand death rates'!$A$1:$BR$49</definedName>
    <definedName name="_xlnm.Print_Area" localSheetId="61">'CS1 - ''extra'' deaths - drugs'!$A$1:$Y$39</definedName>
    <definedName name="_xlnm.Print_Area" localSheetId="62">'CS2 - ''extra'' deaths - age sex'!$A$1:$Y$44</definedName>
    <definedName name="_xlnm.Print_Area" localSheetId="63">'EMCDDA - drug-induced deaths'!$A$1:$I$80</definedName>
    <definedName name="_xlnm.Print_Area" localSheetId="75">'Fig C5 calc rates'!$A$1:$H$40</definedName>
    <definedName name="_xlnm.Print_Area" localSheetId="73">'Fig HB5 calc rates'!$A$1:$I$21</definedName>
    <definedName name="_xlnm.Print_Area" localSheetId="39">'HB1 - summary'!$A$1:$Y$58</definedName>
    <definedName name="_xlnm.Print_Area" localSheetId="71">'HB1 C1 calc first 5-yr aves'!$A$1:$J$63</definedName>
    <definedName name="_xlnm.Print_Area" localSheetId="40">'HB2 - causes'!$A$1:$H$58</definedName>
    <definedName name="_xlnm.Print_Area" localSheetId="41">'HB3 - drugs implicated'!$A$1:$S$63</definedName>
    <definedName name="_xlnm.Print_Area" localSheetId="42">'HB4 - rates by age-group'!$A$1:$I$41</definedName>
    <definedName name="_xlnm.Print_Area" localSheetId="43">'HB5 - per problem drug user'!$A$1:$N$48</definedName>
    <definedName name="_xlnm.Print_Area" localSheetId="45">'HB6 - age-stand death rates'!$A$1:$BR$32</definedName>
    <definedName name="_xlnm.Print_Area" localSheetId="58">'NPS1'!$A$1:$L$90</definedName>
    <definedName name="_xlnm.Print_Area" localSheetId="59">'NPS2'!$A$1:$Q$58</definedName>
    <definedName name="_xlnm.Print_Area" localSheetId="60">'NPS3'!$A$1:$F$1007</definedName>
    <definedName name="_xlnm.Print_Area" localSheetId="65">'unspecified drug'!$A$1:$L$40</definedName>
    <definedName name="_xlnm.Print_Area" localSheetId="53">'X - diff defs'!$A$1:$K$62</definedName>
    <definedName name="_xlnm.Print_Area" localSheetId="56">'Y - Drug pois (wide) - drugs'!$A$1:$M$80</definedName>
    <definedName name="_xlnm.Print_Area" localSheetId="57">'Z - excluded and other causes'!$A$1:$Q$47</definedName>
  </definedNames>
  <calcPr calcId="162913"/>
</workbook>
</file>

<file path=xl/calcChain.xml><?xml version="1.0" encoding="utf-8"?>
<calcChain xmlns="http://schemas.openxmlformats.org/spreadsheetml/2006/main">
  <c r="E10" i="114" l="1"/>
  <c r="E5" i="96" l="1"/>
  <c r="D5" i="96"/>
  <c r="C5" i="96"/>
  <c r="F6" i="96"/>
  <c r="F7" i="96"/>
  <c r="F8" i="96"/>
  <c r="F9" i="96"/>
  <c r="F10" i="96"/>
  <c r="F11" i="96"/>
  <c r="F12" i="96"/>
  <c r="F13" i="96"/>
  <c r="F14" i="96"/>
  <c r="F15" i="96"/>
  <c r="F16" i="96"/>
  <c r="F17" i="96"/>
  <c r="F18" i="96"/>
  <c r="F19" i="96"/>
  <c r="F20" i="96"/>
  <c r="F21" i="96"/>
  <c r="F22" i="96"/>
  <c r="F23" i="96"/>
  <c r="F24" i="96"/>
  <c r="F25" i="96"/>
  <c r="B6" i="96"/>
  <c r="B7" i="96"/>
  <c r="B8" i="96"/>
  <c r="B9" i="96"/>
  <c r="B10" i="96"/>
  <c r="B11" i="96"/>
  <c r="B12" i="96"/>
  <c r="B13" i="96"/>
  <c r="B14" i="96"/>
  <c r="B15" i="96"/>
  <c r="B16" i="96"/>
  <c r="B17" i="96"/>
  <c r="B18" i="96"/>
  <c r="B19" i="96"/>
  <c r="B20" i="96"/>
  <c r="B21" i="96"/>
  <c r="B22" i="96"/>
  <c r="B23" i="96"/>
  <c r="B24" i="96"/>
  <c r="B25" i="96"/>
  <c r="F5" i="96"/>
  <c r="B5" i="96"/>
  <c r="A5" i="96"/>
  <c r="D9" i="131" l="1"/>
  <c r="D6" i="131"/>
  <c r="D8" i="131"/>
  <c r="D10" i="131"/>
  <c r="D17" i="131"/>
  <c r="D14" i="131"/>
  <c r="D18" i="131"/>
  <c r="D16" i="131"/>
  <c r="D15" i="131"/>
  <c r="D12" i="131"/>
  <c r="D11" i="131"/>
  <c r="D5" i="131"/>
  <c r="D7" i="131"/>
  <c r="D13" i="131"/>
  <c r="B38" i="40" l="1"/>
  <c r="C38" i="40"/>
  <c r="D38" i="40"/>
  <c r="E38" i="40"/>
  <c r="F38" i="40"/>
  <c r="G38" i="40"/>
  <c r="H38" i="40"/>
  <c r="I38" i="40"/>
  <c r="J38" i="40"/>
  <c r="K38" i="40"/>
  <c r="L38" i="40"/>
  <c r="M38" i="40"/>
  <c r="N38" i="40"/>
  <c r="O38" i="40"/>
  <c r="P38" i="40"/>
  <c r="Q38" i="40"/>
  <c r="R38" i="40"/>
  <c r="B39" i="40"/>
  <c r="C39" i="40"/>
  <c r="D39" i="40"/>
  <c r="E39" i="40"/>
  <c r="F39" i="40"/>
  <c r="G39" i="40"/>
  <c r="H39" i="40"/>
  <c r="I39" i="40"/>
  <c r="J39" i="40"/>
  <c r="K39" i="40"/>
  <c r="L39" i="40"/>
  <c r="M39" i="40"/>
  <c r="N39" i="40"/>
  <c r="O39" i="40"/>
  <c r="P39" i="40"/>
  <c r="Q39" i="40"/>
  <c r="R39" i="40"/>
  <c r="B40" i="40"/>
  <c r="C40" i="40"/>
  <c r="D40" i="40"/>
  <c r="E40" i="40"/>
  <c r="F40" i="40"/>
  <c r="G40" i="40"/>
  <c r="H40" i="40"/>
  <c r="I40" i="40"/>
  <c r="J40" i="40"/>
  <c r="K40" i="40"/>
  <c r="L40" i="40"/>
  <c r="M40" i="40"/>
  <c r="N40" i="40"/>
  <c r="O40" i="40"/>
  <c r="P40" i="40"/>
  <c r="Q40" i="40"/>
  <c r="R40" i="40"/>
  <c r="B41" i="40"/>
  <c r="C41" i="40"/>
  <c r="D41" i="40"/>
  <c r="E41" i="40"/>
  <c r="F41" i="40"/>
  <c r="G41" i="40"/>
  <c r="H41" i="40"/>
  <c r="I41" i="40"/>
  <c r="J41" i="40"/>
  <c r="K41" i="40"/>
  <c r="L41" i="40"/>
  <c r="M41" i="40"/>
  <c r="N41" i="40"/>
  <c r="O41" i="40"/>
  <c r="P41" i="40"/>
  <c r="Q41" i="40"/>
  <c r="R41" i="40"/>
  <c r="B42" i="40"/>
  <c r="C42" i="40"/>
  <c r="D42" i="40"/>
  <c r="E42" i="40"/>
  <c r="F42" i="40"/>
  <c r="G42" i="40"/>
  <c r="H42" i="40"/>
  <c r="I42" i="40"/>
  <c r="J42" i="40"/>
  <c r="K42" i="40"/>
  <c r="L42" i="40"/>
  <c r="M42" i="40"/>
  <c r="N42" i="40"/>
  <c r="O42" i="40"/>
  <c r="P42" i="40"/>
  <c r="Q42" i="40"/>
  <c r="R42" i="40"/>
  <c r="B43" i="40"/>
  <c r="C43" i="40"/>
  <c r="D43" i="40"/>
  <c r="E43" i="40"/>
  <c r="F43" i="40"/>
  <c r="G43" i="40"/>
  <c r="H43" i="40"/>
  <c r="I43" i="40"/>
  <c r="J43" i="40"/>
  <c r="K43" i="40"/>
  <c r="L43" i="40"/>
  <c r="M43" i="40"/>
  <c r="N43" i="40"/>
  <c r="O43" i="40"/>
  <c r="P43" i="40"/>
  <c r="Q43" i="40"/>
  <c r="R43" i="40"/>
  <c r="B44" i="40"/>
  <c r="C44" i="40"/>
  <c r="D44" i="40"/>
  <c r="E44" i="40"/>
  <c r="F44" i="40"/>
  <c r="G44" i="40"/>
  <c r="H44" i="40"/>
  <c r="I44" i="40"/>
  <c r="J44" i="40"/>
  <c r="K44" i="40"/>
  <c r="L44" i="40"/>
  <c r="M44" i="40"/>
  <c r="N44" i="40"/>
  <c r="O44" i="40"/>
  <c r="P44" i="40"/>
  <c r="Q44" i="40"/>
  <c r="R44" i="40"/>
  <c r="B45" i="40"/>
  <c r="C45" i="40"/>
  <c r="D45" i="40"/>
  <c r="E45" i="40"/>
  <c r="F45" i="40"/>
  <c r="G45" i="40"/>
  <c r="H45" i="40"/>
  <c r="I45" i="40"/>
  <c r="J45" i="40"/>
  <c r="K45" i="40"/>
  <c r="L45" i="40"/>
  <c r="M45" i="40"/>
  <c r="N45" i="40"/>
  <c r="O45" i="40"/>
  <c r="P45" i="40"/>
  <c r="Q45" i="40"/>
  <c r="R45" i="40"/>
  <c r="B46" i="40"/>
  <c r="C46" i="40"/>
  <c r="D46" i="40"/>
  <c r="E46" i="40"/>
  <c r="F46" i="40"/>
  <c r="G46" i="40"/>
  <c r="H46" i="40"/>
  <c r="I46" i="40"/>
  <c r="J46" i="40"/>
  <c r="K46" i="40"/>
  <c r="L46" i="40"/>
  <c r="M46" i="40"/>
  <c r="N46" i="40"/>
  <c r="O46" i="40"/>
  <c r="P46" i="40"/>
  <c r="Q46" i="40"/>
  <c r="R46" i="40"/>
  <c r="B47" i="40"/>
  <c r="C47" i="40"/>
  <c r="D47" i="40"/>
  <c r="E47" i="40"/>
  <c r="F47" i="40"/>
  <c r="G47" i="40"/>
  <c r="H47" i="40"/>
  <c r="I47" i="40"/>
  <c r="J47" i="40"/>
  <c r="K47" i="40"/>
  <c r="L47" i="40"/>
  <c r="M47" i="40"/>
  <c r="N47" i="40"/>
  <c r="O47" i="40"/>
  <c r="P47" i="40"/>
  <c r="Q47" i="40"/>
  <c r="R47" i="40"/>
  <c r="B48" i="40"/>
  <c r="C48" i="40"/>
  <c r="D48" i="40"/>
  <c r="E48" i="40"/>
  <c r="F48" i="40"/>
  <c r="G48" i="40"/>
  <c r="H48" i="40"/>
  <c r="I48" i="40"/>
  <c r="J48" i="40"/>
  <c r="K48" i="40"/>
  <c r="L48" i="40"/>
  <c r="M48" i="40"/>
  <c r="N48" i="40"/>
  <c r="O48" i="40"/>
  <c r="P48" i="40"/>
  <c r="Q48" i="40"/>
  <c r="R48" i="40"/>
  <c r="B49" i="40"/>
  <c r="C49" i="40"/>
  <c r="D49" i="40"/>
  <c r="E49" i="40"/>
  <c r="F49" i="40"/>
  <c r="G49" i="40"/>
  <c r="H49" i="40"/>
  <c r="I49" i="40"/>
  <c r="J49" i="40"/>
  <c r="K49" i="40"/>
  <c r="L49" i="40"/>
  <c r="M49" i="40"/>
  <c r="N49" i="40"/>
  <c r="O49" i="40"/>
  <c r="P49" i="40"/>
  <c r="Q49" i="40"/>
  <c r="R49" i="40"/>
  <c r="B50" i="40"/>
  <c r="C50" i="40"/>
  <c r="D50" i="40"/>
  <c r="E50" i="40"/>
  <c r="F50" i="40"/>
  <c r="G50" i="40"/>
  <c r="H50" i="40"/>
  <c r="I50" i="40"/>
  <c r="J50" i="40"/>
  <c r="K50" i="40"/>
  <c r="L50" i="40"/>
  <c r="M50" i="40"/>
  <c r="N50" i="40"/>
  <c r="O50" i="40"/>
  <c r="P50" i="40"/>
  <c r="Q50" i="40"/>
  <c r="R50" i="40"/>
  <c r="C37" i="40"/>
  <c r="D37" i="40"/>
  <c r="E37" i="40"/>
  <c r="F37" i="40"/>
  <c r="G37" i="40"/>
  <c r="H37" i="40"/>
  <c r="I37" i="40"/>
  <c r="J37" i="40"/>
  <c r="K37" i="40"/>
  <c r="L37" i="40"/>
  <c r="M37" i="40"/>
  <c r="N37" i="40"/>
  <c r="O37" i="40"/>
  <c r="P37" i="40"/>
  <c r="Q37" i="40"/>
  <c r="R37" i="40"/>
  <c r="B37" i="40"/>
  <c r="E35" i="40"/>
  <c r="F35" i="40"/>
  <c r="G35" i="40"/>
  <c r="H35" i="40"/>
  <c r="I35" i="40"/>
  <c r="J35" i="40"/>
  <c r="K35" i="40"/>
  <c r="L35" i="40"/>
  <c r="M35" i="40"/>
  <c r="N35" i="40"/>
  <c r="O35" i="40"/>
  <c r="P35" i="40"/>
  <c r="Q35" i="40"/>
  <c r="R35" i="40"/>
  <c r="C35" i="40"/>
  <c r="D35" i="40"/>
  <c r="B35" i="40"/>
  <c r="A38" i="40"/>
  <c r="A39" i="40"/>
  <c r="A40" i="40"/>
  <c r="A41" i="40"/>
  <c r="A42" i="40"/>
  <c r="A43" i="40"/>
  <c r="A44" i="40"/>
  <c r="A45" i="40"/>
  <c r="A46" i="40"/>
  <c r="A47" i="40"/>
  <c r="A48" i="40"/>
  <c r="A49" i="40"/>
  <c r="A50" i="40"/>
  <c r="A37" i="40"/>
  <c r="A35" i="40"/>
  <c r="H16" i="8"/>
  <c r="H17" i="8"/>
  <c r="H18" i="8"/>
  <c r="H19" i="8"/>
  <c r="H20" i="8"/>
  <c r="H21" i="8"/>
  <c r="H22" i="8"/>
  <c r="H23" i="8"/>
  <c r="H24" i="8"/>
  <c r="H25" i="8"/>
  <c r="H26" i="8"/>
  <c r="H27" i="8"/>
  <c r="H28" i="8"/>
  <c r="H29" i="8"/>
  <c r="H30" i="8"/>
  <c r="H31" i="8"/>
  <c r="H32" i="8"/>
  <c r="H33" i="8"/>
  <c r="H34" i="8"/>
  <c r="H15" i="8"/>
  <c r="C14" i="8"/>
  <c r="C15" i="8"/>
  <c r="C16" i="8"/>
  <c r="C17" i="8"/>
  <c r="C18" i="8"/>
  <c r="C19" i="8"/>
  <c r="C20" i="8"/>
  <c r="C21" i="8"/>
  <c r="C22" i="8"/>
  <c r="C23" i="8"/>
  <c r="C24" i="8"/>
  <c r="C25" i="8"/>
  <c r="C26" i="8"/>
  <c r="C27" i="8"/>
  <c r="C28" i="8"/>
  <c r="C29" i="8"/>
  <c r="C30" i="8"/>
  <c r="C31" i="8"/>
  <c r="C32" i="8"/>
  <c r="C33" i="8"/>
  <c r="C34" i="8"/>
  <c r="C35" i="8"/>
  <c r="C36" i="8"/>
  <c r="C13" i="8"/>
  <c r="R69" i="35" l="1"/>
  <c r="S69" i="35"/>
  <c r="A18" i="114" l="1"/>
  <c r="A7" i="114"/>
  <c r="AT10" i="76" l="1"/>
  <c r="AT11" i="76"/>
  <c r="AT12" i="76"/>
  <c r="AT13" i="76"/>
  <c r="AT14" i="76"/>
  <c r="AT15" i="76"/>
  <c r="AT16" i="76"/>
  <c r="AT17" i="76"/>
  <c r="AT18" i="76"/>
  <c r="AT19" i="76"/>
  <c r="AT20" i="76"/>
  <c r="AT21" i="76"/>
  <c r="AT22" i="76"/>
  <c r="AT23" i="76"/>
  <c r="AT24" i="76"/>
  <c r="AT25" i="76"/>
  <c r="AT26" i="76"/>
  <c r="AT27" i="76"/>
  <c r="AT28" i="76"/>
  <c r="AT9" i="76"/>
  <c r="A17" i="114" l="1"/>
  <c r="A16" i="114"/>
  <c r="A15" i="114"/>
  <c r="A14" i="114"/>
  <c r="A13" i="114"/>
  <c r="A12" i="114"/>
  <c r="A11" i="114"/>
  <c r="A10" i="114"/>
  <c r="A9" i="114"/>
  <c r="A8" i="114"/>
  <c r="L19" i="67" l="1"/>
  <c r="D34" i="25" l="1"/>
  <c r="X7" i="63" l="1"/>
  <c r="X8" i="62"/>
  <c r="P22" i="58"/>
  <c r="P40" i="58"/>
  <c r="P41" i="58"/>
  <c r="P33" i="58"/>
  <c r="P10" i="58" s="1"/>
  <c r="P38" i="58" s="1"/>
  <c r="P28" i="58"/>
  <c r="P29" i="58"/>
  <c r="P16" i="58"/>
  <c r="P14" i="58" s="1"/>
  <c r="P18" i="44"/>
  <c r="P27" i="44"/>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30" i="27"/>
  <c r="M128"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30" i="27"/>
  <c r="K128" i="27"/>
  <c r="C131" i="27"/>
  <c r="D131" i="27"/>
  <c r="E131" i="27"/>
  <c r="F131" i="27"/>
  <c r="G131" i="27"/>
  <c r="C132" i="27"/>
  <c r="D132" i="27"/>
  <c r="E132" i="27"/>
  <c r="F132" i="27"/>
  <c r="G132" i="27"/>
  <c r="C133" i="27"/>
  <c r="D133" i="27"/>
  <c r="E133" i="27"/>
  <c r="F133" i="27"/>
  <c r="G133" i="27"/>
  <c r="C134" i="27"/>
  <c r="D134" i="27"/>
  <c r="E134" i="27"/>
  <c r="F134" i="27"/>
  <c r="G134" i="27"/>
  <c r="C135" i="27"/>
  <c r="D135" i="27"/>
  <c r="E135" i="27"/>
  <c r="F135" i="27"/>
  <c r="G135" i="27"/>
  <c r="C136" i="27"/>
  <c r="D136" i="27"/>
  <c r="E136" i="27"/>
  <c r="F136" i="27"/>
  <c r="G136" i="27"/>
  <c r="C137" i="27"/>
  <c r="D137" i="27"/>
  <c r="E137" i="27"/>
  <c r="F137" i="27"/>
  <c r="G137" i="27"/>
  <c r="C138" i="27"/>
  <c r="D138" i="27"/>
  <c r="E138" i="27"/>
  <c r="F138" i="27"/>
  <c r="G138" i="27"/>
  <c r="C139" i="27"/>
  <c r="D139" i="27"/>
  <c r="E139" i="27"/>
  <c r="F139" i="27"/>
  <c r="G139" i="27"/>
  <c r="C140" i="27"/>
  <c r="D140" i="27"/>
  <c r="E140" i="27"/>
  <c r="F140" i="27"/>
  <c r="G140" i="27"/>
  <c r="C141" i="27"/>
  <c r="D141" i="27"/>
  <c r="E141" i="27"/>
  <c r="F141" i="27"/>
  <c r="G141" i="27"/>
  <c r="C142" i="27"/>
  <c r="D142" i="27"/>
  <c r="E142" i="27"/>
  <c r="F142" i="27"/>
  <c r="G142" i="27"/>
  <c r="C143" i="27"/>
  <c r="D143" i="27"/>
  <c r="E143" i="27"/>
  <c r="F143" i="27"/>
  <c r="G143" i="27"/>
  <c r="C144" i="27"/>
  <c r="D144" i="27"/>
  <c r="E144" i="27"/>
  <c r="F144" i="27"/>
  <c r="G144" i="27"/>
  <c r="C145" i="27"/>
  <c r="D145" i="27"/>
  <c r="E145" i="27"/>
  <c r="F145" i="27"/>
  <c r="G145" i="27"/>
  <c r="C146" i="27"/>
  <c r="D146" i="27"/>
  <c r="E146" i="27"/>
  <c r="F146" i="27"/>
  <c r="G146" i="27"/>
  <c r="C147" i="27"/>
  <c r="D147" i="27"/>
  <c r="E147" i="27"/>
  <c r="F147" i="27"/>
  <c r="G147" i="27"/>
  <c r="C148" i="27"/>
  <c r="D148" i="27"/>
  <c r="E148" i="27"/>
  <c r="F148" i="27"/>
  <c r="G148" i="27"/>
  <c r="C149" i="27"/>
  <c r="D149" i="27"/>
  <c r="E149" i="27"/>
  <c r="F149" i="27"/>
  <c r="G149" i="27"/>
  <c r="C150" i="27"/>
  <c r="D150" i="27"/>
  <c r="E150" i="27"/>
  <c r="F150" i="27"/>
  <c r="G150" i="27"/>
  <c r="C151" i="27"/>
  <c r="D151" i="27"/>
  <c r="E151" i="27"/>
  <c r="F151" i="27"/>
  <c r="G151" i="27"/>
  <c r="C152" i="27"/>
  <c r="D152" i="27"/>
  <c r="E152" i="27"/>
  <c r="F152" i="27"/>
  <c r="G152" i="27"/>
  <c r="C153" i="27"/>
  <c r="D153" i="27"/>
  <c r="E153" i="27"/>
  <c r="F153" i="27"/>
  <c r="G153" i="27"/>
  <c r="C154" i="27"/>
  <c r="D154" i="27"/>
  <c r="E154" i="27"/>
  <c r="F154" i="27"/>
  <c r="G154" i="27"/>
  <c r="C155" i="27"/>
  <c r="D155" i="27"/>
  <c r="E155" i="27"/>
  <c r="F155" i="27"/>
  <c r="G155" i="27"/>
  <c r="C156" i="27"/>
  <c r="D156" i="27"/>
  <c r="E156" i="27"/>
  <c r="F156" i="27"/>
  <c r="G156" i="27"/>
  <c r="C157" i="27"/>
  <c r="D157" i="27"/>
  <c r="E157" i="27"/>
  <c r="F157" i="27"/>
  <c r="G157" i="27"/>
  <c r="C158" i="27"/>
  <c r="D158" i="27"/>
  <c r="E158" i="27"/>
  <c r="F158" i="27"/>
  <c r="G158" i="27"/>
  <c r="C159" i="27"/>
  <c r="D159" i="27"/>
  <c r="E159" i="27"/>
  <c r="F159" i="27"/>
  <c r="G159" i="27"/>
  <c r="C160" i="27"/>
  <c r="D160" i="27"/>
  <c r="E160" i="27"/>
  <c r="F160" i="27"/>
  <c r="G160" i="27"/>
  <c r="C161" i="27"/>
  <c r="D161" i="27"/>
  <c r="E161" i="27"/>
  <c r="F161" i="27"/>
  <c r="G161" i="27"/>
  <c r="D130" i="27"/>
  <c r="E130" i="27"/>
  <c r="F130" i="27"/>
  <c r="G130" i="27"/>
  <c r="C130" i="27"/>
  <c r="D128" i="27"/>
  <c r="E128" i="27"/>
  <c r="F128" i="27"/>
  <c r="G128" i="27"/>
  <c r="C128" i="27"/>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10" i="11"/>
  <c r="R8" i="11"/>
  <c r="C31" i="20"/>
  <c r="D31" i="20"/>
  <c r="E31" i="20"/>
  <c r="F31" i="20"/>
  <c r="G31" i="20"/>
  <c r="H31" i="20"/>
  <c r="B31" i="20"/>
  <c r="K90" i="19"/>
  <c r="K91" i="19"/>
  <c r="K92" i="19"/>
  <c r="K93" i="19"/>
  <c r="K94" i="19"/>
  <c r="K95" i="19"/>
  <c r="K96" i="19"/>
  <c r="K97" i="19"/>
  <c r="K98" i="19"/>
  <c r="K99" i="19"/>
  <c r="K100" i="19"/>
  <c r="K101" i="19"/>
  <c r="K102" i="19"/>
  <c r="K103" i="19"/>
  <c r="K104" i="19"/>
  <c r="K105" i="19"/>
  <c r="K106" i="19"/>
  <c r="K107" i="19"/>
  <c r="K108" i="19"/>
  <c r="K109" i="19"/>
  <c r="K89" i="19"/>
  <c r="I90" i="19"/>
  <c r="I91" i="19"/>
  <c r="I92" i="19"/>
  <c r="I93" i="19"/>
  <c r="I94" i="19"/>
  <c r="I95" i="19"/>
  <c r="I96" i="19"/>
  <c r="I97" i="19"/>
  <c r="I98" i="19"/>
  <c r="I99" i="19"/>
  <c r="I100" i="19"/>
  <c r="I101" i="19"/>
  <c r="I102" i="19"/>
  <c r="I103" i="19"/>
  <c r="I104" i="19"/>
  <c r="I105" i="19"/>
  <c r="I106" i="19"/>
  <c r="I107" i="19"/>
  <c r="I89" i="19"/>
  <c r="C90" i="19"/>
  <c r="D90" i="19"/>
  <c r="E90" i="19"/>
  <c r="F90" i="19"/>
  <c r="G90" i="19"/>
  <c r="C91" i="19"/>
  <c r="D91" i="19"/>
  <c r="E91" i="19"/>
  <c r="F91" i="19"/>
  <c r="G91" i="19"/>
  <c r="C92" i="19"/>
  <c r="D92" i="19"/>
  <c r="E92" i="19"/>
  <c r="F92" i="19"/>
  <c r="G92" i="19"/>
  <c r="C93" i="19"/>
  <c r="D93" i="19"/>
  <c r="E93" i="19"/>
  <c r="F93" i="19"/>
  <c r="G93" i="19"/>
  <c r="C94" i="19"/>
  <c r="D94" i="19"/>
  <c r="E94" i="19"/>
  <c r="F94" i="19"/>
  <c r="G94" i="19"/>
  <c r="C95" i="19"/>
  <c r="D95" i="19"/>
  <c r="E95" i="19"/>
  <c r="F95" i="19"/>
  <c r="G95" i="19"/>
  <c r="C96" i="19"/>
  <c r="D96" i="19"/>
  <c r="E96" i="19"/>
  <c r="F96" i="19"/>
  <c r="G96" i="19"/>
  <c r="C97" i="19"/>
  <c r="D97" i="19"/>
  <c r="E97" i="19"/>
  <c r="F97" i="19"/>
  <c r="G97" i="19"/>
  <c r="C98" i="19"/>
  <c r="D98" i="19"/>
  <c r="E98" i="19"/>
  <c r="F98" i="19"/>
  <c r="G98" i="19"/>
  <c r="C99" i="19"/>
  <c r="D99" i="19"/>
  <c r="E99" i="19"/>
  <c r="F99" i="19"/>
  <c r="G99" i="19"/>
  <c r="C100" i="19"/>
  <c r="D100" i="19"/>
  <c r="E100" i="19"/>
  <c r="F100" i="19"/>
  <c r="G100" i="19"/>
  <c r="C101" i="19"/>
  <c r="D101" i="19"/>
  <c r="E101" i="19"/>
  <c r="F101" i="19"/>
  <c r="G101" i="19"/>
  <c r="C102" i="19"/>
  <c r="D102" i="19"/>
  <c r="E102" i="19"/>
  <c r="F102" i="19"/>
  <c r="G102" i="19"/>
  <c r="C103" i="19"/>
  <c r="D103" i="19"/>
  <c r="E103" i="19"/>
  <c r="F103" i="19"/>
  <c r="G103" i="19"/>
  <c r="C104" i="19"/>
  <c r="D104" i="19"/>
  <c r="E104" i="19"/>
  <c r="F104" i="19"/>
  <c r="G104" i="19"/>
  <c r="C105" i="19"/>
  <c r="D105" i="19"/>
  <c r="E105" i="19"/>
  <c r="F105" i="19"/>
  <c r="G105" i="19"/>
  <c r="C106" i="19"/>
  <c r="D106" i="19"/>
  <c r="E106" i="19"/>
  <c r="F106" i="19"/>
  <c r="G106" i="19"/>
  <c r="C107" i="19"/>
  <c r="D107" i="19"/>
  <c r="E107" i="19"/>
  <c r="F107" i="19"/>
  <c r="G107" i="19"/>
  <c r="C108" i="19"/>
  <c r="D108" i="19"/>
  <c r="E108" i="19"/>
  <c r="F108" i="19"/>
  <c r="G108" i="19"/>
  <c r="C109" i="19"/>
  <c r="D109" i="19"/>
  <c r="E109" i="19"/>
  <c r="F109" i="19"/>
  <c r="G109" i="19"/>
  <c r="D89" i="19"/>
  <c r="E89" i="19"/>
  <c r="F89" i="19"/>
  <c r="G89" i="19"/>
  <c r="C89" i="19"/>
  <c r="M88" i="18"/>
  <c r="M87" i="18"/>
  <c r="M86" i="18"/>
  <c r="M85" i="18"/>
  <c r="M84" i="18"/>
  <c r="M83" i="18"/>
  <c r="M82" i="18"/>
  <c r="M81" i="18"/>
  <c r="M80" i="18"/>
  <c r="M79" i="18"/>
  <c r="M78" i="18"/>
  <c r="M77" i="18"/>
  <c r="M76" i="18"/>
  <c r="M75" i="18"/>
  <c r="K88" i="18"/>
  <c r="K87" i="18"/>
  <c r="K86" i="18"/>
  <c r="K85" i="18"/>
  <c r="K84" i="18"/>
  <c r="K83" i="18"/>
  <c r="K82" i="18"/>
  <c r="K81" i="18"/>
  <c r="K80" i="18"/>
  <c r="K79" i="18"/>
  <c r="K78" i="18"/>
  <c r="K77" i="18"/>
  <c r="K76" i="18"/>
  <c r="K75" i="18"/>
  <c r="G88" i="18"/>
  <c r="F88" i="18"/>
  <c r="E88" i="18"/>
  <c r="D88" i="18"/>
  <c r="C88" i="18"/>
  <c r="G87" i="18"/>
  <c r="F87" i="18"/>
  <c r="E87" i="18"/>
  <c r="D87" i="18"/>
  <c r="C87" i="18"/>
  <c r="G86" i="18"/>
  <c r="F86" i="18"/>
  <c r="E86" i="18"/>
  <c r="D86" i="18"/>
  <c r="C86" i="18"/>
  <c r="G85" i="18"/>
  <c r="F85" i="18"/>
  <c r="E85" i="18"/>
  <c r="D85" i="18"/>
  <c r="C85" i="18"/>
  <c r="G84" i="18"/>
  <c r="F84" i="18"/>
  <c r="E84" i="18"/>
  <c r="D84" i="18"/>
  <c r="C84" i="18"/>
  <c r="G83" i="18"/>
  <c r="F83" i="18"/>
  <c r="E83" i="18"/>
  <c r="D83" i="18"/>
  <c r="C83" i="18"/>
  <c r="G82" i="18"/>
  <c r="F82" i="18"/>
  <c r="E82" i="18"/>
  <c r="D82" i="18"/>
  <c r="C82" i="18"/>
  <c r="G81" i="18"/>
  <c r="F81" i="18"/>
  <c r="E81" i="18"/>
  <c r="D81" i="18"/>
  <c r="C81" i="18"/>
  <c r="G80" i="18"/>
  <c r="F80" i="18"/>
  <c r="E80" i="18"/>
  <c r="D80" i="18"/>
  <c r="C80" i="18"/>
  <c r="G79" i="18"/>
  <c r="F79" i="18"/>
  <c r="E79" i="18"/>
  <c r="D79" i="18"/>
  <c r="C79" i="18"/>
  <c r="G78" i="18"/>
  <c r="F78" i="18"/>
  <c r="E78" i="18"/>
  <c r="D78" i="18"/>
  <c r="C78" i="18"/>
  <c r="G77" i="18"/>
  <c r="F77" i="18"/>
  <c r="E77" i="18"/>
  <c r="D77" i="18"/>
  <c r="C77" i="18"/>
  <c r="G76" i="18"/>
  <c r="F76" i="18"/>
  <c r="E76" i="18"/>
  <c r="D76" i="18"/>
  <c r="C76" i="18"/>
  <c r="G75" i="18"/>
  <c r="F75" i="18"/>
  <c r="E75" i="18"/>
  <c r="D75" i="18"/>
  <c r="C75" i="18"/>
  <c r="M73" i="18"/>
  <c r="K73" i="18"/>
  <c r="D73" i="18"/>
  <c r="E73" i="18"/>
  <c r="F73" i="18"/>
  <c r="G73" i="18"/>
  <c r="C73" i="18"/>
  <c r="R43" i="38"/>
  <c r="R44" i="38"/>
  <c r="R46" i="38"/>
  <c r="R47" i="38"/>
  <c r="R48" i="38"/>
  <c r="R49" i="38"/>
  <c r="R50" i="38"/>
  <c r="R53" i="38"/>
  <c r="R54" i="38"/>
  <c r="R55" i="38"/>
  <c r="R56" i="38"/>
  <c r="R57" i="38"/>
  <c r="R60" i="38"/>
  <c r="R61" i="38"/>
  <c r="R62" i="38"/>
  <c r="R63" i="38"/>
  <c r="R64" i="38"/>
  <c r="R41" i="38"/>
  <c r="R15" i="38"/>
  <c r="R16" i="38"/>
  <c r="R18" i="38"/>
  <c r="R19" i="38"/>
  <c r="R20" i="38"/>
  <c r="R21" i="38"/>
  <c r="R22" i="38"/>
  <c r="R25" i="38"/>
  <c r="R26" i="38"/>
  <c r="R27" i="38"/>
  <c r="R28" i="38"/>
  <c r="R29" i="38"/>
  <c r="R32" i="38"/>
  <c r="R33" i="38"/>
  <c r="R34" i="38"/>
  <c r="R35" i="38"/>
  <c r="R36" i="38"/>
  <c r="R13" i="38"/>
  <c r="E18" i="121" l="1"/>
  <c r="D18" i="121"/>
  <c r="F15" i="124"/>
  <c r="F35" i="124"/>
  <c r="F28" i="124"/>
  <c r="F29" i="124"/>
  <c r="F25" i="124"/>
  <c r="F16" i="124"/>
  <c r="F22" i="124"/>
  <c r="F7" i="124"/>
  <c r="F11" i="124"/>
  <c r="F34" i="124"/>
  <c r="F30" i="124"/>
  <c r="F36" i="124"/>
  <c r="F21" i="124"/>
  <c r="F24" i="124"/>
  <c r="F8" i="124"/>
  <c r="F32" i="124"/>
  <c r="F9" i="124"/>
  <c r="F23" i="124"/>
  <c r="F33" i="124"/>
  <c r="F10" i="124"/>
  <c r="F17" i="124"/>
  <c r="F26" i="124"/>
  <c r="F12" i="124"/>
  <c r="F27" i="124"/>
  <c r="F14" i="124"/>
  <c r="F18" i="124"/>
  <c r="F20" i="124"/>
  <c r="F13" i="124"/>
  <c r="F31" i="124"/>
  <c r="F19" i="124"/>
  <c r="E15" i="124"/>
  <c r="E35" i="124"/>
  <c r="E28" i="124"/>
  <c r="E29" i="124"/>
  <c r="E25" i="124"/>
  <c r="E16" i="124"/>
  <c r="E22" i="124"/>
  <c r="E7" i="124"/>
  <c r="E11" i="124"/>
  <c r="E34" i="124"/>
  <c r="E30" i="124"/>
  <c r="E36" i="124"/>
  <c r="E21" i="124"/>
  <c r="E24" i="124"/>
  <c r="E8" i="124"/>
  <c r="E32" i="124"/>
  <c r="E9" i="124"/>
  <c r="E23" i="124"/>
  <c r="E33" i="124"/>
  <c r="E10" i="124"/>
  <c r="E17" i="124"/>
  <c r="E26" i="124"/>
  <c r="E12" i="124"/>
  <c r="E27" i="124"/>
  <c r="E14" i="124"/>
  <c r="E18" i="124"/>
  <c r="E20" i="124"/>
  <c r="E13" i="124"/>
  <c r="E31" i="124"/>
  <c r="E19" i="124"/>
  <c r="B15" i="124"/>
  <c r="B35" i="124"/>
  <c r="B28" i="124"/>
  <c r="B29" i="124"/>
  <c r="B25" i="124"/>
  <c r="B16" i="124"/>
  <c r="B22" i="124"/>
  <c r="B7" i="124"/>
  <c r="B11" i="124"/>
  <c r="B34" i="124"/>
  <c r="B30" i="124"/>
  <c r="B36" i="124"/>
  <c r="B21" i="124"/>
  <c r="B24" i="124"/>
  <c r="B8" i="124"/>
  <c r="B32" i="124"/>
  <c r="B9" i="124"/>
  <c r="B23" i="124"/>
  <c r="B33" i="124"/>
  <c r="B10" i="124"/>
  <c r="B17" i="124"/>
  <c r="B26" i="124"/>
  <c r="B12" i="124"/>
  <c r="B27" i="124"/>
  <c r="B14" i="124"/>
  <c r="B18" i="124"/>
  <c r="B20" i="124"/>
  <c r="B13" i="124"/>
  <c r="B31" i="124"/>
  <c r="B19" i="124"/>
  <c r="E8" i="114"/>
  <c r="E15" i="114"/>
  <c r="E13" i="114"/>
  <c r="E14" i="114"/>
  <c r="E12" i="114"/>
  <c r="E17" i="114"/>
  <c r="E7" i="114"/>
  <c r="E18" i="114"/>
  <c r="E16" i="114"/>
  <c r="E9" i="114"/>
  <c r="E11" i="114"/>
  <c r="D8" i="114"/>
  <c r="D15" i="114"/>
  <c r="D13" i="114"/>
  <c r="D14" i="114"/>
  <c r="D12" i="114"/>
  <c r="D17" i="114"/>
  <c r="D7" i="114"/>
  <c r="D18" i="114"/>
  <c r="D10" i="114"/>
  <c r="D16" i="114"/>
  <c r="D9" i="114"/>
  <c r="D11" i="114"/>
  <c r="B8" i="114"/>
  <c r="B15" i="114"/>
  <c r="B13" i="114"/>
  <c r="B14" i="114"/>
  <c r="B12" i="114"/>
  <c r="B17" i="114"/>
  <c r="B7" i="114"/>
  <c r="B18" i="114"/>
  <c r="B10" i="114"/>
  <c r="B16" i="114"/>
  <c r="B9" i="114"/>
  <c r="B11" i="114"/>
  <c r="F18" i="121" l="1"/>
  <c r="G31" i="124"/>
  <c r="H31" i="124"/>
  <c r="G32" i="124"/>
  <c r="H32" i="124" l="1"/>
  <c r="G22" i="124"/>
  <c r="G23" i="124"/>
  <c r="G8" i="124"/>
  <c r="G16" i="124" l="1"/>
  <c r="G26" i="124"/>
  <c r="G25" i="124"/>
  <c r="G30" i="124"/>
  <c r="G20" i="124"/>
  <c r="G28" i="124"/>
  <c r="G35" i="124"/>
  <c r="G19" i="124"/>
  <c r="G36" i="124"/>
  <c r="G15" i="124"/>
  <c r="G7" i="124"/>
  <c r="G12" i="124"/>
  <c r="G9" i="124"/>
  <c r="G33" i="124"/>
  <c r="G21" i="124"/>
  <c r="G29" i="124"/>
  <c r="G10" i="124"/>
  <c r="G13" i="124"/>
  <c r="G11" i="124"/>
  <c r="G27" i="124"/>
  <c r="G18" i="124"/>
  <c r="G24" i="124"/>
  <c r="G17" i="124"/>
  <c r="G14" i="124"/>
  <c r="G34" i="124"/>
  <c r="H33" i="124"/>
  <c r="H23" i="124"/>
  <c r="H14" i="124"/>
  <c r="H16" i="124"/>
  <c r="H29" i="124"/>
  <c r="H15" i="124"/>
  <c r="H28" i="124"/>
  <c r="H10" i="124"/>
  <c r="H25" i="124"/>
  <c r="H8" i="124"/>
  <c r="H11" i="124"/>
  <c r="H21" i="124"/>
  <c r="H22" i="124"/>
  <c r="H12" i="124"/>
  <c r="H18" i="124"/>
  <c r="H30" i="124"/>
  <c r="H36" i="124"/>
  <c r="H35" i="124"/>
  <c r="H34" i="124"/>
  <c r="H24" i="124"/>
  <c r="H19" i="124"/>
  <c r="H7" i="124"/>
  <c r="H20" i="124"/>
  <c r="H17" i="124"/>
  <c r="H26" i="124"/>
  <c r="H13" i="124"/>
  <c r="H9" i="124"/>
  <c r="H27" i="124"/>
  <c r="E5" i="121"/>
  <c r="E11" i="121"/>
  <c r="E12" i="121"/>
  <c r="E14" i="121"/>
  <c r="E22" i="121"/>
  <c r="E15" i="121"/>
  <c r="E32" i="121"/>
  <c r="E29" i="121"/>
  <c r="E6" i="121"/>
  <c r="E10" i="121"/>
  <c r="E4" i="121"/>
  <c r="E24" i="121"/>
  <c r="E19" i="121"/>
  <c r="E30" i="121"/>
  <c r="E9" i="121"/>
  <c r="E31" i="121"/>
  <c r="E17" i="121"/>
  <c r="E8" i="121"/>
  <c r="E27" i="121"/>
  <c r="E20" i="121"/>
  <c r="E16" i="121"/>
  <c r="E28" i="121"/>
  <c r="E23" i="121"/>
  <c r="E25" i="121"/>
  <c r="E21" i="121"/>
  <c r="E26" i="121"/>
  <c r="E7" i="121"/>
  <c r="E13" i="121"/>
  <c r="D5" i="121"/>
  <c r="D11" i="121"/>
  <c r="D12" i="121"/>
  <c r="D14" i="121"/>
  <c r="D22" i="121"/>
  <c r="D15" i="121"/>
  <c r="D32" i="121"/>
  <c r="D29" i="121"/>
  <c r="D6" i="121"/>
  <c r="D10" i="121"/>
  <c r="D4" i="121"/>
  <c r="D24" i="121"/>
  <c r="D19" i="121"/>
  <c r="D30" i="121"/>
  <c r="D9" i="121"/>
  <c r="D31" i="121"/>
  <c r="D17" i="121"/>
  <c r="D8" i="121"/>
  <c r="D27" i="121"/>
  <c r="D20" i="121"/>
  <c r="D16" i="121"/>
  <c r="D28" i="121"/>
  <c r="D23" i="121"/>
  <c r="D25" i="121"/>
  <c r="D21" i="121"/>
  <c r="D26" i="121"/>
  <c r="D7" i="121"/>
  <c r="D13" i="121"/>
  <c r="A26" i="121"/>
  <c r="A7" i="121"/>
  <c r="A21" i="121"/>
  <c r="A23" i="121"/>
  <c r="A25" i="121"/>
  <c r="A9" i="121"/>
  <c r="A31" i="121"/>
  <c r="A17" i="121"/>
  <c r="A8" i="121"/>
  <c r="A27" i="121"/>
  <c r="A20" i="121"/>
  <c r="A16" i="121"/>
  <c r="A28" i="121"/>
  <c r="A5" i="121"/>
  <c r="A11" i="121"/>
  <c r="A12" i="121"/>
  <c r="A14" i="121"/>
  <c r="A22" i="121"/>
  <c r="A15" i="121"/>
  <c r="A32" i="121"/>
  <c r="A29" i="121"/>
  <c r="A6" i="121"/>
  <c r="A10" i="121"/>
  <c r="A4" i="121"/>
  <c r="A24" i="121"/>
  <c r="A19" i="121"/>
  <c r="A30" i="121"/>
  <c r="A13" i="121"/>
  <c r="A18" i="121"/>
  <c r="F19" i="121" l="1"/>
  <c r="F22" i="121"/>
  <c r="F13" i="121"/>
  <c r="F28" i="121"/>
  <c r="F31" i="121"/>
  <c r="F29" i="121"/>
  <c r="F9" i="121"/>
  <c r="F32" i="121"/>
  <c r="F8" i="121"/>
  <c r="F10" i="121"/>
  <c r="F30" i="121"/>
  <c r="F15" i="121"/>
  <c r="F11" i="121"/>
  <c r="F7" i="121"/>
  <c r="F16" i="121"/>
  <c r="F26" i="121"/>
  <c r="F21" i="121"/>
  <c r="F20" i="121"/>
  <c r="F25" i="121"/>
  <c r="F27" i="121"/>
  <c r="F24" i="121"/>
  <c r="F14" i="121"/>
  <c r="F23" i="121"/>
  <c r="F4" i="121"/>
  <c r="F12" i="121"/>
  <c r="F17" i="121"/>
  <c r="F6" i="121"/>
  <c r="F5" i="121"/>
  <c r="F14" i="120"/>
  <c r="F13" i="120"/>
  <c r="F12" i="120"/>
  <c r="F11" i="120"/>
  <c r="F10" i="120"/>
  <c r="F9" i="120"/>
  <c r="F8" i="120"/>
  <c r="F7" i="120"/>
  <c r="F6" i="120"/>
  <c r="F5" i="120"/>
  <c r="F4" i="120"/>
  <c r="F8" i="114" l="1"/>
  <c r="F14" i="114"/>
  <c r="F7" i="114"/>
  <c r="G18" i="114"/>
  <c r="G9" i="114"/>
  <c r="G17" i="114"/>
  <c r="G12" i="114"/>
  <c r="G10" i="114"/>
  <c r="G11" i="114"/>
  <c r="G16" i="114"/>
  <c r="F18" i="114"/>
  <c r="G15" i="114"/>
  <c r="F13" i="114"/>
  <c r="F15" i="114"/>
  <c r="F11" i="114"/>
  <c r="G8" i="114"/>
  <c r="G14" i="114"/>
  <c r="F9" i="114"/>
  <c r="F16" i="114"/>
  <c r="G7" i="114"/>
  <c r="F17" i="114"/>
  <c r="F10" i="114"/>
  <c r="F12" i="114"/>
  <c r="G13" i="114"/>
  <c r="A38" i="55" l="1"/>
  <c r="A37" i="55"/>
  <c r="A36" i="55"/>
  <c r="A35" i="55"/>
  <c r="A34" i="55"/>
  <c r="A33" i="55"/>
  <c r="A32" i="55"/>
  <c r="A31" i="55"/>
  <c r="A30" i="55"/>
  <c r="A29" i="55"/>
  <c r="A28" i="55"/>
  <c r="A27" i="55"/>
  <c r="A26" i="55"/>
  <c r="A25" i="55"/>
  <c r="A24" i="55"/>
  <c r="A23" i="55"/>
  <c r="A22" i="55"/>
  <c r="A20" i="55"/>
  <c r="A21" i="55"/>
  <c r="A19" i="55"/>
  <c r="A18" i="55"/>
  <c r="A17" i="55"/>
  <c r="A16" i="55"/>
  <c r="A15" i="55"/>
  <c r="A14" i="55"/>
  <c r="A13" i="55"/>
  <c r="A12" i="55"/>
  <c r="A11" i="55"/>
  <c r="A10" i="55"/>
  <c r="A9" i="55"/>
  <c r="A8" i="55"/>
  <c r="A7" i="55"/>
  <c r="A6" i="55"/>
  <c r="D20" i="55" l="1"/>
  <c r="C20" i="55"/>
  <c r="B20" i="55"/>
  <c r="E20" i="55" s="1"/>
  <c r="B12" i="55"/>
  <c r="D22" i="55"/>
  <c r="D19" i="55"/>
  <c r="D11" i="55"/>
  <c r="D15" i="55"/>
  <c r="F15" i="55" s="1"/>
  <c r="D23" i="55"/>
  <c r="D27" i="55"/>
  <c r="D18" i="55"/>
  <c r="D13" i="55"/>
  <c r="F13" i="55" s="1"/>
  <c r="D28" i="55"/>
  <c r="D36" i="55"/>
  <c r="D31" i="55"/>
  <c r="D38" i="55"/>
  <c r="F38" i="55" s="1"/>
  <c r="D17" i="55"/>
  <c r="D10" i="55"/>
  <c r="D24" i="55"/>
  <c r="D16" i="55"/>
  <c r="F16" i="55" s="1"/>
  <c r="D30" i="55"/>
  <c r="D21" i="55"/>
  <c r="D8" i="55"/>
  <c r="D6" i="55"/>
  <c r="F6" i="55" s="1"/>
  <c r="D25" i="55"/>
  <c r="D29" i="55"/>
  <c r="D7" i="55"/>
  <c r="D37" i="55"/>
  <c r="F37" i="55" s="1"/>
  <c r="D33" i="55"/>
  <c r="D9" i="55"/>
  <c r="D35" i="55"/>
  <c r="D14" i="55"/>
  <c r="F14" i="55" s="1"/>
  <c r="D32" i="55"/>
  <c r="D34" i="55"/>
  <c r="D26" i="55"/>
  <c r="D12" i="55"/>
  <c r="F12" i="55" s="1"/>
  <c r="C11" i="55"/>
  <c r="C15" i="55"/>
  <c r="C23" i="55"/>
  <c r="C27" i="55"/>
  <c r="C18" i="55"/>
  <c r="C13" i="55"/>
  <c r="C28" i="55"/>
  <c r="C36" i="55"/>
  <c r="C31" i="55"/>
  <c r="C38" i="55"/>
  <c r="C17" i="55"/>
  <c r="C10" i="55"/>
  <c r="C24" i="55"/>
  <c r="C16" i="55"/>
  <c r="C30" i="55"/>
  <c r="C21" i="55"/>
  <c r="C8" i="55"/>
  <c r="C6" i="55"/>
  <c r="C25" i="55"/>
  <c r="C29" i="55"/>
  <c r="C7" i="55"/>
  <c r="C37" i="55"/>
  <c r="C33" i="55"/>
  <c r="C9" i="55"/>
  <c r="C35" i="55"/>
  <c r="C14" i="55"/>
  <c r="C32" i="55"/>
  <c r="C34" i="55"/>
  <c r="C26" i="55"/>
  <c r="C22" i="55"/>
  <c r="C19" i="55"/>
  <c r="C12" i="55"/>
  <c r="B11" i="55"/>
  <c r="E11" i="55" s="1"/>
  <c r="B15" i="55"/>
  <c r="E15" i="55" s="1"/>
  <c r="B23" i="55"/>
  <c r="E23" i="55" s="1"/>
  <c r="B27" i="55"/>
  <c r="E27" i="55" s="1"/>
  <c r="B18" i="55"/>
  <c r="E18" i="55" s="1"/>
  <c r="B13" i="55"/>
  <c r="E13" i="55" s="1"/>
  <c r="B28" i="55"/>
  <c r="E28" i="55" s="1"/>
  <c r="B36" i="55"/>
  <c r="E36" i="55" s="1"/>
  <c r="B31" i="55"/>
  <c r="E31" i="55" s="1"/>
  <c r="B38" i="55"/>
  <c r="E38" i="55" s="1"/>
  <c r="B17" i="55"/>
  <c r="E17" i="55" s="1"/>
  <c r="B10" i="55"/>
  <c r="E10" i="55" s="1"/>
  <c r="B24" i="55"/>
  <c r="E24" i="55" s="1"/>
  <c r="B16" i="55"/>
  <c r="E16" i="55" s="1"/>
  <c r="B30" i="55"/>
  <c r="E30" i="55" s="1"/>
  <c r="B21" i="55"/>
  <c r="E21" i="55" s="1"/>
  <c r="B8" i="55"/>
  <c r="E8" i="55" s="1"/>
  <c r="B6" i="55"/>
  <c r="E6" i="55" s="1"/>
  <c r="B25" i="55"/>
  <c r="E25" i="55" s="1"/>
  <c r="B29" i="55"/>
  <c r="E29" i="55" s="1"/>
  <c r="B7" i="55"/>
  <c r="E7" i="55" s="1"/>
  <c r="B37" i="55"/>
  <c r="E37" i="55" s="1"/>
  <c r="B33" i="55"/>
  <c r="E33" i="55" s="1"/>
  <c r="B9" i="55"/>
  <c r="E9" i="55" s="1"/>
  <c r="B35" i="55"/>
  <c r="E35" i="55" s="1"/>
  <c r="B14" i="55"/>
  <c r="E14" i="55" s="1"/>
  <c r="B32" i="55"/>
  <c r="E32" i="55" s="1"/>
  <c r="B34" i="55"/>
  <c r="E34" i="55" s="1"/>
  <c r="B26" i="55"/>
  <c r="E26" i="55" s="1"/>
  <c r="B22" i="55"/>
  <c r="E22" i="55" s="1"/>
  <c r="B19" i="55"/>
  <c r="E19" i="55" s="1"/>
  <c r="F26" i="55" l="1"/>
  <c r="F35" i="55"/>
  <c r="F7" i="55"/>
  <c r="F8" i="55"/>
  <c r="F24" i="55"/>
  <c r="F31" i="55"/>
  <c r="F18" i="55"/>
  <c r="F11" i="55"/>
  <c r="F34" i="55"/>
  <c r="F9" i="55"/>
  <c r="F29" i="55"/>
  <c r="F21" i="55"/>
  <c r="F10" i="55"/>
  <c r="F36" i="55"/>
  <c r="F27" i="55"/>
  <c r="F19" i="55"/>
  <c r="E12" i="55"/>
  <c r="F32" i="55"/>
  <c r="F33" i="55"/>
  <c r="F25" i="55"/>
  <c r="F30" i="55"/>
  <c r="F17" i="55"/>
  <c r="F28" i="55"/>
  <c r="F23" i="55"/>
  <c r="F22" i="55"/>
  <c r="F20" i="55"/>
  <c r="B6" i="99"/>
  <c r="B7" i="99"/>
  <c r="B8" i="99"/>
  <c r="B9" i="99"/>
  <c r="B10" i="99"/>
  <c r="B11" i="99"/>
  <c r="B12" i="99"/>
  <c r="B13" i="99"/>
  <c r="B14" i="99"/>
  <c r="B15" i="99"/>
  <c r="B16" i="99"/>
  <c r="B17" i="99"/>
  <c r="B18" i="99"/>
  <c r="B19" i="99"/>
  <c r="B20" i="99"/>
  <c r="B21" i="99"/>
  <c r="B22" i="99"/>
  <c r="B23" i="99"/>
  <c r="B24" i="99"/>
  <c r="B25" i="99"/>
  <c r="B5" i="99"/>
  <c r="A25" i="99"/>
  <c r="A24" i="99"/>
  <c r="A23" i="99"/>
  <c r="A22" i="99"/>
  <c r="A21" i="99"/>
  <c r="A20" i="99"/>
  <c r="A19" i="99"/>
  <c r="A18" i="99"/>
  <c r="A17" i="99"/>
  <c r="A16" i="99"/>
  <c r="A15" i="99"/>
  <c r="A14" i="99"/>
  <c r="A13" i="99"/>
  <c r="A12" i="99"/>
  <c r="A11" i="99"/>
  <c r="A10" i="99"/>
  <c r="A9" i="99"/>
  <c r="A8" i="99"/>
  <c r="A7" i="99"/>
  <c r="A6" i="99"/>
  <c r="A5" i="99"/>
  <c r="C6" i="96"/>
  <c r="D6" i="96"/>
  <c r="E6" i="96"/>
  <c r="C7" i="96"/>
  <c r="D7" i="96"/>
  <c r="E7" i="96"/>
  <c r="C8" i="96"/>
  <c r="D8" i="96"/>
  <c r="E8" i="96"/>
  <c r="C9" i="96"/>
  <c r="D9" i="96"/>
  <c r="E9" i="96"/>
  <c r="C10" i="96"/>
  <c r="D10" i="96"/>
  <c r="E10" i="96"/>
  <c r="C11" i="96"/>
  <c r="D11" i="96"/>
  <c r="E11" i="96"/>
  <c r="C12" i="96"/>
  <c r="D12" i="96"/>
  <c r="E12" i="96"/>
  <c r="C13" i="96"/>
  <c r="D13" i="96"/>
  <c r="E13" i="96"/>
  <c r="C14" i="96"/>
  <c r="D14" i="96"/>
  <c r="E14" i="96"/>
  <c r="C15" i="96"/>
  <c r="D15" i="96"/>
  <c r="E15" i="96"/>
  <c r="C16" i="96"/>
  <c r="D16" i="96"/>
  <c r="E16" i="96"/>
  <c r="C17" i="96"/>
  <c r="D17" i="96"/>
  <c r="E17" i="96"/>
  <c r="C18" i="96"/>
  <c r="D18" i="96"/>
  <c r="E18" i="96"/>
  <c r="C19" i="96"/>
  <c r="D19" i="96"/>
  <c r="E19" i="96"/>
  <c r="C20" i="96"/>
  <c r="D20" i="96"/>
  <c r="E20" i="96"/>
  <c r="C21" i="96"/>
  <c r="D21" i="96"/>
  <c r="E21" i="96"/>
  <c r="C22" i="96"/>
  <c r="D22" i="96"/>
  <c r="E22" i="96"/>
  <c r="C23" i="96"/>
  <c r="D23" i="96"/>
  <c r="E23" i="96"/>
  <c r="C24" i="96"/>
  <c r="D24" i="96"/>
  <c r="E24" i="96"/>
  <c r="C25" i="96"/>
  <c r="D25" i="96"/>
  <c r="E25" i="96"/>
  <c r="A25" i="96"/>
  <c r="A24" i="96"/>
  <c r="A23" i="96"/>
  <c r="A22" i="96"/>
  <c r="A21" i="96"/>
  <c r="A20" i="96"/>
  <c r="A19" i="96"/>
  <c r="A18" i="96"/>
  <c r="A17" i="96"/>
  <c r="A16" i="96"/>
  <c r="A15" i="96"/>
  <c r="A14" i="96"/>
  <c r="A13" i="96"/>
  <c r="A12" i="96"/>
  <c r="A11" i="96"/>
  <c r="A10" i="96"/>
  <c r="A9" i="96"/>
  <c r="A8" i="96"/>
  <c r="A7" i="96"/>
  <c r="A6" i="96"/>
  <c r="C6" i="94"/>
  <c r="C7" i="94"/>
  <c r="C8" i="94"/>
  <c r="C9" i="94"/>
  <c r="C10" i="94"/>
  <c r="C11" i="94"/>
  <c r="C12" i="94"/>
  <c r="C13" i="94"/>
  <c r="C14" i="94"/>
  <c r="C15" i="94"/>
  <c r="C16" i="94"/>
  <c r="C17" i="94"/>
  <c r="C18" i="94"/>
  <c r="C19" i="94"/>
  <c r="C20" i="94"/>
  <c r="C21" i="94"/>
  <c r="C22" i="94"/>
  <c r="C23" i="94"/>
  <c r="C24" i="94"/>
  <c r="C25" i="94"/>
  <c r="C26" i="94"/>
  <c r="C27" i="94"/>
  <c r="C28" i="94"/>
  <c r="C29" i="94"/>
  <c r="A22" i="94"/>
  <c r="B22" i="94"/>
  <c r="A23" i="94"/>
  <c r="B23" i="94"/>
  <c r="A24" i="94"/>
  <c r="B24" i="94"/>
  <c r="A25" i="94"/>
  <c r="B25" i="94"/>
  <c r="A26" i="94"/>
  <c r="B26" i="94"/>
  <c r="A27" i="94"/>
  <c r="B27" i="94"/>
  <c r="A28" i="94"/>
  <c r="B28" i="94"/>
  <c r="A29" i="94"/>
  <c r="B29" i="94"/>
  <c r="A6" i="94"/>
  <c r="B6" i="94"/>
  <c r="A7" i="94"/>
  <c r="B7" i="94"/>
  <c r="A8" i="94"/>
  <c r="B8" i="94"/>
  <c r="A9" i="94"/>
  <c r="B9" i="94"/>
  <c r="A10" i="94"/>
  <c r="B10" i="94"/>
  <c r="A11" i="94"/>
  <c r="B11" i="94"/>
  <c r="A12" i="94"/>
  <c r="B12" i="94"/>
  <c r="A13" i="94"/>
  <c r="B13" i="94"/>
  <c r="A14" i="94"/>
  <c r="B14" i="94"/>
  <c r="A15" i="94"/>
  <c r="B15" i="94"/>
  <c r="A16" i="94"/>
  <c r="B16" i="94"/>
  <c r="A17" i="94"/>
  <c r="B17" i="94"/>
  <c r="A18" i="94"/>
  <c r="B18" i="94"/>
  <c r="A19" i="94"/>
  <c r="B19" i="94"/>
  <c r="A20" i="94"/>
  <c r="B20" i="94"/>
  <c r="A21" i="94"/>
  <c r="B21" i="94"/>
  <c r="C5" i="94"/>
  <c r="B5" i="94"/>
  <c r="A5" i="94"/>
  <c r="V36" i="19" l="1"/>
  <c r="V37" i="19"/>
  <c r="V38" i="19"/>
  <c r="V39" i="19"/>
  <c r="V40" i="19"/>
  <c r="V41" i="19"/>
  <c r="V42" i="19"/>
  <c r="V43" i="19"/>
  <c r="V44" i="19"/>
  <c r="V45" i="19"/>
  <c r="V46" i="19"/>
  <c r="V47" i="19"/>
  <c r="V48" i="19"/>
  <c r="V49" i="19"/>
  <c r="V50" i="19"/>
  <c r="V51" i="19"/>
  <c r="V52" i="19"/>
  <c r="V53" i="19"/>
  <c r="V54" i="19"/>
  <c r="V55" i="19"/>
  <c r="V35" i="19"/>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46" i="27"/>
  <c r="E45" i="18"/>
  <c r="F45" i="18"/>
  <c r="G45" i="18"/>
  <c r="H45" i="18"/>
  <c r="I45" i="18"/>
  <c r="J45" i="18"/>
  <c r="K45" i="18"/>
  <c r="L45" i="18"/>
  <c r="M45" i="18"/>
  <c r="N45" i="18"/>
  <c r="O45" i="18"/>
  <c r="P45" i="18"/>
  <c r="Q45" i="18"/>
  <c r="R45" i="18"/>
  <c r="S45" i="18"/>
  <c r="T45" i="18"/>
  <c r="U45" i="18"/>
  <c r="D45" i="18"/>
  <c r="B45" i="18"/>
  <c r="A45" i="18"/>
  <c r="C29" i="18"/>
  <c r="C30" i="18"/>
  <c r="C31" i="18"/>
  <c r="C32" i="18"/>
  <c r="C33" i="18"/>
  <c r="C34" i="18"/>
  <c r="C35" i="18"/>
  <c r="C36" i="18"/>
  <c r="C37" i="18"/>
  <c r="C38" i="18"/>
  <c r="C39" i="18"/>
  <c r="C40" i="18"/>
  <c r="C41" i="18"/>
  <c r="C42" i="18"/>
  <c r="C27" i="18"/>
  <c r="A109" i="19"/>
  <c r="C83" i="19"/>
  <c r="D83" i="19"/>
  <c r="E83" i="19"/>
  <c r="F83" i="19"/>
  <c r="G83" i="19"/>
  <c r="I83" i="19"/>
  <c r="K27" i="19"/>
  <c r="I109" i="19" s="1"/>
  <c r="K83" i="19"/>
  <c r="A83" i="19"/>
  <c r="M27" i="19"/>
  <c r="D21" i="25"/>
  <c r="D22" i="25"/>
  <c r="D23" i="25"/>
  <c r="D24" i="25"/>
  <c r="D25" i="25"/>
  <c r="D26" i="25"/>
  <c r="D27" i="25"/>
  <c r="D28" i="25"/>
  <c r="D29" i="25"/>
  <c r="D30" i="25"/>
  <c r="D31" i="25"/>
  <c r="D32" i="25"/>
  <c r="C34" i="25"/>
  <c r="E32" i="25"/>
  <c r="B34" i="25"/>
  <c r="G35" i="24"/>
  <c r="H35" i="24" s="1"/>
  <c r="H33" i="24"/>
  <c r="F35" i="24"/>
  <c r="C35" i="24"/>
  <c r="D33" i="24"/>
  <c r="B35" i="24"/>
  <c r="E6" i="81"/>
  <c r="F6" i="81"/>
  <c r="E7" i="81"/>
  <c r="F7" i="81"/>
  <c r="E8" i="81"/>
  <c r="F8" i="81"/>
  <c r="E9" i="81"/>
  <c r="F9" i="81"/>
  <c r="E10" i="81"/>
  <c r="F10" i="81"/>
  <c r="E11" i="81"/>
  <c r="F11" i="81"/>
  <c r="E12" i="81"/>
  <c r="F12" i="81"/>
  <c r="E13" i="81"/>
  <c r="F13" i="81"/>
  <c r="E14" i="81"/>
  <c r="F14" i="81"/>
  <c r="E15" i="81"/>
  <c r="F15" i="81"/>
  <c r="E16" i="81"/>
  <c r="F16" i="81"/>
  <c r="E17" i="81"/>
  <c r="F17" i="81"/>
  <c r="E18" i="81"/>
  <c r="F18" i="81"/>
  <c r="A7" i="81"/>
  <c r="B7" i="81"/>
  <c r="C7" i="81"/>
  <c r="D7" i="81"/>
  <c r="G7" i="81"/>
  <c r="A8" i="81"/>
  <c r="B8" i="81"/>
  <c r="C8" i="81"/>
  <c r="D8" i="81"/>
  <c r="G8" i="81"/>
  <c r="A9" i="81"/>
  <c r="B9" i="81"/>
  <c r="C9" i="81"/>
  <c r="D9" i="81"/>
  <c r="G9" i="81"/>
  <c r="A10" i="81"/>
  <c r="B10" i="81"/>
  <c r="C10" i="81"/>
  <c r="D10" i="81"/>
  <c r="G10" i="81"/>
  <c r="A11" i="81"/>
  <c r="B11" i="81"/>
  <c r="C11" i="81"/>
  <c r="D11" i="81"/>
  <c r="G11" i="81"/>
  <c r="A12" i="81"/>
  <c r="B12" i="81"/>
  <c r="C12" i="81"/>
  <c r="D12" i="81"/>
  <c r="G12" i="81"/>
  <c r="A13" i="81"/>
  <c r="B13" i="81"/>
  <c r="C13" i="81"/>
  <c r="D13" i="81"/>
  <c r="G13" i="81"/>
  <c r="A14" i="81"/>
  <c r="B14" i="81"/>
  <c r="C14" i="81"/>
  <c r="D14" i="81"/>
  <c r="G14" i="81"/>
  <c r="A15" i="81"/>
  <c r="B15" i="81"/>
  <c r="C15" i="81"/>
  <c r="D15" i="81"/>
  <c r="G15" i="81"/>
  <c r="A16" i="81"/>
  <c r="B16" i="81"/>
  <c r="C16" i="81"/>
  <c r="D16" i="81"/>
  <c r="G16" i="81"/>
  <c r="A17" i="81"/>
  <c r="B17" i="81"/>
  <c r="C17" i="81"/>
  <c r="D17" i="81"/>
  <c r="G17" i="81"/>
  <c r="A18" i="81"/>
  <c r="B18" i="81"/>
  <c r="C18" i="81"/>
  <c r="D18" i="81"/>
  <c r="G18" i="81"/>
  <c r="G6" i="81"/>
  <c r="D6" i="81"/>
  <c r="C6" i="81"/>
  <c r="B6" i="81"/>
  <c r="A6" i="81"/>
  <c r="A7" i="80"/>
  <c r="B7" i="80"/>
  <c r="C7" i="80"/>
  <c r="D7" i="80"/>
  <c r="E7" i="80"/>
  <c r="F7" i="80"/>
  <c r="G7" i="80"/>
  <c r="A8" i="80"/>
  <c r="B8" i="80"/>
  <c r="C8" i="80"/>
  <c r="D8" i="80"/>
  <c r="E8" i="80"/>
  <c r="F8" i="80"/>
  <c r="G8" i="80"/>
  <c r="A9" i="80"/>
  <c r="B9" i="80"/>
  <c r="C9" i="80"/>
  <c r="D9" i="80"/>
  <c r="E9" i="80"/>
  <c r="F9" i="80"/>
  <c r="G9" i="80"/>
  <c r="A10" i="80"/>
  <c r="B10" i="80"/>
  <c r="C10" i="80"/>
  <c r="D10" i="80"/>
  <c r="E10" i="80"/>
  <c r="F10" i="80"/>
  <c r="G10" i="80"/>
  <c r="A11" i="80"/>
  <c r="B11" i="80"/>
  <c r="C11" i="80"/>
  <c r="D11" i="80"/>
  <c r="E11" i="80"/>
  <c r="F11" i="80"/>
  <c r="G11" i="80"/>
  <c r="A12" i="80"/>
  <c r="B12" i="80"/>
  <c r="C12" i="80"/>
  <c r="D12" i="80"/>
  <c r="E12" i="80"/>
  <c r="F12" i="80"/>
  <c r="G12" i="80"/>
  <c r="A13" i="80"/>
  <c r="B13" i="80"/>
  <c r="C13" i="80"/>
  <c r="D13" i="80"/>
  <c r="E13" i="80"/>
  <c r="F13" i="80"/>
  <c r="G13" i="80"/>
  <c r="A14" i="80"/>
  <c r="B14" i="80"/>
  <c r="C14" i="80"/>
  <c r="D14" i="80"/>
  <c r="E14" i="80"/>
  <c r="F14" i="80"/>
  <c r="G14" i="80"/>
  <c r="A15" i="80"/>
  <c r="B15" i="80"/>
  <c r="C15" i="80"/>
  <c r="D15" i="80"/>
  <c r="E15" i="80"/>
  <c r="F15" i="80"/>
  <c r="G15" i="80"/>
  <c r="A16" i="80"/>
  <c r="B16" i="80"/>
  <c r="C16" i="80"/>
  <c r="D16" i="80"/>
  <c r="E16" i="80"/>
  <c r="F16" i="80"/>
  <c r="G16" i="80"/>
  <c r="A17" i="80"/>
  <c r="B17" i="80"/>
  <c r="C17" i="80"/>
  <c r="D17" i="80"/>
  <c r="E17" i="80"/>
  <c r="F17" i="80"/>
  <c r="G17" i="80"/>
  <c r="A18" i="80"/>
  <c r="B18" i="80"/>
  <c r="C18" i="80"/>
  <c r="D18" i="80"/>
  <c r="E18" i="80"/>
  <c r="F18" i="80"/>
  <c r="G18" i="80"/>
  <c r="D6" i="80"/>
  <c r="E6" i="80"/>
  <c r="F6" i="80"/>
  <c r="G6" i="80"/>
  <c r="C6" i="80"/>
  <c r="B6" i="80"/>
  <c r="A6" i="80"/>
  <c r="A7" i="79"/>
  <c r="B7" i="79"/>
  <c r="C7" i="79"/>
  <c r="D7" i="79"/>
  <c r="E7" i="79"/>
  <c r="F7" i="79"/>
  <c r="G7" i="79"/>
  <c r="A8" i="79"/>
  <c r="B8" i="79"/>
  <c r="C8" i="79"/>
  <c r="D8" i="79"/>
  <c r="E8" i="79"/>
  <c r="F8" i="79"/>
  <c r="G8" i="79"/>
  <c r="A9" i="79"/>
  <c r="B9" i="79"/>
  <c r="C9" i="79"/>
  <c r="D9" i="79"/>
  <c r="E9" i="79"/>
  <c r="F9" i="79"/>
  <c r="G9" i="79"/>
  <c r="A10" i="79"/>
  <c r="B10" i="79"/>
  <c r="C10" i="79"/>
  <c r="D10" i="79"/>
  <c r="E10" i="79"/>
  <c r="F10" i="79"/>
  <c r="G10" i="79"/>
  <c r="A11" i="79"/>
  <c r="B11" i="79"/>
  <c r="C11" i="79"/>
  <c r="D11" i="79"/>
  <c r="E11" i="79"/>
  <c r="F11" i="79"/>
  <c r="G11" i="79"/>
  <c r="A12" i="79"/>
  <c r="B12" i="79"/>
  <c r="C12" i="79"/>
  <c r="D12" i="79"/>
  <c r="E12" i="79"/>
  <c r="F12" i="79"/>
  <c r="G12" i="79"/>
  <c r="A13" i="79"/>
  <c r="B13" i="79"/>
  <c r="C13" i="79"/>
  <c r="D13" i="79"/>
  <c r="E13" i="79"/>
  <c r="F13" i="79"/>
  <c r="G13" i="79"/>
  <c r="A14" i="79"/>
  <c r="B14" i="79"/>
  <c r="C14" i="79"/>
  <c r="D14" i="79"/>
  <c r="E14" i="79"/>
  <c r="F14" i="79"/>
  <c r="G14" i="79"/>
  <c r="A15" i="79"/>
  <c r="B15" i="79"/>
  <c r="C15" i="79"/>
  <c r="D15" i="79"/>
  <c r="E15" i="79"/>
  <c r="F15" i="79"/>
  <c r="G15" i="79"/>
  <c r="A16" i="79"/>
  <c r="B16" i="79"/>
  <c r="C16" i="79"/>
  <c r="D16" i="79"/>
  <c r="E16" i="79"/>
  <c r="F16" i="79"/>
  <c r="G16" i="79"/>
  <c r="A17" i="79"/>
  <c r="B17" i="79"/>
  <c r="C17" i="79"/>
  <c r="D17" i="79"/>
  <c r="E17" i="79"/>
  <c r="F17" i="79"/>
  <c r="G17" i="79"/>
  <c r="A18" i="79"/>
  <c r="B18" i="79"/>
  <c r="C18" i="79"/>
  <c r="D18" i="79"/>
  <c r="E18" i="79"/>
  <c r="F18" i="79"/>
  <c r="G18" i="79"/>
  <c r="G6" i="79"/>
  <c r="F6" i="79"/>
  <c r="E6" i="79"/>
  <c r="D6" i="79"/>
  <c r="C6" i="79"/>
  <c r="B6" i="79"/>
  <c r="A6" i="79"/>
  <c r="C56" i="68"/>
  <c r="C59" i="68"/>
  <c r="G54" i="68"/>
  <c r="I54" i="68" s="1"/>
  <c r="A51" i="64"/>
  <c r="H54" i="12"/>
  <c r="B51" i="64" s="1"/>
  <c r="I54" i="12"/>
  <c r="C51" i="64" s="1"/>
  <c r="J54" i="12"/>
  <c r="D51" i="64" s="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10" i="11"/>
  <c r="O8" i="11"/>
  <c r="O15" i="2"/>
  <c r="O16" i="2"/>
  <c r="O17" i="2"/>
  <c r="O18" i="2"/>
  <c r="O19" i="2"/>
  <c r="O20" i="2"/>
  <c r="O21" i="2"/>
  <c r="O22" i="2"/>
  <c r="O23" i="2"/>
  <c r="O24" i="2"/>
  <c r="O25" i="2"/>
  <c r="O26" i="2"/>
  <c r="O27" i="2"/>
  <c r="O14" i="2"/>
  <c r="O12" i="2"/>
  <c r="C27" i="20"/>
  <c r="C28" i="20"/>
  <c r="C29" i="20"/>
  <c r="C30" i="20"/>
  <c r="C33" i="20"/>
  <c r="D27" i="20"/>
  <c r="D28" i="20"/>
  <c r="D29" i="20"/>
  <c r="D30" i="20"/>
  <c r="D33" i="20" s="1"/>
  <c r="E27" i="20"/>
  <c r="E28" i="20"/>
  <c r="E29" i="20"/>
  <c r="E30" i="20"/>
  <c r="F27" i="20"/>
  <c r="F28" i="20"/>
  <c r="F29" i="20"/>
  <c r="F30" i="20"/>
  <c r="K23" i="19"/>
  <c r="G27" i="20"/>
  <c r="K24" i="19"/>
  <c r="G28" i="20"/>
  <c r="K25" i="19"/>
  <c r="G29" i="20"/>
  <c r="K26" i="19"/>
  <c r="I108" i="19" s="1"/>
  <c r="G30" i="20" s="1"/>
  <c r="H27" i="20"/>
  <c r="H28" i="20"/>
  <c r="H29" i="20"/>
  <c r="H30" i="20"/>
  <c r="H33" i="20"/>
  <c r="B27" i="20"/>
  <c r="B28" i="20"/>
  <c r="B29" i="20"/>
  <c r="B30" i="20"/>
  <c r="B33" i="20" s="1"/>
  <c r="C17" i="20"/>
  <c r="C18" i="20"/>
  <c r="C19" i="20"/>
  <c r="C20" i="20"/>
  <c r="C21" i="20"/>
  <c r="D17" i="20"/>
  <c r="D18" i="20"/>
  <c r="D19" i="20"/>
  <c r="D20" i="20"/>
  <c r="D21" i="20"/>
  <c r="E17" i="20"/>
  <c r="E18" i="20"/>
  <c r="E19" i="20"/>
  <c r="E20" i="20"/>
  <c r="E21" i="20"/>
  <c r="F17" i="20"/>
  <c r="F18" i="20"/>
  <c r="F19" i="20"/>
  <c r="F20" i="20"/>
  <c r="F21" i="20"/>
  <c r="K13" i="19"/>
  <c r="G17" i="20"/>
  <c r="K14" i="19"/>
  <c r="G18" i="20"/>
  <c r="G8" i="20" s="1"/>
  <c r="K15" i="19"/>
  <c r="G19" i="20"/>
  <c r="K16" i="19"/>
  <c r="G20" i="20"/>
  <c r="K17" i="19"/>
  <c r="G21" i="20"/>
  <c r="H17" i="20"/>
  <c r="H18" i="20"/>
  <c r="H19" i="20"/>
  <c r="H20" i="20"/>
  <c r="H21" i="20"/>
  <c r="B17" i="20"/>
  <c r="B18" i="20"/>
  <c r="B19" i="20"/>
  <c r="B20" i="20"/>
  <c r="B21" i="20"/>
  <c r="H69" i="35"/>
  <c r="I69" i="35"/>
  <c r="J69" i="35"/>
  <c r="K69" i="35"/>
  <c r="L69" i="35"/>
  <c r="O69" i="35"/>
  <c r="P69" i="35"/>
  <c r="Q69" i="35"/>
  <c r="T69" i="35"/>
  <c r="G69" i="35"/>
  <c r="H45" i="35"/>
  <c r="I45" i="35"/>
  <c r="J45" i="35"/>
  <c r="K45" i="35"/>
  <c r="L45" i="35"/>
  <c r="O45" i="35"/>
  <c r="P45" i="35"/>
  <c r="Q45" i="35"/>
  <c r="R45" i="35"/>
  <c r="S45" i="35"/>
  <c r="T45" i="35"/>
  <c r="G45" i="35"/>
  <c r="D38" i="35"/>
  <c r="E38" i="35"/>
  <c r="G38" i="35"/>
  <c r="H38" i="35"/>
  <c r="I38" i="35"/>
  <c r="J38" i="35"/>
  <c r="K38" i="35"/>
  <c r="L38" i="35"/>
  <c r="M38" i="35"/>
  <c r="B38" i="35"/>
  <c r="M10" i="35"/>
  <c r="L10" i="35"/>
  <c r="J10" i="35"/>
  <c r="K10" i="35"/>
  <c r="I10" i="35"/>
  <c r="H10" i="35"/>
  <c r="G10" i="35"/>
  <c r="D10" i="35"/>
  <c r="E10" i="35"/>
  <c r="B10" i="35"/>
  <c r="C43" i="34"/>
  <c r="D43" i="34"/>
  <c r="E43" i="34"/>
  <c r="F43" i="34"/>
  <c r="G43" i="34"/>
  <c r="H43" i="34"/>
  <c r="I43" i="34"/>
  <c r="J43" i="34"/>
  <c r="K43" i="34"/>
  <c r="L43" i="34"/>
  <c r="M43" i="34"/>
  <c r="N43" i="34"/>
  <c r="O43" i="34"/>
  <c r="P43" i="34"/>
  <c r="Q43" i="34"/>
  <c r="R43" i="34"/>
  <c r="B43" i="34"/>
  <c r="C51" i="33"/>
  <c r="D51" i="33"/>
  <c r="E51" i="33"/>
  <c r="F51" i="33"/>
  <c r="G51" i="33"/>
  <c r="B51" i="33"/>
  <c r="C37" i="33"/>
  <c r="D37" i="33"/>
  <c r="E37" i="33"/>
  <c r="F37" i="33"/>
  <c r="G37" i="33"/>
  <c r="B37" i="33"/>
  <c r="C9" i="33"/>
  <c r="D9" i="33"/>
  <c r="E9" i="33"/>
  <c r="F9" i="33"/>
  <c r="G9" i="33"/>
  <c r="B9" i="33"/>
  <c r="O36" i="8"/>
  <c r="M36" i="8"/>
  <c r="G34" i="8"/>
  <c r="J34" i="8" s="1"/>
  <c r="E35" i="8"/>
  <c r="C15" i="68"/>
  <c r="C18" i="68" s="1"/>
  <c r="G18" i="68" s="1"/>
  <c r="I18" i="68" s="1"/>
  <c r="G13" i="68"/>
  <c r="I13" i="68" s="1"/>
  <c r="K19" i="67"/>
  <c r="J19" i="67"/>
  <c r="E31" i="25"/>
  <c r="H32" i="24"/>
  <c r="D32" i="24"/>
  <c r="E8" i="62"/>
  <c r="F8" i="62"/>
  <c r="G8" i="62"/>
  <c r="H8" i="62"/>
  <c r="I8" i="62"/>
  <c r="J8" i="62"/>
  <c r="K8" i="62"/>
  <c r="L8" i="62"/>
  <c r="M8" i="62"/>
  <c r="N8" i="62"/>
  <c r="O8" i="62"/>
  <c r="P8" i="62"/>
  <c r="Q8" i="62"/>
  <c r="R8" i="62"/>
  <c r="S8" i="62"/>
  <c r="T8" i="62"/>
  <c r="U8" i="62"/>
  <c r="V8" i="62"/>
  <c r="W8" i="62"/>
  <c r="D8" i="62"/>
  <c r="E7" i="63"/>
  <c r="F7" i="63"/>
  <c r="G7" i="63"/>
  <c r="H7" i="63"/>
  <c r="I7" i="63"/>
  <c r="J7" i="63"/>
  <c r="K7" i="63"/>
  <c r="L7" i="63"/>
  <c r="M7" i="63"/>
  <c r="N7" i="63"/>
  <c r="O7" i="63"/>
  <c r="P7" i="63"/>
  <c r="Q7" i="63"/>
  <c r="R7" i="63"/>
  <c r="S7" i="63"/>
  <c r="T7" i="63"/>
  <c r="U7" i="63"/>
  <c r="V7" i="63"/>
  <c r="W7" i="63"/>
  <c r="Y7" i="63"/>
  <c r="D7" i="63"/>
  <c r="O16" i="58"/>
  <c r="O14" i="58" s="1"/>
  <c r="O22" i="58"/>
  <c r="O33" i="58"/>
  <c r="O41" i="58"/>
  <c r="O28" i="58"/>
  <c r="O29" i="58"/>
  <c r="F16" i="58"/>
  <c r="F22" i="58"/>
  <c r="F14" i="58"/>
  <c r="F10" i="58" s="1"/>
  <c r="F38" i="58" s="1"/>
  <c r="G16" i="58"/>
  <c r="G22" i="58"/>
  <c r="G41" i="58" s="1"/>
  <c r="H16" i="58"/>
  <c r="H22" i="58"/>
  <c r="H41" i="58" s="1"/>
  <c r="I16" i="58"/>
  <c r="I22" i="58"/>
  <c r="I14" i="58"/>
  <c r="J16" i="58"/>
  <c r="J22" i="58"/>
  <c r="J14" i="58"/>
  <c r="J10" i="58" s="1"/>
  <c r="J38" i="58" s="1"/>
  <c r="K16" i="58"/>
  <c r="K22" i="58"/>
  <c r="K41" i="58" s="1"/>
  <c r="L16" i="58"/>
  <c r="L22" i="58"/>
  <c r="M16" i="58"/>
  <c r="M22" i="58"/>
  <c r="M14" i="58" s="1"/>
  <c r="F33" i="58"/>
  <c r="G33" i="58"/>
  <c r="H33" i="58"/>
  <c r="I33" i="58"/>
  <c r="I10" i="58" s="1"/>
  <c r="I38" i="58" s="1"/>
  <c r="J33" i="58"/>
  <c r="K33" i="58"/>
  <c r="L33" i="58"/>
  <c r="M33" i="58"/>
  <c r="F40" i="58"/>
  <c r="H40" i="58"/>
  <c r="I40" i="58"/>
  <c r="J40" i="58"/>
  <c r="L40" i="58"/>
  <c r="M40" i="58"/>
  <c r="F41" i="58"/>
  <c r="I41" i="58"/>
  <c r="J41" i="58"/>
  <c r="L41" i="58"/>
  <c r="N22" i="58"/>
  <c r="N41" i="58" s="1"/>
  <c r="N16" i="58"/>
  <c r="N40" i="58" s="1"/>
  <c r="N33" i="58"/>
  <c r="N29" i="58"/>
  <c r="N28" i="58"/>
  <c r="O27" i="44"/>
  <c r="O18" i="44"/>
  <c r="H53" i="12"/>
  <c r="B50" i="64"/>
  <c r="I53" i="12"/>
  <c r="C50" i="64"/>
  <c r="J53" i="12"/>
  <c r="D50" i="64"/>
  <c r="A50" i="64"/>
  <c r="D82" i="27"/>
  <c r="E82" i="27"/>
  <c r="F82" i="27"/>
  <c r="G82" i="27"/>
  <c r="H82" i="27"/>
  <c r="I82" i="27"/>
  <c r="J82" i="27"/>
  <c r="K82" i="27"/>
  <c r="L82" i="27"/>
  <c r="M82" i="27"/>
  <c r="N82" i="27"/>
  <c r="O82" i="27"/>
  <c r="P82" i="27"/>
  <c r="Q82" i="27"/>
  <c r="R82" i="27"/>
  <c r="S82" i="27"/>
  <c r="T82" i="27"/>
  <c r="U82" i="27"/>
  <c r="V82" i="27"/>
  <c r="B82" i="27"/>
  <c r="U46" i="18"/>
  <c r="C45" i="18"/>
  <c r="T46" i="18"/>
  <c r="S46" i="18"/>
  <c r="R46" i="18"/>
  <c r="Q46" i="18"/>
  <c r="P46" i="18"/>
  <c r="O46" i="18"/>
  <c r="N46" i="18"/>
  <c r="M46" i="18"/>
  <c r="L46" i="18"/>
  <c r="K46" i="18"/>
  <c r="J46" i="18"/>
  <c r="I46" i="18"/>
  <c r="H46" i="18"/>
  <c r="G46" i="18"/>
  <c r="F46" i="18"/>
  <c r="E46" i="18"/>
  <c r="B46" i="18"/>
  <c r="D46" i="18"/>
  <c r="A108" i="19"/>
  <c r="A82" i="19"/>
  <c r="C82" i="19"/>
  <c r="D82" i="19"/>
  <c r="E82" i="19"/>
  <c r="I82" i="19"/>
  <c r="F82" i="19"/>
  <c r="G82" i="19"/>
  <c r="K82" i="19"/>
  <c r="M26" i="19"/>
  <c r="M35" i="8"/>
  <c r="O35" i="8"/>
  <c r="G33" i="8"/>
  <c r="J33" i="8" s="1"/>
  <c r="E34" i="8"/>
  <c r="C32" i="68"/>
  <c r="C35" i="68"/>
  <c r="G35" i="68" s="1"/>
  <c r="I35" i="68" s="1"/>
  <c r="K30" i="68" s="1"/>
  <c r="G30" i="68"/>
  <c r="I30" i="68"/>
  <c r="K11" i="34"/>
  <c r="F29" i="58"/>
  <c r="G29" i="58"/>
  <c r="H29" i="58"/>
  <c r="I29" i="58"/>
  <c r="J29" i="58"/>
  <c r="K29" i="58"/>
  <c r="L29" i="58"/>
  <c r="M29" i="58"/>
  <c r="F28" i="58"/>
  <c r="G28" i="58"/>
  <c r="H28" i="58"/>
  <c r="I28" i="58"/>
  <c r="J28" i="58"/>
  <c r="K28" i="58"/>
  <c r="L28" i="58"/>
  <c r="M28" i="58"/>
  <c r="N27" i="44"/>
  <c r="N18" i="44"/>
  <c r="E30" i="25"/>
  <c r="H31" i="24"/>
  <c r="D31" i="24"/>
  <c r="A49" i="64"/>
  <c r="H52" i="12"/>
  <c r="B49" i="64"/>
  <c r="I52" i="12"/>
  <c r="C49" i="64"/>
  <c r="J52" i="12"/>
  <c r="D49" i="64"/>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13" i="52"/>
  <c r="B11" i="52"/>
  <c r="B16" i="53"/>
  <c r="J16" i="53" s="1"/>
  <c r="B7" i="49" s="1"/>
  <c r="B17" i="53"/>
  <c r="M17" i="53" s="1"/>
  <c r="D11" i="49" s="1"/>
  <c r="B18" i="53"/>
  <c r="J18" i="53" s="1"/>
  <c r="B8" i="49" s="1"/>
  <c r="B19" i="53"/>
  <c r="J19" i="53" s="1"/>
  <c r="B17" i="49" s="1"/>
  <c r="B20" i="53"/>
  <c r="J20" i="53" s="1"/>
  <c r="B9" i="49" s="1"/>
  <c r="B21" i="53"/>
  <c r="M21" i="53" s="1"/>
  <c r="D16" i="49" s="1"/>
  <c r="B22" i="53"/>
  <c r="M22" i="53" s="1"/>
  <c r="D10" i="49" s="1"/>
  <c r="B23" i="53"/>
  <c r="J23" i="53" s="1"/>
  <c r="B18" i="49" s="1"/>
  <c r="B24" i="53"/>
  <c r="J24" i="53" s="1"/>
  <c r="B15" i="49" s="1"/>
  <c r="B25" i="53"/>
  <c r="M25" i="53" s="1"/>
  <c r="D6" i="49" s="1"/>
  <c r="B26" i="53"/>
  <c r="J26" i="53" s="1"/>
  <c r="B19" i="49" s="1"/>
  <c r="B27" i="53"/>
  <c r="B28" i="53"/>
  <c r="L28" i="53" s="1"/>
  <c r="C5" i="49" s="1"/>
  <c r="B15" i="53"/>
  <c r="M15" i="53" s="1"/>
  <c r="D13" i="49" s="1"/>
  <c r="B13" i="53"/>
  <c r="M13" i="53" s="1"/>
  <c r="D14" i="49" s="1"/>
  <c r="D18" i="54"/>
  <c r="D19" i="54"/>
  <c r="D17" i="54"/>
  <c r="K81" i="19"/>
  <c r="C81" i="19"/>
  <c r="D81" i="19"/>
  <c r="E81" i="19"/>
  <c r="F81" i="19"/>
  <c r="G81" i="19"/>
  <c r="A81" i="19"/>
  <c r="A107" i="19"/>
  <c r="M25" i="19"/>
  <c r="J42" i="34"/>
  <c r="K42" i="34"/>
  <c r="L42" i="34"/>
  <c r="M42" i="34"/>
  <c r="N42" i="34"/>
  <c r="J41" i="34"/>
  <c r="K41" i="34"/>
  <c r="L41" i="34"/>
  <c r="M41" i="34"/>
  <c r="N41" i="34"/>
  <c r="L12" i="34"/>
  <c r="M12" i="34"/>
  <c r="N12" i="34"/>
  <c r="J12" i="34"/>
  <c r="O34" i="8"/>
  <c r="M34" i="8"/>
  <c r="G32" i="8"/>
  <c r="J32" i="8" s="1"/>
  <c r="E33" i="8"/>
  <c r="K12" i="34"/>
  <c r="I81" i="19"/>
  <c r="E29" i="25"/>
  <c r="H30" i="24"/>
  <c r="D30" i="24"/>
  <c r="M27" i="44"/>
  <c r="M18" i="44"/>
  <c r="A48" i="64"/>
  <c r="C48" i="64"/>
  <c r="H51" i="12"/>
  <c r="B48" i="64"/>
  <c r="I51" i="12"/>
  <c r="J51" i="12"/>
  <c r="D48" i="64"/>
  <c r="A80" i="19"/>
  <c r="A106" i="19"/>
  <c r="C80" i="19"/>
  <c r="D80" i="19"/>
  <c r="E80" i="19"/>
  <c r="F80" i="19"/>
  <c r="G80" i="19"/>
  <c r="K80" i="19"/>
  <c r="I80" i="19"/>
  <c r="M24" i="19"/>
  <c r="C12" i="34"/>
  <c r="D12" i="34"/>
  <c r="E12" i="34"/>
  <c r="F12" i="34"/>
  <c r="G12" i="34"/>
  <c r="H12" i="34"/>
  <c r="I12" i="34"/>
  <c r="O12" i="34"/>
  <c r="P12" i="34"/>
  <c r="Q12" i="34"/>
  <c r="R12" i="34"/>
  <c r="B12" i="34"/>
  <c r="O33" i="8"/>
  <c r="M28" i="8"/>
  <c r="M29" i="8"/>
  <c r="M30" i="8"/>
  <c r="M31" i="8"/>
  <c r="M32" i="8"/>
  <c r="M33" i="8"/>
  <c r="G31" i="8"/>
  <c r="J31" i="8" s="1"/>
  <c r="E32" i="8"/>
  <c r="I19" i="67"/>
  <c r="L27" i="44"/>
  <c r="L18" i="44"/>
  <c r="A79" i="19"/>
  <c r="A105" i="19"/>
  <c r="C79" i="19"/>
  <c r="D79" i="19"/>
  <c r="E79" i="19"/>
  <c r="F79" i="19"/>
  <c r="G79" i="19"/>
  <c r="K79" i="19"/>
  <c r="I79" i="19"/>
  <c r="M23" i="19"/>
  <c r="E28" i="25"/>
  <c r="H29" i="24"/>
  <c r="D29" i="24"/>
  <c r="A47" i="64"/>
  <c r="H50" i="12"/>
  <c r="B47" i="64"/>
  <c r="I50" i="12"/>
  <c r="C47" i="64"/>
  <c r="J50" i="12"/>
  <c r="D47" i="64"/>
  <c r="O32" i="8"/>
  <c r="G30" i="8"/>
  <c r="K30" i="8" s="1"/>
  <c r="E31" i="8"/>
  <c r="C5" i="64"/>
  <c r="D3" i="64"/>
  <c r="B5" i="64"/>
  <c r="A11"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10" i="64"/>
  <c r="M22" i="19"/>
  <c r="K22" i="19"/>
  <c r="E27" i="25"/>
  <c r="H28" i="24"/>
  <c r="D28" i="24"/>
  <c r="K27" i="44"/>
  <c r="K18" i="44"/>
  <c r="H31" i="12"/>
  <c r="B28" i="64"/>
  <c r="I31" i="12"/>
  <c r="C28" i="64"/>
  <c r="J31" i="12"/>
  <c r="D28" i="64"/>
  <c r="H32" i="12"/>
  <c r="B29" i="64"/>
  <c r="I32" i="12"/>
  <c r="C29" i="64"/>
  <c r="J32" i="12"/>
  <c r="D29" i="64"/>
  <c r="H33" i="12"/>
  <c r="B30" i="64"/>
  <c r="I33" i="12"/>
  <c r="C30" i="64"/>
  <c r="J33" i="12"/>
  <c r="D30" i="64"/>
  <c r="H34" i="12"/>
  <c r="B31" i="64"/>
  <c r="I34" i="12"/>
  <c r="C31" i="64"/>
  <c r="J34" i="12"/>
  <c r="D31" i="64"/>
  <c r="H35" i="12"/>
  <c r="B32" i="64"/>
  <c r="I35" i="12"/>
  <c r="C32" i="64"/>
  <c r="J35" i="12"/>
  <c r="D32" i="64"/>
  <c r="H36" i="12"/>
  <c r="B33" i="64"/>
  <c r="I36" i="12"/>
  <c r="C33" i="64"/>
  <c r="J36" i="12"/>
  <c r="D33" i="64"/>
  <c r="H37" i="12"/>
  <c r="B34" i="64"/>
  <c r="I37" i="12"/>
  <c r="C34" i="64"/>
  <c r="J37" i="12"/>
  <c r="D34" i="64"/>
  <c r="H38" i="12"/>
  <c r="B35" i="64"/>
  <c r="I38" i="12"/>
  <c r="C35" i="64"/>
  <c r="J38" i="12"/>
  <c r="D35" i="64"/>
  <c r="H39" i="12"/>
  <c r="B36" i="64"/>
  <c r="I39" i="12"/>
  <c r="C36" i="64"/>
  <c r="J39" i="12"/>
  <c r="D36" i="64"/>
  <c r="H40" i="12"/>
  <c r="B37" i="64"/>
  <c r="I40" i="12"/>
  <c r="C37" i="64"/>
  <c r="J40" i="12"/>
  <c r="D37" i="64"/>
  <c r="H41" i="12"/>
  <c r="B38" i="64"/>
  <c r="I41" i="12"/>
  <c r="C38" i="64"/>
  <c r="J41" i="12"/>
  <c r="D38" i="64"/>
  <c r="H42" i="12"/>
  <c r="B39" i="64"/>
  <c r="I42" i="12"/>
  <c r="C39" i="64"/>
  <c r="J42" i="12"/>
  <c r="D39" i="64"/>
  <c r="H43" i="12"/>
  <c r="B40" i="64"/>
  <c r="I43" i="12"/>
  <c r="C40" i="64"/>
  <c r="J43" i="12"/>
  <c r="D40" i="64"/>
  <c r="H44" i="12"/>
  <c r="B41" i="64"/>
  <c r="I44" i="12"/>
  <c r="C41" i="64"/>
  <c r="J44" i="12"/>
  <c r="D41" i="64"/>
  <c r="H45" i="12"/>
  <c r="B42" i="64"/>
  <c r="I45" i="12"/>
  <c r="C42" i="64"/>
  <c r="J45" i="12"/>
  <c r="D42" i="64"/>
  <c r="H46" i="12"/>
  <c r="B43" i="64"/>
  <c r="I46" i="12"/>
  <c r="C43" i="64"/>
  <c r="J46" i="12"/>
  <c r="D43" i="64"/>
  <c r="H47" i="12"/>
  <c r="B44" i="64"/>
  <c r="I47" i="12"/>
  <c r="C44" i="64"/>
  <c r="J47" i="12"/>
  <c r="D44" i="64"/>
  <c r="H48" i="12"/>
  <c r="B45" i="64"/>
  <c r="I48" i="12"/>
  <c r="C45" i="64"/>
  <c r="J48" i="12"/>
  <c r="D45" i="64"/>
  <c r="H49" i="12"/>
  <c r="B46" i="64"/>
  <c r="I49" i="12"/>
  <c r="C46" i="64"/>
  <c r="J49" i="12"/>
  <c r="D46" i="64"/>
  <c r="I13" i="12"/>
  <c r="C10" i="64"/>
  <c r="I14" i="12"/>
  <c r="C11" i="64"/>
  <c r="I15" i="12"/>
  <c r="C12" i="64"/>
  <c r="I16" i="12"/>
  <c r="C13" i="64"/>
  <c r="I17" i="12"/>
  <c r="C14" i="64"/>
  <c r="I18" i="12"/>
  <c r="C15" i="64"/>
  <c r="I19" i="12"/>
  <c r="C16" i="64"/>
  <c r="I20" i="12"/>
  <c r="C17" i="64"/>
  <c r="I21" i="12"/>
  <c r="C18" i="64"/>
  <c r="I22" i="12"/>
  <c r="C19" i="64"/>
  <c r="I23" i="12"/>
  <c r="C20" i="64"/>
  <c r="I24" i="12"/>
  <c r="C21" i="64"/>
  <c r="I25" i="12"/>
  <c r="C22" i="64"/>
  <c r="I26" i="12"/>
  <c r="C23" i="64"/>
  <c r="I27" i="12"/>
  <c r="C24" i="64"/>
  <c r="I28" i="12"/>
  <c r="C25" i="64"/>
  <c r="I29" i="12"/>
  <c r="C26" i="64"/>
  <c r="J30" i="12"/>
  <c r="D27" i="64"/>
  <c r="I30" i="12"/>
  <c r="C27" i="64"/>
  <c r="H30" i="12"/>
  <c r="B27" i="64"/>
  <c r="M17" i="8"/>
  <c r="M18" i="8"/>
  <c r="M19" i="8"/>
  <c r="M20" i="8"/>
  <c r="M21" i="8"/>
  <c r="M22" i="8"/>
  <c r="M23" i="8"/>
  <c r="M24" i="8"/>
  <c r="M25" i="8"/>
  <c r="M26" i="8"/>
  <c r="M27" i="8"/>
  <c r="M16" i="8"/>
  <c r="O30" i="8"/>
  <c r="O29" i="8"/>
  <c r="G28" i="8"/>
  <c r="K28" i="8" s="1"/>
  <c r="G29" i="8"/>
  <c r="J29" i="8" s="1"/>
  <c r="G27" i="8"/>
  <c r="J27" i="8" s="1"/>
  <c r="E30" i="8"/>
  <c r="E26" i="8"/>
  <c r="E27" i="8"/>
  <c r="E28" i="8"/>
  <c r="E29" i="8"/>
  <c r="H37" i="56"/>
  <c r="H36" i="56"/>
  <c r="H35" i="56"/>
  <c r="H34" i="56"/>
  <c r="H33" i="56"/>
  <c r="H31" i="56"/>
  <c r="H30" i="56"/>
  <c r="H29" i="56"/>
  <c r="H28" i="56"/>
  <c r="H27" i="56"/>
  <c r="H24" i="56"/>
  <c r="H23" i="56"/>
  <c r="H22" i="56"/>
  <c r="H21" i="56"/>
  <c r="H20" i="56"/>
  <c r="H17" i="56"/>
  <c r="H16" i="56"/>
  <c r="H13" i="56"/>
  <c r="A78" i="19"/>
  <c r="A104" i="19"/>
  <c r="C78" i="19"/>
  <c r="D78" i="19"/>
  <c r="C26" i="20"/>
  <c r="E78" i="19"/>
  <c r="D26" i="20"/>
  <c r="F78" i="19"/>
  <c r="E26" i="20"/>
  <c r="G78" i="19"/>
  <c r="F26" i="20"/>
  <c r="K78" i="19"/>
  <c r="H26" i="20"/>
  <c r="I78" i="19"/>
  <c r="G26" i="20"/>
  <c r="B26" i="20"/>
  <c r="M8" i="19"/>
  <c r="M9" i="19"/>
  <c r="M10" i="19"/>
  <c r="M11" i="19"/>
  <c r="M12" i="19"/>
  <c r="M13" i="19"/>
  <c r="M14" i="19"/>
  <c r="M15" i="19"/>
  <c r="M16" i="19"/>
  <c r="M17" i="19"/>
  <c r="M18" i="19"/>
  <c r="M19" i="19"/>
  <c r="M20" i="19"/>
  <c r="M21" i="19"/>
  <c r="M7" i="19"/>
  <c r="H35" i="52"/>
  <c r="A6" i="49"/>
  <c r="H25" i="53"/>
  <c r="A77" i="19"/>
  <c r="A103" i="19"/>
  <c r="C77" i="19"/>
  <c r="B25" i="20"/>
  <c r="D77" i="19"/>
  <c r="C25" i="20"/>
  <c r="E77" i="19"/>
  <c r="D25" i="20"/>
  <c r="F77" i="19"/>
  <c r="E25" i="20"/>
  <c r="G77" i="19"/>
  <c r="F25" i="20"/>
  <c r="K77" i="19"/>
  <c r="H25" i="20"/>
  <c r="K21" i="19"/>
  <c r="E26" i="25"/>
  <c r="H27" i="24"/>
  <c r="D27" i="24"/>
  <c r="I77" i="19"/>
  <c r="G25" i="20"/>
  <c r="J27" i="44"/>
  <c r="J18" i="44"/>
  <c r="E41" i="34"/>
  <c r="F41" i="34"/>
  <c r="G41" i="34"/>
  <c r="H41" i="34"/>
  <c r="E42" i="34"/>
  <c r="F42" i="34"/>
  <c r="G42" i="34"/>
  <c r="H42" i="34"/>
  <c r="O31" i="8"/>
  <c r="J28" i="8"/>
  <c r="O17" i="8"/>
  <c r="O18" i="8"/>
  <c r="O19" i="8"/>
  <c r="O20" i="8"/>
  <c r="O21" i="8"/>
  <c r="O22" i="8"/>
  <c r="O23" i="8"/>
  <c r="O24" i="8"/>
  <c r="O25" i="8"/>
  <c r="O26" i="8"/>
  <c r="O27" i="8"/>
  <c r="O28" i="8"/>
  <c r="O16" i="8"/>
  <c r="M55" i="18"/>
  <c r="H11" i="30"/>
  <c r="C55" i="18"/>
  <c r="B11" i="30"/>
  <c r="E55" i="18"/>
  <c r="D11" i="30"/>
  <c r="C56" i="18"/>
  <c r="G56" i="18"/>
  <c r="F12" i="30"/>
  <c r="M57" i="18"/>
  <c r="D57" i="18"/>
  <c r="C13" i="30"/>
  <c r="F57" i="18"/>
  <c r="E13" i="30"/>
  <c r="E59" i="18"/>
  <c r="D15" i="30"/>
  <c r="M61" i="18"/>
  <c r="H17" i="30"/>
  <c r="M62" i="18"/>
  <c r="D62" i="18"/>
  <c r="C18" i="30"/>
  <c r="D63" i="18"/>
  <c r="E64" i="18"/>
  <c r="D20" i="30"/>
  <c r="M65" i="18"/>
  <c r="H21" i="30"/>
  <c r="C65" i="18"/>
  <c r="B21" i="30"/>
  <c r="D65" i="18"/>
  <c r="C21" i="30"/>
  <c r="G52" i="18"/>
  <c r="F8" i="30"/>
  <c r="D42" i="34"/>
  <c r="I42" i="34"/>
  <c r="O42" i="34"/>
  <c r="P42" i="34"/>
  <c r="Q42" i="34"/>
  <c r="R42" i="34"/>
  <c r="C42" i="34"/>
  <c r="B42" i="34"/>
  <c r="E25" i="25"/>
  <c r="H26" i="24"/>
  <c r="D26" i="24"/>
  <c r="I27" i="44"/>
  <c r="I18" i="44"/>
  <c r="H13" i="60"/>
  <c r="N11" i="11"/>
  <c r="H14" i="60"/>
  <c r="H15" i="60"/>
  <c r="N13" i="11"/>
  <c r="H17" i="60"/>
  <c r="H18" i="60"/>
  <c r="H19" i="60"/>
  <c r="N17" i="11"/>
  <c r="H20" i="60"/>
  <c r="H21" i="60"/>
  <c r="H22" i="60"/>
  <c r="N20" i="11"/>
  <c r="H23" i="60"/>
  <c r="N21" i="11"/>
  <c r="H16" i="60"/>
  <c r="N14" i="11"/>
  <c r="H31" i="60"/>
  <c r="H24" i="60"/>
  <c r="N22" i="11"/>
  <c r="H25" i="60"/>
  <c r="N23" i="11"/>
  <c r="H26" i="60"/>
  <c r="N24" i="11"/>
  <c r="H27" i="60"/>
  <c r="H28" i="60"/>
  <c r="N26" i="11"/>
  <c r="H29" i="60"/>
  <c r="H30" i="60"/>
  <c r="N28" i="11"/>
  <c r="H32" i="60"/>
  <c r="N30" i="11"/>
  <c r="H33" i="60"/>
  <c r="H34" i="60"/>
  <c r="H35" i="60"/>
  <c r="N33" i="11"/>
  <c r="H36" i="60"/>
  <c r="N34" i="11"/>
  <c r="H37" i="60"/>
  <c r="H38" i="60"/>
  <c r="N36" i="11"/>
  <c r="H39" i="60"/>
  <c r="N37" i="11"/>
  <c r="H40" i="60"/>
  <c r="N38" i="11"/>
  <c r="H41" i="60"/>
  <c r="N39" i="11"/>
  <c r="H42" i="60"/>
  <c r="N40" i="11"/>
  <c r="H43" i="60"/>
  <c r="N41" i="11"/>
  <c r="H10" i="60"/>
  <c r="H12" i="60"/>
  <c r="J17" i="56"/>
  <c r="B14" i="54"/>
  <c r="J14" i="54" s="1"/>
  <c r="K20" i="19"/>
  <c r="C76" i="19"/>
  <c r="B24" i="20"/>
  <c r="D76" i="19"/>
  <c r="C24" i="20"/>
  <c r="E76" i="19"/>
  <c r="D24" i="20"/>
  <c r="F76" i="19"/>
  <c r="E24" i="20"/>
  <c r="G76" i="19"/>
  <c r="F24" i="20"/>
  <c r="K76" i="19"/>
  <c r="H24" i="20"/>
  <c r="A76" i="19"/>
  <c r="A102" i="19"/>
  <c r="C75" i="19"/>
  <c r="B23" i="20"/>
  <c r="D75" i="19"/>
  <c r="E75" i="19"/>
  <c r="D23" i="20"/>
  <c r="F75" i="19"/>
  <c r="E23" i="20"/>
  <c r="G75" i="19"/>
  <c r="F23" i="20"/>
  <c r="D9" i="35"/>
  <c r="E9" i="35"/>
  <c r="I9" i="35"/>
  <c r="J9" i="35"/>
  <c r="K9" i="35"/>
  <c r="B9" i="35"/>
  <c r="C8" i="33"/>
  <c r="D8" i="33"/>
  <c r="E8" i="33"/>
  <c r="F8" i="33"/>
  <c r="G8" i="33"/>
  <c r="B8" i="33"/>
  <c r="J16" i="56"/>
  <c r="B15" i="54"/>
  <c r="J15" i="54" s="1"/>
  <c r="J21" i="56"/>
  <c r="B17" i="54"/>
  <c r="J17" i="54"/>
  <c r="J22" i="56"/>
  <c r="B18" i="54"/>
  <c r="J18" i="54" s="1"/>
  <c r="J23" i="56"/>
  <c r="B19" i="54"/>
  <c r="J19" i="54" s="1"/>
  <c r="J28" i="56"/>
  <c r="B27" i="54"/>
  <c r="J27" i="54"/>
  <c r="J29" i="56"/>
  <c r="B28" i="54"/>
  <c r="J28" i="54"/>
  <c r="J30" i="56"/>
  <c r="B29" i="54"/>
  <c r="J29" i="54" s="1"/>
  <c r="J34" i="56"/>
  <c r="B22" i="54"/>
  <c r="J22" i="54" s="1"/>
  <c r="J35" i="56"/>
  <c r="B23" i="54"/>
  <c r="J23" i="54"/>
  <c r="J36" i="56"/>
  <c r="B24" i="54"/>
  <c r="J24" i="54"/>
  <c r="J13" i="56"/>
  <c r="B12" i="54"/>
  <c r="A5" i="49"/>
  <c r="A12" i="49"/>
  <c r="A19" i="49"/>
  <c r="A15" i="49"/>
  <c r="A18" i="49"/>
  <c r="A10" i="49"/>
  <c r="A16" i="49"/>
  <c r="A9" i="49"/>
  <c r="A17" i="49"/>
  <c r="A8" i="49"/>
  <c r="A11" i="49"/>
  <c r="A7" i="49"/>
  <c r="A13" i="49"/>
  <c r="H13" i="53"/>
  <c r="H15" i="53"/>
  <c r="H16" i="53"/>
  <c r="H17" i="53"/>
  <c r="H18" i="53"/>
  <c r="H19" i="53"/>
  <c r="H20" i="53"/>
  <c r="H21" i="53"/>
  <c r="H22" i="53"/>
  <c r="H23" i="53"/>
  <c r="H24" i="53"/>
  <c r="H26" i="53"/>
  <c r="H27" i="53"/>
  <c r="H28" i="53"/>
  <c r="H11" i="52"/>
  <c r="H13" i="52"/>
  <c r="H14" i="52"/>
  <c r="H15" i="52"/>
  <c r="H16" i="52"/>
  <c r="H18" i="52"/>
  <c r="H19" i="52"/>
  <c r="H20" i="52"/>
  <c r="H21" i="52"/>
  <c r="H22" i="52"/>
  <c r="H23" i="52"/>
  <c r="H24" i="52"/>
  <c r="H17" i="52"/>
  <c r="H32" i="52"/>
  <c r="H25" i="52"/>
  <c r="H26" i="52"/>
  <c r="H27" i="52"/>
  <c r="H28" i="52"/>
  <c r="H29" i="52"/>
  <c r="H30" i="52"/>
  <c r="H31" i="52"/>
  <c r="H33" i="52"/>
  <c r="H34" i="52"/>
  <c r="H36" i="52"/>
  <c r="H37" i="52"/>
  <c r="H38" i="52"/>
  <c r="H39" i="52"/>
  <c r="H40" i="52"/>
  <c r="H41" i="52"/>
  <c r="H42" i="52"/>
  <c r="H43" i="52"/>
  <c r="H44" i="52"/>
  <c r="H12" i="54"/>
  <c r="E24" i="25"/>
  <c r="H25" i="24"/>
  <c r="D25" i="24"/>
  <c r="H27" i="44"/>
  <c r="H18" i="44"/>
  <c r="C23" i="20"/>
  <c r="K75" i="19"/>
  <c r="H23" i="20"/>
  <c r="A75" i="19"/>
  <c r="A101" i="19"/>
  <c r="K19" i="19"/>
  <c r="G26" i="8"/>
  <c r="J26" i="8" s="1"/>
  <c r="G27" i="44"/>
  <c r="F27" i="44"/>
  <c r="G18" i="44"/>
  <c r="F18" i="44"/>
  <c r="B11" i="34"/>
  <c r="C11" i="34"/>
  <c r="D11" i="34"/>
  <c r="O11" i="34"/>
  <c r="P11" i="34"/>
  <c r="R11" i="34"/>
  <c r="B41" i="34"/>
  <c r="C41" i="34"/>
  <c r="D41" i="34"/>
  <c r="I41" i="34"/>
  <c r="O41" i="34"/>
  <c r="P41" i="34"/>
  <c r="Q41" i="34"/>
  <c r="R41" i="34"/>
  <c r="E23" i="25"/>
  <c r="H24" i="24"/>
  <c r="D24" i="24"/>
  <c r="Q11" i="11"/>
  <c r="Q12" i="11"/>
  <c r="Q13" i="11"/>
  <c r="Q15" i="11"/>
  <c r="Q16" i="11"/>
  <c r="Q17" i="11"/>
  <c r="Q18" i="11"/>
  <c r="Q19" i="11"/>
  <c r="Q20" i="11"/>
  <c r="Q21" i="11"/>
  <c r="Q14" i="11"/>
  <c r="Q29" i="11"/>
  <c r="Q22" i="11"/>
  <c r="Q23" i="11"/>
  <c r="Q24" i="11"/>
  <c r="Q25" i="11"/>
  <c r="Q26" i="11"/>
  <c r="Q27" i="11"/>
  <c r="Q28" i="11"/>
  <c r="Q30" i="11"/>
  <c r="Q31" i="11"/>
  <c r="Q32" i="11"/>
  <c r="Q33" i="11"/>
  <c r="Q34" i="11"/>
  <c r="Q35" i="11"/>
  <c r="Q36" i="11"/>
  <c r="Q37" i="11"/>
  <c r="Q38" i="11"/>
  <c r="Q39" i="11"/>
  <c r="Q40" i="11"/>
  <c r="Q41" i="11"/>
  <c r="Q10" i="11"/>
  <c r="C91" i="27"/>
  <c r="B11" i="31"/>
  <c r="D91" i="27"/>
  <c r="E91" i="27"/>
  <c r="D11" i="31"/>
  <c r="F91" i="27"/>
  <c r="E11" i="31"/>
  <c r="G91" i="27"/>
  <c r="F11" i="31"/>
  <c r="K8" i="27"/>
  <c r="G11" i="31" s="1"/>
  <c r="C92" i="27"/>
  <c r="B12" i="31"/>
  <c r="D92" i="27"/>
  <c r="C12" i="31"/>
  <c r="E92" i="27"/>
  <c r="D12" i="31"/>
  <c r="F92" i="27"/>
  <c r="G92" i="27"/>
  <c r="F12" i="31"/>
  <c r="K9" i="27"/>
  <c r="C93" i="27"/>
  <c r="D93" i="27"/>
  <c r="E93" i="27"/>
  <c r="F93" i="27"/>
  <c r="G93" i="27"/>
  <c r="F13" i="31"/>
  <c r="K10" i="27"/>
  <c r="C94" i="27"/>
  <c r="B14" i="31"/>
  <c r="D94" i="27"/>
  <c r="C14" i="31"/>
  <c r="E94" i="27"/>
  <c r="D14" i="31"/>
  <c r="F94" i="27"/>
  <c r="G94" i="27"/>
  <c r="F14" i="31"/>
  <c r="K11" i="27"/>
  <c r="G14" i="31" s="1"/>
  <c r="C96" i="27"/>
  <c r="B16" i="31"/>
  <c r="D96" i="27"/>
  <c r="C16" i="31"/>
  <c r="E96" i="27"/>
  <c r="D16" i="31"/>
  <c r="F96" i="27"/>
  <c r="G96" i="27"/>
  <c r="F16" i="31"/>
  <c r="K13" i="27"/>
  <c r="C97" i="27"/>
  <c r="D97" i="27"/>
  <c r="C17" i="31"/>
  <c r="E97" i="27"/>
  <c r="D17" i="31"/>
  <c r="F97" i="27"/>
  <c r="E17" i="31"/>
  <c r="G97" i="27"/>
  <c r="F17" i="31"/>
  <c r="K14" i="27"/>
  <c r="G17" i="31" s="1"/>
  <c r="C98" i="27"/>
  <c r="B18" i="31"/>
  <c r="D98" i="27"/>
  <c r="E98" i="27"/>
  <c r="F98" i="27"/>
  <c r="G98" i="27"/>
  <c r="F18" i="31"/>
  <c r="K15" i="27"/>
  <c r="C99" i="27"/>
  <c r="B19" i="31"/>
  <c r="D99" i="27"/>
  <c r="C19" i="31"/>
  <c r="E99" i="27"/>
  <c r="D19" i="31"/>
  <c r="F99" i="27"/>
  <c r="E19" i="31"/>
  <c r="G99" i="27"/>
  <c r="K16" i="27"/>
  <c r="C100" i="27"/>
  <c r="B20" i="31"/>
  <c r="D100" i="27"/>
  <c r="E100" i="27"/>
  <c r="F100" i="27"/>
  <c r="E20" i="31"/>
  <c r="G100" i="27"/>
  <c r="F20" i="31"/>
  <c r="K17" i="27"/>
  <c r="G20" i="31" s="1"/>
  <c r="C101" i="27"/>
  <c r="D101" i="27"/>
  <c r="C21" i="31"/>
  <c r="E101" i="27"/>
  <c r="D21" i="31"/>
  <c r="F101" i="27"/>
  <c r="E21" i="31"/>
  <c r="G101" i="27"/>
  <c r="F21" i="31"/>
  <c r="K18" i="27"/>
  <c r="C102" i="27"/>
  <c r="B22" i="31"/>
  <c r="D102" i="27"/>
  <c r="C22" i="31"/>
  <c r="E102" i="27"/>
  <c r="D22" i="31"/>
  <c r="F102" i="27"/>
  <c r="E22" i="31"/>
  <c r="G102" i="27"/>
  <c r="F22" i="31"/>
  <c r="K19" i="27"/>
  <c r="C95" i="27"/>
  <c r="B15" i="31"/>
  <c r="D95" i="27"/>
  <c r="C15" i="31"/>
  <c r="E95" i="27"/>
  <c r="D15" i="31"/>
  <c r="F95" i="27"/>
  <c r="E15" i="31"/>
  <c r="G95" i="27"/>
  <c r="K12" i="27"/>
  <c r="G15" i="31" s="1"/>
  <c r="C110" i="27"/>
  <c r="B30" i="31"/>
  <c r="D110" i="27"/>
  <c r="E110" i="27"/>
  <c r="D30" i="31"/>
  <c r="F110" i="27"/>
  <c r="E30" i="31"/>
  <c r="G110" i="27"/>
  <c r="F30" i="31"/>
  <c r="K27" i="27"/>
  <c r="C103" i="27"/>
  <c r="D103" i="27"/>
  <c r="C23" i="31"/>
  <c r="E103" i="27"/>
  <c r="D23" i="31"/>
  <c r="F103" i="27"/>
  <c r="G103" i="27"/>
  <c r="F23" i="31"/>
  <c r="K20" i="27"/>
  <c r="C104" i="27"/>
  <c r="B24" i="31"/>
  <c r="D104" i="27"/>
  <c r="E104" i="27"/>
  <c r="D24" i="31"/>
  <c r="F104" i="27"/>
  <c r="E24" i="31"/>
  <c r="G104" i="27"/>
  <c r="F24" i="31"/>
  <c r="K21" i="27"/>
  <c r="G24" i="31" s="1"/>
  <c r="C105" i="27"/>
  <c r="B25" i="31"/>
  <c r="D105" i="27"/>
  <c r="C25" i="31"/>
  <c r="E105" i="27"/>
  <c r="F105" i="27"/>
  <c r="G105" i="27"/>
  <c r="F25" i="31"/>
  <c r="K22" i="27"/>
  <c r="C106" i="27"/>
  <c r="B26" i="31"/>
  <c r="D106" i="27"/>
  <c r="E106" i="27"/>
  <c r="F106" i="27"/>
  <c r="G106" i="27"/>
  <c r="F26" i="31"/>
  <c r="K23" i="27"/>
  <c r="C107" i="27"/>
  <c r="B27" i="31"/>
  <c r="D107" i="27"/>
  <c r="C27" i="31"/>
  <c r="E107" i="27"/>
  <c r="F107" i="27"/>
  <c r="G107" i="27"/>
  <c r="F27" i="31"/>
  <c r="K24" i="27"/>
  <c r="C108" i="27"/>
  <c r="B28" i="31"/>
  <c r="D108" i="27"/>
  <c r="E108" i="27"/>
  <c r="F108" i="27"/>
  <c r="E28" i="31"/>
  <c r="G108" i="27"/>
  <c r="F28" i="31"/>
  <c r="K25" i="27"/>
  <c r="C109" i="27"/>
  <c r="B29" i="31"/>
  <c r="D109" i="27"/>
  <c r="E109" i="27"/>
  <c r="F109" i="27"/>
  <c r="G109" i="27"/>
  <c r="F29" i="31"/>
  <c r="K26" i="27"/>
  <c r="C111" i="27"/>
  <c r="B31" i="31"/>
  <c r="D111" i="27"/>
  <c r="E111" i="27"/>
  <c r="F111" i="27"/>
  <c r="E31" i="31"/>
  <c r="G111" i="27"/>
  <c r="F31" i="31"/>
  <c r="K28" i="27"/>
  <c r="G31" i="31" s="1"/>
  <c r="C112" i="27"/>
  <c r="B32" i="31"/>
  <c r="D112" i="27"/>
  <c r="C32" i="31"/>
  <c r="E112" i="27"/>
  <c r="D32" i="31"/>
  <c r="F112" i="27"/>
  <c r="G112" i="27"/>
  <c r="K29" i="27"/>
  <c r="C113" i="27"/>
  <c r="B33" i="31"/>
  <c r="D113" i="27"/>
  <c r="E113" i="27"/>
  <c r="D33" i="31"/>
  <c r="F113" i="27"/>
  <c r="E33" i="31"/>
  <c r="G113" i="27"/>
  <c r="F33" i="31"/>
  <c r="K30" i="27"/>
  <c r="C114" i="27"/>
  <c r="D114" i="27"/>
  <c r="C34" i="31"/>
  <c r="E114" i="27"/>
  <c r="D34" i="31"/>
  <c r="F114" i="27"/>
  <c r="G114" i="27"/>
  <c r="F34" i="31"/>
  <c r="K31" i="27"/>
  <c r="C115" i="27"/>
  <c r="B35" i="31"/>
  <c r="D115" i="27"/>
  <c r="E115" i="27"/>
  <c r="D35" i="31"/>
  <c r="F115" i="27"/>
  <c r="E35" i="31"/>
  <c r="G115" i="27"/>
  <c r="F35" i="31"/>
  <c r="K32" i="27"/>
  <c r="C116" i="27"/>
  <c r="B36" i="31"/>
  <c r="D116" i="27"/>
  <c r="E116" i="27"/>
  <c r="D36" i="31"/>
  <c r="F116" i="27"/>
  <c r="E36" i="31"/>
  <c r="G116" i="27"/>
  <c r="F36" i="31"/>
  <c r="K33" i="27"/>
  <c r="C117" i="27"/>
  <c r="B37" i="31"/>
  <c r="D117" i="27"/>
  <c r="C37" i="31"/>
  <c r="E117" i="27"/>
  <c r="F117" i="27"/>
  <c r="E37" i="31"/>
  <c r="G117" i="27"/>
  <c r="F37" i="31"/>
  <c r="K34" i="27"/>
  <c r="G37" i="31" s="1"/>
  <c r="C118" i="27"/>
  <c r="B38" i="31"/>
  <c r="D118" i="27"/>
  <c r="E118" i="27"/>
  <c r="D38" i="31"/>
  <c r="F118" i="27"/>
  <c r="G118" i="27"/>
  <c r="F38" i="31"/>
  <c r="K35" i="27"/>
  <c r="G38" i="31" s="1"/>
  <c r="C119" i="27"/>
  <c r="B39" i="31"/>
  <c r="D119" i="27"/>
  <c r="E119" i="27"/>
  <c r="D39" i="31"/>
  <c r="F119" i="27"/>
  <c r="E39" i="31"/>
  <c r="G119" i="27"/>
  <c r="F39" i="31"/>
  <c r="K36" i="27"/>
  <c r="C120" i="27"/>
  <c r="B40" i="31"/>
  <c r="D120" i="27"/>
  <c r="C40" i="31"/>
  <c r="E120" i="27"/>
  <c r="F120" i="27"/>
  <c r="G120" i="27"/>
  <c r="F40" i="31"/>
  <c r="K37" i="27"/>
  <c r="C121" i="27"/>
  <c r="D121" i="27"/>
  <c r="C41" i="31"/>
  <c r="E121" i="27"/>
  <c r="D41" i="31"/>
  <c r="F121" i="27"/>
  <c r="E41" i="31"/>
  <c r="G121" i="27"/>
  <c r="F41" i="31"/>
  <c r="K38" i="27"/>
  <c r="C122" i="27"/>
  <c r="B42" i="31"/>
  <c r="D122" i="27"/>
  <c r="E122" i="27"/>
  <c r="D42" i="31"/>
  <c r="F122" i="27"/>
  <c r="G122" i="27"/>
  <c r="F42" i="31"/>
  <c r="K39" i="27"/>
  <c r="C89" i="27"/>
  <c r="D89" i="27"/>
  <c r="C9" i="31"/>
  <c r="E89" i="27"/>
  <c r="D9" i="31"/>
  <c r="F89" i="27"/>
  <c r="G89" i="27"/>
  <c r="F9" i="31"/>
  <c r="K6" i="27"/>
  <c r="D52" i="18"/>
  <c r="F52" i="18"/>
  <c r="E8" i="30"/>
  <c r="K8" i="18"/>
  <c r="D54" i="18"/>
  <c r="C10" i="30"/>
  <c r="E54" i="18"/>
  <c r="D10" i="30"/>
  <c r="K9" i="18"/>
  <c r="G55" i="18"/>
  <c r="F11" i="30"/>
  <c r="K10" i="18"/>
  <c r="E56" i="18"/>
  <c r="D12" i="30"/>
  <c r="K11" i="18"/>
  <c r="G13" i="30" s="1"/>
  <c r="C57" i="18"/>
  <c r="B13" i="30"/>
  <c r="K12" i="18"/>
  <c r="G14" i="30" s="1"/>
  <c r="E58" i="18"/>
  <c r="D14" i="30"/>
  <c r="K13" i="18"/>
  <c r="G15" i="30" s="1"/>
  <c r="G59" i="18"/>
  <c r="F15" i="30"/>
  <c r="K14" i="18"/>
  <c r="K15" i="18"/>
  <c r="D61" i="18"/>
  <c r="C17" i="30"/>
  <c r="F61" i="18"/>
  <c r="E17" i="30"/>
  <c r="K16" i="18"/>
  <c r="G18" i="30" s="1"/>
  <c r="E62" i="18"/>
  <c r="D18" i="30"/>
  <c r="K17" i="18"/>
  <c r="G19" i="30" s="1"/>
  <c r="E63" i="18"/>
  <c r="D19" i="30"/>
  <c r="K18" i="18"/>
  <c r="G20" i="30" s="1"/>
  <c r="K19" i="18"/>
  <c r="F65" i="18"/>
  <c r="E21" i="30"/>
  <c r="G65" i="18"/>
  <c r="F21" i="30"/>
  <c r="K20" i="18"/>
  <c r="K21" i="18"/>
  <c r="C67" i="18"/>
  <c r="B23" i="30"/>
  <c r="E67" i="18"/>
  <c r="D23" i="30"/>
  <c r="G67" i="18"/>
  <c r="F23" i="30"/>
  <c r="K6" i="18"/>
  <c r="B9" i="31"/>
  <c r="M89" i="27"/>
  <c r="H9" i="31"/>
  <c r="M122" i="27"/>
  <c r="H42" i="31"/>
  <c r="E42" i="31"/>
  <c r="M121" i="27"/>
  <c r="H41" i="31"/>
  <c r="M120" i="27"/>
  <c r="H40" i="31"/>
  <c r="E40" i="31"/>
  <c r="M119" i="27"/>
  <c r="H39" i="31"/>
  <c r="C39" i="31"/>
  <c r="M118" i="27"/>
  <c r="H38" i="31"/>
  <c r="E38" i="31"/>
  <c r="C38" i="31"/>
  <c r="M117" i="27"/>
  <c r="H37" i="31"/>
  <c r="D37" i="31"/>
  <c r="M116" i="27"/>
  <c r="H36" i="31"/>
  <c r="M115" i="27"/>
  <c r="H35" i="31"/>
  <c r="C35" i="31"/>
  <c r="M114" i="27"/>
  <c r="H34" i="31"/>
  <c r="E34" i="31"/>
  <c r="B34" i="31"/>
  <c r="M113" i="27"/>
  <c r="H33" i="31"/>
  <c r="C33" i="31"/>
  <c r="M112" i="27"/>
  <c r="H32" i="31"/>
  <c r="F32" i="31"/>
  <c r="E32" i="31"/>
  <c r="M111" i="27"/>
  <c r="H31" i="31"/>
  <c r="D31" i="31"/>
  <c r="C31" i="31"/>
  <c r="M109" i="27"/>
  <c r="H29" i="31"/>
  <c r="E29" i="31"/>
  <c r="C29" i="31"/>
  <c r="M108" i="27"/>
  <c r="H28" i="31"/>
  <c r="D28" i="31"/>
  <c r="C28" i="31"/>
  <c r="M107" i="27"/>
  <c r="H27" i="31"/>
  <c r="E27" i="31"/>
  <c r="M106" i="27"/>
  <c r="H26" i="31"/>
  <c r="E26" i="31"/>
  <c r="D26" i="31"/>
  <c r="C26" i="31"/>
  <c r="M105" i="27"/>
  <c r="H25" i="31"/>
  <c r="E25" i="31"/>
  <c r="M104" i="27"/>
  <c r="H24" i="31"/>
  <c r="C24" i="31"/>
  <c r="M103" i="27"/>
  <c r="H23" i="31"/>
  <c r="E23" i="31"/>
  <c r="B23" i="31"/>
  <c r="M110" i="27"/>
  <c r="H30" i="31"/>
  <c r="C30" i="31"/>
  <c r="M95" i="27"/>
  <c r="H15" i="31"/>
  <c r="F15" i="31"/>
  <c r="M102" i="27"/>
  <c r="H22" i="31"/>
  <c r="M101" i="27"/>
  <c r="H21" i="31"/>
  <c r="B21" i="31"/>
  <c r="M100" i="27"/>
  <c r="H20" i="31"/>
  <c r="D20" i="31"/>
  <c r="M99" i="27"/>
  <c r="H19" i="31"/>
  <c r="F19" i="31"/>
  <c r="M98" i="27"/>
  <c r="H18" i="31"/>
  <c r="E18" i="31"/>
  <c r="D18" i="31"/>
  <c r="C18" i="31"/>
  <c r="M97" i="27"/>
  <c r="H17" i="31"/>
  <c r="B17" i="31"/>
  <c r="M96" i="27"/>
  <c r="H16" i="31"/>
  <c r="E16" i="31"/>
  <c r="M94" i="27"/>
  <c r="H14" i="31"/>
  <c r="E14" i="31"/>
  <c r="M93" i="27"/>
  <c r="H13" i="31"/>
  <c r="E13" i="31"/>
  <c r="D13" i="31"/>
  <c r="C13" i="31"/>
  <c r="M92" i="27"/>
  <c r="H12" i="31"/>
  <c r="E12" i="31"/>
  <c r="M91" i="27"/>
  <c r="H11" i="31"/>
  <c r="C11" i="31"/>
  <c r="M67" i="18"/>
  <c r="H23" i="30"/>
  <c r="M66" i="18"/>
  <c r="H22" i="30"/>
  <c r="M63" i="18"/>
  <c r="H19" i="30"/>
  <c r="M60" i="18"/>
  <c r="Q20" i="2"/>
  <c r="R20" i="2" s="1"/>
  <c r="M59" i="18"/>
  <c r="H15" i="30"/>
  <c r="M56" i="18"/>
  <c r="H12" i="30"/>
  <c r="M54" i="18"/>
  <c r="H10" i="30"/>
  <c r="D74" i="19"/>
  <c r="C22" i="20"/>
  <c r="E74" i="19"/>
  <c r="D22" i="20"/>
  <c r="F74" i="19"/>
  <c r="E22" i="20"/>
  <c r="G74" i="19"/>
  <c r="F22" i="20"/>
  <c r="C74" i="19"/>
  <c r="B22" i="20"/>
  <c r="K74" i="19"/>
  <c r="H22" i="20"/>
  <c r="K8" i="19"/>
  <c r="K9" i="19"/>
  <c r="K10" i="19"/>
  <c r="K11" i="19"/>
  <c r="K12" i="19"/>
  <c r="K18" i="19"/>
  <c r="K7" i="19"/>
  <c r="A74" i="19"/>
  <c r="A100" i="19"/>
  <c r="G25" i="8"/>
  <c r="J25" i="8" s="1"/>
  <c r="E22" i="25"/>
  <c r="H23" i="24"/>
  <c r="H22" i="24"/>
  <c r="H21" i="24"/>
  <c r="H20" i="24"/>
  <c r="H19" i="24"/>
  <c r="H18" i="24"/>
  <c r="H17" i="24"/>
  <c r="H16" i="24"/>
  <c r="H15" i="24"/>
  <c r="H14" i="24"/>
  <c r="H13" i="24"/>
  <c r="D23" i="24"/>
  <c r="C73" i="19"/>
  <c r="D73" i="19"/>
  <c r="E73" i="19"/>
  <c r="F73" i="19"/>
  <c r="G73" i="19"/>
  <c r="K73" i="19"/>
  <c r="A73" i="19"/>
  <c r="A99" i="19"/>
  <c r="G24" i="8"/>
  <c r="J24" i="8" s="1"/>
  <c r="E25" i="8"/>
  <c r="E13" i="25"/>
  <c r="E14" i="25"/>
  <c r="E15" i="25"/>
  <c r="E16" i="25"/>
  <c r="E17" i="25"/>
  <c r="E18" i="25"/>
  <c r="E19" i="25"/>
  <c r="E20" i="25"/>
  <c r="E21" i="25"/>
  <c r="E34" i="25"/>
  <c r="E12" i="25"/>
  <c r="D14" i="24"/>
  <c r="D15" i="24"/>
  <c r="D16" i="24"/>
  <c r="D17" i="24"/>
  <c r="D18" i="24"/>
  <c r="D19" i="24"/>
  <c r="D20" i="24"/>
  <c r="D21" i="24"/>
  <c r="D22" i="24"/>
  <c r="D13" i="24"/>
  <c r="G23" i="8"/>
  <c r="K23" i="8" s="1"/>
  <c r="E24" i="8"/>
  <c r="D72" i="19"/>
  <c r="E72" i="19"/>
  <c r="F72" i="19"/>
  <c r="G72" i="19"/>
  <c r="K72" i="19"/>
  <c r="C72" i="19"/>
  <c r="A72" i="19"/>
  <c r="A98" i="19"/>
  <c r="K71" i="19"/>
  <c r="G71" i="19"/>
  <c r="F71" i="19"/>
  <c r="E71" i="19"/>
  <c r="D71" i="19"/>
  <c r="C71" i="19"/>
  <c r="A71" i="19"/>
  <c r="A97" i="19"/>
  <c r="K70" i="19"/>
  <c r="G70" i="19"/>
  <c r="F70" i="19"/>
  <c r="E70" i="19"/>
  <c r="D70" i="19"/>
  <c r="C70" i="19"/>
  <c r="A70" i="19"/>
  <c r="A96" i="19"/>
  <c r="K69" i="19"/>
  <c r="G69" i="19"/>
  <c r="F69" i="19"/>
  <c r="E69" i="19"/>
  <c r="D69" i="19"/>
  <c r="C69" i="19"/>
  <c r="A69" i="19"/>
  <c r="A95" i="19"/>
  <c r="K68" i="19"/>
  <c r="H16" i="20"/>
  <c r="G68" i="19"/>
  <c r="F16" i="20"/>
  <c r="F68" i="19"/>
  <c r="E16" i="20"/>
  <c r="E68" i="19"/>
  <c r="D16" i="20"/>
  <c r="D68" i="19"/>
  <c r="C16" i="20"/>
  <c r="C68" i="19"/>
  <c r="B16" i="20"/>
  <c r="A68" i="19"/>
  <c r="A94" i="19"/>
  <c r="K67" i="19"/>
  <c r="H15" i="20"/>
  <c r="G67" i="19"/>
  <c r="F15" i="20"/>
  <c r="F67" i="19"/>
  <c r="E15" i="20"/>
  <c r="E67" i="19"/>
  <c r="D15" i="20"/>
  <c r="D67" i="19"/>
  <c r="C15" i="20"/>
  <c r="C67" i="19"/>
  <c r="A67" i="19"/>
  <c r="A93" i="19"/>
  <c r="K66" i="19"/>
  <c r="H14" i="20"/>
  <c r="G66" i="19"/>
  <c r="F14" i="20"/>
  <c r="F66" i="19"/>
  <c r="E14" i="20"/>
  <c r="E66" i="19"/>
  <c r="D14" i="20"/>
  <c r="D66" i="19"/>
  <c r="C14" i="20"/>
  <c r="C66" i="19"/>
  <c r="B14" i="20"/>
  <c r="A66" i="19"/>
  <c r="A92" i="19"/>
  <c r="K65" i="19"/>
  <c r="H13" i="20"/>
  <c r="G65" i="19"/>
  <c r="F13" i="20"/>
  <c r="F65" i="19"/>
  <c r="E13" i="20"/>
  <c r="E65" i="19"/>
  <c r="D13" i="20"/>
  <c r="D65" i="19"/>
  <c r="C13" i="20"/>
  <c r="C65" i="19"/>
  <c r="B13" i="20"/>
  <c r="A65" i="19"/>
  <c r="A91" i="19"/>
  <c r="K64" i="19"/>
  <c r="H12" i="20"/>
  <c r="G64" i="19"/>
  <c r="F12" i="20"/>
  <c r="F64" i="19"/>
  <c r="E12" i="20"/>
  <c r="E64" i="19"/>
  <c r="D12" i="20"/>
  <c r="D64" i="19"/>
  <c r="C12" i="20"/>
  <c r="C64" i="19"/>
  <c r="B12" i="20"/>
  <c r="A64" i="19"/>
  <c r="A90" i="19"/>
  <c r="K63" i="19"/>
  <c r="H11" i="20"/>
  <c r="G63" i="19"/>
  <c r="F11" i="20"/>
  <c r="F63" i="19"/>
  <c r="E11" i="20"/>
  <c r="E63" i="19"/>
  <c r="D11" i="20"/>
  <c r="D63" i="19"/>
  <c r="C11" i="20"/>
  <c r="C63" i="19"/>
  <c r="B11" i="20"/>
  <c r="A63" i="19"/>
  <c r="A89" i="19"/>
  <c r="G22" i="8"/>
  <c r="J22" i="8" s="1"/>
  <c r="E23" i="8"/>
  <c r="G21" i="8"/>
  <c r="K21" i="8" s="1"/>
  <c r="E22" i="8"/>
  <c r="G15" i="8"/>
  <c r="K15" i="8" s="1"/>
  <c r="G16" i="8"/>
  <c r="J16" i="8" s="1"/>
  <c r="G17" i="8"/>
  <c r="K17" i="8" s="1"/>
  <c r="G18" i="8"/>
  <c r="J18" i="8" s="1"/>
  <c r="G19" i="8"/>
  <c r="J19" i="8" s="1"/>
  <c r="G20" i="8"/>
  <c r="K20" i="8" s="1"/>
  <c r="G14" i="8"/>
  <c r="K14" i="8" s="1"/>
  <c r="E14" i="8"/>
  <c r="E15" i="8"/>
  <c r="E16" i="8"/>
  <c r="E17" i="8"/>
  <c r="E18" i="8"/>
  <c r="E19" i="8"/>
  <c r="E20" i="8"/>
  <c r="E21" i="8"/>
  <c r="E13" i="8"/>
  <c r="Q23" i="2"/>
  <c r="R23" i="2" s="1"/>
  <c r="B15" i="20"/>
  <c r="K92" i="27"/>
  <c r="G12" i="31"/>
  <c r="K122" i="27"/>
  <c r="G42" i="31"/>
  <c r="K116" i="27"/>
  <c r="G36" i="31"/>
  <c r="K94" i="27"/>
  <c r="K115" i="27"/>
  <c r="G35" i="31"/>
  <c r="K108" i="27"/>
  <c r="G28" i="31"/>
  <c r="C36" i="31"/>
  <c r="C42" i="31"/>
  <c r="K100" i="27"/>
  <c r="K98" i="27"/>
  <c r="I70" i="19"/>
  <c r="J17" i="8"/>
  <c r="Q27" i="2"/>
  <c r="K120" i="27"/>
  <c r="G40" i="31"/>
  <c r="K109" i="27"/>
  <c r="G29" i="31"/>
  <c r="K107" i="27"/>
  <c r="K105" i="27"/>
  <c r="G25" i="31"/>
  <c r="G18" i="31"/>
  <c r="C20" i="31"/>
  <c r="G27" i="31"/>
  <c r="D40" i="31"/>
  <c r="K121" i="27"/>
  <c r="G41" i="31"/>
  <c r="K110" i="27"/>
  <c r="G30" i="31"/>
  <c r="K93" i="27"/>
  <c r="G13" i="31"/>
  <c r="K89" i="27"/>
  <c r="G9" i="31"/>
  <c r="K106" i="27"/>
  <c r="G26" i="31"/>
  <c r="K111" i="27"/>
  <c r="K103" i="27"/>
  <c r="G23" i="31"/>
  <c r="K102" i="27"/>
  <c r="G22" i="31"/>
  <c r="K112" i="27"/>
  <c r="G32" i="31"/>
  <c r="K101" i="27"/>
  <c r="G21" i="31"/>
  <c r="K119" i="27"/>
  <c r="G39" i="31"/>
  <c r="K99" i="27"/>
  <c r="G19" i="31"/>
  <c r="K114" i="27"/>
  <c r="G34" i="31"/>
  <c r="K104" i="27"/>
  <c r="K113" i="27"/>
  <c r="G33" i="31"/>
  <c r="D25" i="31"/>
  <c r="D27" i="31"/>
  <c r="D29" i="31"/>
  <c r="B41" i="31"/>
  <c r="E9" i="31"/>
  <c r="K97" i="27"/>
  <c r="K118" i="27"/>
  <c r="B13" i="31"/>
  <c r="K95" i="27"/>
  <c r="D66" i="18"/>
  <c r="C22" i="30"/>
  <c r="G63" i="18"/>
  <c r="F19" i="30"/>
  <c r="C63" i="18"/>
  <c r="B19" i="30"/>
  <c r="G60" i="18"/>
  <c r="F16" i="30"/>
  <c r="C59" i="18"/>
  <c r="B15" i="30"/>
  <c r="F56" i="18"/>
  <c r="E12" i="30"/>
  <c r="C54" i="18"/>
  <c r="B10" i="30"/>
  <c r="Q19" i="2"/>
  <c r="R19" i="2" s="1"/>
  <c r="D56" i="18"/>
  <c r="C12" i="30"/>
  <c r="M64" i="18"/>
  <c r="C62" i="18"/>
  <c r="B18" i="30"/>
  <c r="G58" i="18"/>
  <c r="F14" i="30"/>
  <c r="C58" i="18"/>
  <c r="F54" i="18"/>
  <c r="E10" i="30"/>
  <c r="G54" i="18"/>
  <c r="F10" i="30"/>
  <c r="F58" i="18"/>
  <c r="E14" i="30"/>
  <c r="D58" i="18"/>
  <c r="C14" i="30"/>
  <c r="F66" i="18"/>
  <c r="E22" i="30"/>
  <c r="G64" i="18"/>
  <c r="F20" i="30"/>
  <c r="C64" i="18"/>
  <c r="E60" i="18"/>
  <c r="D16" i="30"/>
  <c r="E57" i="18"/>
  <c r="D13" i="30"/>
  <c r="G66" i="18"/>
  <c r="F22" i="30"/>
  <c r="E66" i="18"/>
  <c r="D22" i="30"/>
  <c r="C66" i="18"/>
  <c r="B22" i="30"/>
  <c r="F64" i="18"/>
  <c r="E20" i="30"/>
  <c r="D64" i="18"/>
  <c r="C20" i="30"/>
  <c r="G62" i="18"/>
  <c r="F18" i="30"/>
  <c r="F60" i="18"/>
  <c r="E16" i="30"/>
  <c r="D60" i="18"/>
  <c r="C16" i="30"/>
  <c r="D59" i="18"/>
  <c r="C15" i="30"/>
  <c r="F67" i="18"/>
  <c r="E23" i="30"/>
  <c r="D67" i="18"/>
  <c r="K67" i="18"/>
  <c r="G23" i="30"/>
  <c r="E65" i="18"/>
  <c r="D21" i="30"/>
  <c r="F63" i="18"/>
  <c r="E19" i="30"/>
  <c r="D55" i="18"/>
  <c r="I69" i="19"/>
  <c r="I64" i="19"/>
  <c r="G12" i="20"/>
  <c r="I63" i="19"/>
  <c r="G11" i="20"/>
  <c r="I75" i="19"/>
  <c r="G23" i="20"/>
  <c r="E7" i="20"/>
  <c r="K96" i="27"/>
  <c r="G16" i="31"/>
  <c r="H16" i="30"/>
  <c r="Q16" i="2"/>
  <c r="R16" i="2" s="1"/>
  <c r="C52" i="18"/>
  <c r="B8" i="30"/>
  <c r="E52" i="18"/>
  <c r="D8" i="30"/>
  <c r="E61" i="18"/>
  <c r="D17" i="30"/>
  <c r="F55" i="18"/>
  <c r="E11" i="30"/>
  <c r="H18" i="30"/>
  <c r="Q22" i="2"/>
  <c r="R22" i="2" s="1"/>
  <c r="K58" i="18"/>
  <c r="B14" i="30"/>
  <c r="C23" i="30"/>
  <c r="B20" i="30"/>
  <c r="H13" i="30"/>
  <c r="Q17" i="2"/>
  <c r="R17" i="2" s="1"/>
  <c r="B12" i="30"/>
  <c r="C11" i="30"/>
  <c r="Q21" i="2"/>
  <c r="R21" i="2" s="1"/>
  <c r="Q14" i="2"/>
  <c r="R14" i="2" s="1"/>
  <c r="Q25" i="2"/>
  <c r="R25" i="2" s="1"/>
  <c r="Q15" i="2"/>
  <c r="R15" i="2" s="1"/>
  <c r="M58" i="18"/>
  <c r="C19" i="30"/>
  <c r="Q26" i="2"/>
  <c r="R26" i="2" s="1"/>
  <c r="H54" i="60"/>
  <c r="N21" i="2"/>
  <c r="N25" i="11"/>
  <c r="H49" i="60"/>
  <c r="N16" i="2"/>
  <c r="N16" i="11"/>
  <c r="H58" i="60"/>
  <c r="N25" i="2"/>
  <c r="H60" i="60"/>
  <c r="N27" i="2"/>
  <c r="N29" i="11"/>
  <c r="H53" i="60"/>
  <c r="N20" i="2"/>
  <c r="N19" i="11"/>
  <c r="H51" i="60"/>
  <c r="N18" i="2"/>
  <c r="N15" i="11"/>
  <c r="H52" i="60"/>
  <c r="N19" i="2"/>
  <c r="N10" i="11"/>
  <c r="H57" i="60"/>
  <c r="N24" i="2"/>
  <c r="N32" i="11"/>
  <c r="H56" i="60"/>
  <c r="N23" i="2"/>
  <c r="N27" i="11"/>
  <c r="H50" i="60"/>
  <c r="N17" i="2"/>
  <c r="H47" i="60"/>
  <c r="N14" i="2"/>
  <c r="N18" i="11"/>
  <c r="N12" i="2"/>
  <c r="N8" i="11"/>
  <c r="H48" i="60"/>
  <c r="N15" i="2"/>
  <c r="N35" i="11"/>
  <c r="H55" i="60"/>
  <c r="N22" i="2"/>
  <c r="N31" i="11"/>
  <c r="H59" i="60"/>
  <c r="N26" i="2"/>
  <c r="N12" i="11"/>
  <c r="K91" i="27"/>
  <c r="K117" i="27"/>
  <c r="I76" i="19"/>
  <c r="G24" i="20"/>
  <c r="F62" i="18"/>
  <c r="G61" i="18"/>
  <c r="F17" i="30"/>
  <c r="C60" i="18"/>
  <c r="I71" i="19"/>
  <c r="I73" i="19"/>
  <c r="C7" i="20"/>
  <c r="I74" i="19"/>
  <c r="G22" i="20"/>
  <c r="I72" i="19"/>
  <c r="I68" i="19"/>
  <c r="G16" i="20"/>
  <c r="I65" i="19"/>
  <c r="G13" i="20"/>
  <c r="F7" i="20"/>
  <c r="I66" i="19"/>
  <c r="G14" i="20"/>
  <c r="I67" i="19"/>
  <c r="G15" i="20"/>
  <c r="H7" i="20"/>
  <c r="B7" i="20"/>
  <c r="L25" i="53"/>
  <c r="C6" i="49" s="1"/>
  <c r="J44" i="52"/>
  <c r="M44" i="52"/>
  <c r="L44" i="52"/>
  <c r="J40" i="52"/>
  <c r="M40" i="52"/>
  <c r="L40" i="52"/>
  <c r="J36" i="52"/>
  <c r="M36" i="52"/>
  <c r="L36" i="52"/>
  <c r="L31" i="52"/>
  <c r="M31" i="52"/>
  <c r="J31" i="52"/>
  <c r="M27" i="52"/>
  <c r="J27" i="52"/>
  <c r="L27" i="52"/>
  <c r="L17" i="52"/>
  <c r="M17" i="52"/>
  <c r="J17" i="52"/>
  <c r="M21" i="52"/>
  <c r="L21" i="52"/>
  <c r="J21" i="52"/>
  <c r="M16" i="52"/>
  <c r="J16" i="52"/>
  <c r="L16" i="52"/>
  <c r="L43" i="52"/>
  <c r="M43" i="52"/>
  <c r="J43" i="52"/>
  <c r="L39" i="52"/>
  <c r="M39" i="52"/>
  <c r="J39" i="52"/>
  <c r="M35" i="52"/>
  <c r="L35" i="52"/>
  <c r="J35" i="52"/>
  <c r="L30" i="52"/>
  <c r="M30" i="52"/>
  <c r="J30" i="52"/>
  <c r="L26" i="52"/>
  <c r="M26" i="52"/>
  <c r="J26" i="52"/>
  <c r="L24" i="52"/>
  <c r="J24" i="52"/>
  <c r="M24" i="52"/>
  <c r="J20" i="52"/>
  <c r="L20" i="52"/>
  <c r="M20" i="52"/>
  <c r="M15" i="52"/>
  <c r="L15" i="52"/>
  <c r="J15" i="52"/>
  <c r="J11" i="52"/>
  <c r="L11" i="52"/>
  <c r="M11" i="52"/>
  <c r="J38" i="52"/>
  <c r="L38" i="52"/>
  <c r="M38" i="52"/>
  <c r="L29" i="52"/>
  <c r="M29" i="52"/>
  <c r="J29" i="52"/>
  <c r="M14" i="52"/>
  <c r="L14" i="52"/>
  <c r="J14" i="52"/>
  <c r="M13" i="52"/>
  <c r="L13" i="52"/>
  <c r="J13" i="52"/>
  <c r="J41" i="52"/>
  <c r="M41" i="52"/>
  <c r="L41" i="52"/>
  <c r="J37" i="52"/>
  <c r="M37" i="52"/>
  <c r="L37" i="52"/>
  <c r="M33" i="52"/>
  <c r="J33" i="52"/>
  <c r="L33" i="52"/>
  <c r="J28" i="52"/>
  <c r="M28" i="52"/>
  <c r="L28" i="52"/>
  <c r="M32" i="52"/>
  <c r="J32" i="52"/>
  <c r="L32" i="52"/>
  <c r="M22" i="52"/>
  <c r="L22" i="52"/>
  <c r="J22" i="52"/>
  <c r="J18" i="52"/>
  <c r="L18" i="52"/>
  <c r="M18" i="52"/>
  <c r="Q8" i="11"/>
  <c r="C8" i="30"/>
  <c r="M12" i="54"/>
  <c r="J12" i="54"/>
  <c r="L12" i="54"/>
  <c r="M27" i="53"/>
  <c r="D12" i="49" s="1"/>
  <c r="J27" i="53"/>
  <c r="B12" i="49" s="1"/>
  <c r="L16" i="53"/>
  <c r="C7" i="49" s="1"/>
  <c r="L13" i="53"/>
  <c r="C14" i="49" s="1"/>
  <c r="M16" i="53"/>
  <c r="D7" i="49" s="1"/>
  <c r="J22" i="53"/>
  <c r="B10" i="49" s="1"/>
  <c r="L22" i="53"/>
  <c r="C10" i="49" s="1"/>
  <c r="J13" i="53"/>
  <c r="B14" i="49" s="1"/>
  <c r="J17" i="53"/>
  <c r="B11" i="49" s="1"/>
  <c r="L19" i="53"/>
  <c r="C17" i="49"/>
  <c r="M19" i="53"/>
  <c r="D17" i="49" s="1"/>
  <c r="L23" i="53"/>
  <c r="C18" i="49" s="1"/>
  <c r="M23" i="53"/>
  <c r="D18" i="49" s="1"/>
  <c r="L27" i="53"/>
  <c r="C12" i="49"/>
  <c r="L17" i="53"/>
  <c r="C11" i="49" s="1"/>
  <c r="K26" i="8"/>
  <c r="K55" i="18"/>
  <c r="G11" i="30"/>
  <c r="H61" i="60"/>
  <c r="K56" i="18"/>
  <c r="G12" i="30"/>
  <c r="K54" i="18"/>
  <c r="G10" i="30"/>
  <c r="K64" i="18"/>
  <c r="K65" i="18"/>
  <c r="G21" i="30"/>
  <c r="K66" i="18"/>
  <c r="G22" i="30"/>
  <c r="H20" i="30"/>
  <c r="Q24" i="2"/>
  <c r="R24" i="2" s="1"/>
  <c r="K52" i="18"/>
  <c r="G8" i="30"/>
  <c r="K63" i="18"/>
  <c r="H14" i="30"/>
  <c r="Q18" i="2"/>
  <c r="R18" i="2" s="1"/>
  <c r="F59" i="18"/>
  <c r="K60" i="18"/>
  <c r="G16" i="30"/>
  <c r="B16" i="30"/>
  <c r="E18" i="30"/>
  <c r="K62" i="18"/>
  <c r="G57" i="18"/>
  <c r="C61" i="18"/>
  <c r="M52" i="18"/>
  <c r="H8" i="30"/>
  <c r="M19" i="52"/>
  <c r="L19" i="52"/>
  <c r="J19" i="52"/>
  <c r="J23" i="52"/>
  <c r="M23" i="52"/>
  <c r="L23" i="52"/>
  <c r="J25" i="52"/>
  <c r="M25" i="52"/>
  <c r="L25" i="52"/>
  <c r="J34" i="52"/>
  <c r="L34" i="52"/>
  <c r="M34" i="52"/>
  <c r="L42" i="52"/>
  <c r="M42" i="52"/>
  <c r="J42" i="52"/>
  <c r="D35" i="24"/>
  <c r="F13" i="30"/>
  <c r="K57" i="18"/>
  <c r="K61" i="18"/>
  <c r="G17" i="30"/>
  <c r="B17" i="30"/>
  <c r="E15" i="30"/>
  <c r="K59" i="18"/>
  <c r="R27" i="2" l="1"/>
  <c r="Q12" i="2"/>
  <c r="R12" i="2" s="1"/>
  <c r="D8" i="20"/>
  <c r="F33" i="20"/>
  <c r="B8" i="20"/>
  <c r="E8" i="20"/>
  <c r="D7" i="20"/>
  <c r="H8" i="20"/>
  <c r="F8" i="20"/>
  <c r="G7" i="20"/>
  <c r="C8" i="20"/>
  <c r="G33" i="20"/>
  <c r="E33" i="20"/>
  <c r="J25" i="53"/>
  <c r="B6" i="49" s="1"/>
  <c r="L24" i="53"/>
  <c r="C15" i="49" s="1"/>
  <c r="M24" i="53"/>
  <c r="D15" i="49" s="1"/>
  <c r="G15" i="49" s="1"/>
  <c r="K29" i="8"/>
  <c r="J20" i="8"/>
  <c r="K54" i="68"/>
  <c r="K13" i="68"/>
  <c r="M10" i="58"/>
  <c r="M38" i="58" s="1"/>
  <c r="O10" i="58"/>
  <c r="O38" i="58" s="1"/>
  <c r="M41" i="58"/>
  <c r="K14" i="58"/>
  <c r="K10" i="58" s="1"/>
  <c r="K38" i="58" s="1"/>
  <c r="H14" i="58"/>
  <c r="H10" i="58" s="1"/>
  <c r="H38" i="58" s="1"/>
  <c r="L14" i="58"/>
  <c r="L10" i="58" s="1"/>
  <c r="L38" i="58" s="1"/>
  <c r="G14" i="58"/>
  <c r="G10" i="58" s="1"/>
  <c r="G38" i="58" s="1"/>
  <c r="K40" i="58"/>
  <c r="G40" i="58"/>
  <c r="N14" i="58"/>
  <c r="N10" i="58" s="1"/>
  <c r="N38" i="58" s="1"/>
  <c r="O40" i="58"/>
  <c r="J21" i="8"/>
  <c r="K25" i="8"/>
  <c r="K22" i="8"/>
  <c r="K31" i="8"/>
  <c r="K27" i="8"/>
  <c r="J15" i="8"/>
  <c r="J14" i="8"/>
  <c r="K16" i="8"/>
  <c r="K34" i="8"/>
  <c r="K24" i="8"/>
  <c r="J30" i="8"/>
  <c r="K33" i="8"/>
  <c r="K32" i="8"/>
  <c r="J23" i="8"/>
  <c r="K18" i="8"/>
  <c r="K19" i="8"/>
  <c r="L15" i="53"/>
  <c r="C13" i="49" s="1"/>
  <c r="L21" i="53"/>
  <c r="C16" i="49" s="1"/>
  <c r="F16" i="49" s="1"/>
  <c r="J21" i="53"/>
  <c r="B16" i="49" s="1"/>
  <c r="J15" i="53"/>
  <c r="B13" i="49" s="1"/>
  <c r="M26" i="53"/>
  <c r="D19" i="49" s="1"/>
  <c r="G19" i="49" s="1"/>
  <c r="M18" i="53"/>
  <c r="D8" i="49" s="1"/>
  <c r="G8" i="49" s="1"/>
  <c r="L20" i="53"/>
  <c r="C9" i="49" s="1"/>
  <c r="F9" i="49" s="1"/>
  <c r="M28" i="53"/>
  <c r="D5" i="49" s="1"/>
  <c r="M20" i="53"/>
  <c r="D9" i="49" s="1"/>
  <c r="G9" i="49" s="1"/>
  <c r="L26" i="53"/>
  <c r="C19" i="49" s="1"/>
  <c r="F19" i="49" s="1"/>
  <c r="J28" i="53"/>
  <c r="B5" i="49" s="1"/>
  <c r="F5" i="49" s="1"/>
  <c r="L18" i="53"/>
  <c r="C8" i="49" s="1"/>
  <c r="F8" i="49" s="1"/>
  <c r="F14" i="49"/>
  <c r="G14" i="49"/>
  <c r="F12" i="49"/>
  <c r="F7" i="49"/>
  <c r="F10" i="49"/>
  <c r="G10" i="49"/>
  <c r="F6" i="49"/>
  <c r="G12" i="49"/>
  <c r="G6" i="49"/>
  <c r="F18" i="49"/>
  <c r="F17" i="49"/>
  <c r="G18" i="49"/>
  <c r="G11" i="49"/>
  <c r="G17" i="49"/>
  <c r="G16" i="49"/>
  <c r="F11" i="49"/>
  <c r="G7" i="49"/>
  <c r="F15" i="49"/>
  <c r="F13" i="49" l="1"/>
  <c r="G13" i="49"/>
  <c r="G5" i="49"/>
</calcChain>
</file>

<file path=xl/sharedStrings.xml><?xml version="1.0" encoding="utf-8"?>
<sst xmlns="http://schemas.openxmlformats.org/spreadsheetml/2006/main" count="5139" uniqueCount="1877">
  <si>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</si>
  <si>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</si>
  <si>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</si>
  <si>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</si>
  <si>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</si>
  <si>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</si>
  <si>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35-64</t>
  </si>
  <si>
    <t>All Tables and Figures</t>
  </si>
  <si>
    <t>Drug-related deaths per 1,000 problem drug users - NHS Board areas</t>
  </si>
  <si>
    <t>(b) controlled substance was present only as part of a compound analgesic or a cold remedy</t>
  </si>
  <si>
    <t>4) Only a proportion of deaths from these causes can be attributed to drug misuse - more information can be found in paragraph B8 of Annex B.</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</si>
  <si>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</si>
  <si>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</si>
  <si>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</si>
  <si>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</si>
  <si>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</si>
  <si>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</si>
  <si>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</si>
  <si>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</si>
  <si>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</si>
  <si>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</si>
  <si>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</si>
  <si>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</si>
  <si>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</si>
  <si>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</si>
  <si>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</si>
  <si>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</si>
  <si>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</si>
  <si>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</si>
  <si>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</si>
  <si>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</si>
  <si>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</si>
  <si>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</si>
  <si>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</si>
  <si>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</si>
  <si>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</si>
  <si>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</si>
  <si>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</si>
  <si>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</si>
  <si>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</si>
  <si>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</si>
  <si>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</si>
  <si>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</si>
  <si>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</si>
  <si>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</si>
  <si>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</si>
  <si>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</si>
  <si>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</si>
  <si>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</si>
  <si>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</si>
  <si>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</si>
  <si>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</si>
  <si>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</si>
  <si>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</si>
  <si>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</si>
  <si>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</si>
  <si>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</si>
  <si>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</si>
  <si>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</si>
  <si>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</si>
  <si>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</si>
  <si>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</si>
  <si>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</si>
  <si>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</si>
  <si>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</si>
  <si>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</si>
  <si>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</si>
  <si>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</si>
  <si>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</si>
  <si>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</si>
  <si>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</si>
  <si>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</si>
  <si>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</si>
  <si>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</si>
  <si>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</si>
  <si>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</si>
  <si>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</si>
  <si>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</si>
  <si>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</si>
  <si>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</si>
  <si>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</si>
  <si>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</si>
  <si>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</si>
  <si>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</si>
  <si>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</si>
  <si>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</si>
  <si>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</si>
  <si>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</si>
  <si>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</si>
  <si>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</si>
  <si>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</si>
  <si>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</si>
  <si>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Cannabis</t>
  </si>
  <si>
    <t>Tramadol</t>
  </si>
  <si>
    <t>2003-2007</t>
  </si>
  <si>
    <t>annual averages:</t>
  </si>
  <si>
    <t>45-54</t>
  </si>
  <si>
    <t>55 and over</t>
  </si>
  <si>
    <t>Age at Death</t>
  </si>
  <si>
    <t>All</t>
  </si>
  <si>
    <t>0-14</t>
  </si>
  <si>
    <t>15-24</t>
  </si>
  <si>
    <t>55-64</t>
  </si>
  <si>
    <t>65+</t>
  </si>
  <si>
    <t>Dumfries + Galloway</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</si>
  <si>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</si>
  <si>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</si>
  <si>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</si>
  <si>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</si>
  <si>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</si>
  <si>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</si>
  <si>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</si>
  <si>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</si>
  <si>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</si>
  <si>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</si>
  <si>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</si>
  <si>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</si>
  <si>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</si>
  <si>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</si>
  <si>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</si>
  <si>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</si>
  <si>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</si>
  <si>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</si>
  <si>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</si>
  <si>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</si>
  <si>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</si>
  <si>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</si>
  <si>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</si>
  <si>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</si>
  <si>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</si>
  <si>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</si>
  <si>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 xml:space="preserve">Numbers  of drug-related deaths - from SAS output </t>
  </si>
  <si>
    <t>Registration Year</t>
  </si>
  <si>
    <t>PERSONS</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</si>
  <si>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</si>
  <si>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</si>
  <si>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</si>
  <si>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</si>
  <si>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</si>
  <si>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</si>
  <si>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</si>
  <si>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</si>
  <si>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</si>
  <si>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</si>
  <si>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</si>
  <si>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</si>
  <si>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Argyll + Bute</t>
  </si>
  <si>
    <t>Perth + Kinross</t>
  </si>
  <si>
    <t>SCOTLAND</t>
  </si>
  <si>
    <t>new coding rules</t>
  </si>
  <si>
    <t>85 &amp; over</t>
  </si>
  <si>
    <t>Population aged 15 to 64</t>
  </si>
  <si>
    <t>age 15-64 only</t>
  </si>
  <si>
    <t>check</t>
  </si>
  <si>
    <t>old rules - 2011</t>
  </si>
  <si>
    <t>Underlying cause of death (ICD10 codes)</t>
  </si>
  <si>
    <t>1996-2000</t>
  </si>
  <si>
    <t>Table 1</t>
  </si>
  <si>
    <t>Table 2</t>
  </si>
  <si>
    <t>Table 3</t>
  </si>
  <si>
    <t>Table 4</t>
  </si>
  <si>
    <t>Table 5</t>
  </si>
  <si>
    <t>Table 6</t>
  </si>
  <si>
    <t>Table 7</t>
  </si>
  <si>
    <t>Table 8</t>
  </si>
  <si>
    <t>Table C1</t>
  </si>
  <si>
    <t>Table C2</t>
  </si>
  <si>
    <t>Table C3</t>
  </si>
  <si>
    <t>Table C4</t>
  </si>
  <si>
    <t>Table HB1</t>
  </si>
  <si>
    <t>Table HB2</t>
  </si>
  <si>
    <t>Table HB3</t>
  </si>
  <si>
    <t>Table HB4</t>
  </si>
  <si>
    <t>Table X</t>
  </si>
  <si>
    <t>Table Y</t>
  </si>
  <si>
    <t>Table Z</t>
  </si>
  <si>
    <t>Footnote</t>
  </si>
  <si>
    <t>Drug-related deaths</t>
  </si>
  <si>
    <t>All causes of death</t>
  </si>
  <si>
    <t>Accidental poisoning</t>
  </si>
  <si>
    <t>Intentional self-poisoning</t>
  </si>
  <si>
    <t>Assault by drugs, etc.</t>
  </si>
  <si>
    <t>Undetermined intent</t>
  </si>
  <si>
    <t>Amphet-amines</t>
  </si>
  <si>
    <t>Any benzo-diazepine</t>
  </si>
  <si>
    <t>Footnotes</t>
  </si>
  <si>
    <r>
      <t xml:space="preserve">Heroin / morphine </t>
    </r>
    <r>
      <rPr>
        <b/>
        <vertAlign val="superscript"/>
        <sz val="10"/>
        <rFont val="Arial"/>
        <family val="2"/>
      </rPr>
      <t>2</t>
    </r>
  </si>
  <si>
    <t>Female</t>
  </si>
  <si>
    <t>under 25</t>
  </si>
  <si>
    <t>25 - 34</t>
  </si>
  <si>
    <t>35 - 44</t>
  </si>
  <si>
    <t>45 - 54</t>
  </si>
  <si>
    <t>55 &amp; over</t>
  </si>
  <si>
    <t>Lower quartile</t>
  </si>
  <si>
    <t>Upper quartile</t>
  </si>
  <si>
    <r>
      <t xml:space="preserve">Age-group </t>
    </r>
    <r>
      <rPr>
        <b/>
        <vertAlign val="superscript"/>
        <sz val="10"/>
        <rFont val="Arial"/>
        <family val="2"/>
      </rPr>
      <t>1</t>
    </r>
  </si>
  <si>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</si>
  <si>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</si>
  <si>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</si>
  <si>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</si>
  <si>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</si>
  <si>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</si>
  <si>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</si>
  <si>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</si>
  <si>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</si>
  <si>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</si>
  <si>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</si>
  <si>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Intentional
self-poisoning</t>
  </si>
  <si>
    <t xml:space="preserve">                 </t>
  </si>
  <si>
    <t>(on the 'wide' definition)</t>
  </si>
  <si>
    <t xml:space="preserve">     </t>
  </si>
  <si>
    <t>on the basis used for this report's statistics (i.e. the Drug Strategy 'baseline' definition, as implemented by National Records of Scotland (NRS))</t>
  </si>
  <si>
    <t>implicated in, or potentially contributed, to the death</t>
  </si>
  <si>
    <t>(a) deaths for which one (or more) New Psychoactive Substances was</t>
  </si>
  <si>
    <t>(b) deaths for which one (or more) New Psychoactive Substances was</t>
  </si>
  <si>
    <r>
      <t xml:space="preserve">present but </t>
    </r>
    <r>
      <rPr>
        <u/>
        <sz val="10"/>
        <rFont val="Arial"/>
        <family val="2"/>
      </rPr>
      <t>not</t>
    </r>
    <r>
      <rPr>
        <sz val="10"/>
        <rFont val="Arial"/>
        <family val="2"/>
      </rPr>
      <t xml:space="preserve"> considered to have contributed to the death</t>
    </r>
  </si>
  <si>
    <t>old rules - 2012</t>
  </si>
  <si>
    <t>35 to 64</t>
  </si>
  <si>
    <t>Estimate</t>
  </si>
  <si>
    <t>Upper end</t>
  </si>
  <si>
    <t>Lower end</t>
  </si>
  <si>
    <t>Likely range of values</t>
  </si>
  <si>
    <t>plus</t>
  </si>
  <si>
    <t>minus</t>
  </si>
  <si>
    <t>To</t>
  </si>
  <si>
    <t>From</t>
  </si>
  <si>
    <t>Drug-related deaths per 1,000 problem drug users</t>
  </si>
  <si>
    <t>National Records of Scotland has estimated what the figures for 2011 onwards would have been, had the data been coded using the old rules.</t>
  </si>
  <si>
    <t>Cases for which at least one of the "main" drugs was reported as being present</t>
  </si>
  <si>
    <t>average</t>
  </si>
  <si>
    <t>old rules - 2013</t>
  </si>
  <si>
    <t>Table NPS2</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</si>
  <si>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</si>
  <si>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</si>
  <si>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</si>
  <si>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</si>
  <si>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</si>
  <si>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</si>
  <si>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</si>
  <si>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t>no.</t>
  </si>
  <si>
    <t>Substances which were implicated in, or potentially contributed to, the cause of death</t>
  </si>
  <si>
    <t>Substances which were present, but which were not considered to have contributed to the death</t>
  </si>
  <si>
    <t>Table NPS1</t>
  </si>
  <si>
    <t>Table NPS3</t>
  </si>
  <si>
    <t>(ii) Old coding rules</t>
  </si>
  <si>
    <t xml:space="preserve">(i) only one drug (and, perhaps, alcohol) was found to be present in the body </t>
  </si>
  <si>
    <t>(i) New coding rules</t>
  </si>
  <si>
    <t>Any drug: all such deaths</t>
  </si>
  <si>
    <t>Highland 2</t>
  </si>
  <si>
    <t>Total</t>
  </si>
  <si>
    <t>The figures that have been used for earlier years are the numbers that would have been seen had the new boundaries applied in those years.</t>
  </si>
  <si>
    <t>no such deaths</t>
  </si>
  <si>
    <t>(c) Both Benzodiazepine-type NPS and other types of NPS present</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</si>
  <si>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</si>
  <si>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</si>
  <si>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</si>
  <si>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</si>
  <si>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</si>
  <si>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</si>
  <si>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</si>
  <si>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</si>
  <si>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</si>
  <si>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</si>
  <si>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t>Persons</t>
  </si>
  <si>
    <t>All ages</t>
  </si>
  <si>
    <t>Total: all deaths which involved New Psychoactive Substances</t>
  </si>
  <si>
    <r>
      <rPr>
        <b/>
        <sz val="8"/>
        <rFont val="Arial"/>
        <family val="2"/>
      </rPr>
      <t>However, there may be a few exceptions:</t>
    </r>
    <r>
      <rPr>
        <sz val="8"/>
        <rFont val="Arial"/>
        <family val="2"/>
      </rPr>
      <t xml:space="preserve"> </t>
    </r>
  </si>
  <si>
    <t>(ii) only one drug (and, perhaps, alcohol) was implicated in, or potentially contributed to, the cause of death</t>
  </si>
  <si>
    <t>Drug-related deaths registered in year</t>
  </si>
  <si>
    <t>(other drugs may have been reported as being present, but were not considered to have had any direct contribution to the death)</t>
  </si>
  <si>
    <t>average number of drug-related deaths per year</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</si>
  <si>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</si>
  <si>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</si>
  <si>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</si>
  <si>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</si>
  <si>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r>
      <t xml:space="preserve">Deaths from some causes which may be associated with present or past drug misuse </t>
    </r>
    <r>
      <rPr>
        <b/>
        <vertAlign val="superscript"/>
        <sz val="10"/>
        <rFont val="Arial"/>
        <family val="2"/>
      </rPr>
      <t>4</t>
    </r>
  </si>
  <si>
    <t>Benzodiaz-'epine-type NPS present; no other types of NPS</t>
  </si>
  <si>
    <t>Other types of NPS present; no Benzodiaz-epine-type NPS</t>
  </si>
  <si>
    <r>
      <rPr>
        <b/>
        <u/>
        <sz val="10"/>
        <color indexed="8"/>
        <rFont val="Arial"/>
        <family val="2"/>
      </rPr>
      <t>Both</t>
    </r>
    <r>
      <rPr>
        <b/>
        <sz val="10"/>
        <color indexed="8"/>
        <rFont val="Arial"/>
        <family val="2"/>
      </rPr>
      <t xml:space="preserve"> benzo-diazepine-type NPS and other types of NPS</t>
    </r>
  </si>
  <si>
    <t>All type(s) of NPS</t>
  </si>
  <si>
    <t>under
25</t>
  </si>
  <si>
    <t>35 to 
44</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</si>
  <si>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</si>
  <si>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</si>
  <si>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</si>
  <si>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Note that the date of death is not a factor, because methadone has 'always' been controlled.</t>
  </si>
  <si>
    <t>Cases for which 'unspecified drug' appears in the 'Poison' field (or, for 2008 onwards, the 'AlsoPres' field)</t>
  </si>
  <si>
    <t>Nor does it identify cases for which 'UNSPECIFIED CHEMICAL', 'UNSPECIFIED GAS' or 'UNSPECIFIED SOLVENT' were mentioned.)</t>
  </si>
  <si>
    <t>ONS / 'wide' definition</t>
  </si>
  <si>
    <t>of which: 'unspecified drug'</t>
  </si>
  <si>
    <t>% with 'unspecified drug'</t>
  </si>
  <si>
    <t>All 'wide definition' deaths</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</si>
  <si>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</si>
  <si>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</si>
  <si>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</si>
  <si>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</si>
  <si>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</si>
  <si>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</si>
  <si>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</si>
  <si>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</si>
  <si>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</si>
  <si>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</si>
  <si>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HENCE:  'error bars'</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</si>
  <si>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</si>
  <si>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</si>
  <si>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</si>
  <si>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</si>
  <si>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</si>
  <si>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(ii) all drugs which were found to be present in the body</t>
  </si>
  <si>
    <t xml:space="preserve">(i) drugs which were implicated in, or which potentially contributed to, the cause of death </t>
  </si>
  <si>
    <t>3) The average of the percentage differences between (a) the estimate and the lower end of the 95% Confidence Interval and (b) the estimate and the upper end of the 95% Confidence Interval. It is calculated using the rounded values of the estimate and the two ends.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</si>
  <si>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</si>
  <si>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</si>
  <si>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</si>
  <si>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</si>
  <si>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</si>
  <si>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</si>
  <si>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</si>
  <si>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</si>
  <si>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</si>
  <si>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r>
      <t xml:space="preserve">Drug-related deaths: standard definition </t>
    </r>
    <r>
      <rPr>
        <vertAlign val="superscript"/>
        <sz val="10"/>
        <rFont val="Arial"/>
        <family val="2"/>
      </rPr>
      <t>2</t>
    </r>
  </si>
  <si>
    <r>
      <t xml:space="preserve">Drug-related deaths: consistent series </t>
    </r>
    <r>
      <rPr>
        <vertAlign val="superscript"/>
        <sz val="10"/>
        <rFont val="Arial"/>
        <family val="2"/>
      </rPr>
      <t>1</t>
    </r>
  </si>
  <si>
    <r>
      <t xml:space="preserve">Drug-related deaths: consistent series </t>
    </r>
    <r>
      <rPr>
        <vertAlign val="superscript"/>
        <sz val="10"/>
        <rFont val="Arial"/>
        <family val="2"/>
      </rPr>
      <t>2</t>
    </r>
  </si>
  <si>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</si>
  <si>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</si>
  <si>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</si>
  <si>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</si>
  <si>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t>number</t>
  </si>
  <si>
    <r>
      <t xml:space="preserve">percent </t>
    </r>
    <r>
      <rPr>
        <vertAlign val="superscript"/>
        <sz val="10"/>
        <rFont val="Arial"/>
        <family val="2"/>
      </rPr>
      <t>4</t>
    </r>
  </si>
  <si>
    <t>old rules - 2014</t>
  </si>
  <si>
    <t>Codeine or a codeine-containing compound</t>
  </si>
  <si>
    <t>Dihydro-codeine or a d.h.c-containing compound</t>
  </si>
  <si>
    <t>Any opiate or opioid</t>
  </si>
  <si>
    <t>14 and under</t>
  </si>
  <si>
    <t>15 - 24</t>
  </si>
  <si>
    <t>55 - 64</t>
  </si>
  <si>
    <t>65 and over</t>
  </si>
  <si>
    <t>Amitriptyline</t>
  </si>
  <si>
    <t>Gabapentin</t>
  </si>
  <si>
    <t>Mirtazepine</t>
  </si>
  <si>
    <t>Phenazepam</t>
  </si>
  <si>
    <t>Other substance(s)** also implicated in the death</t>
  </si>
  <si>
    <t>(iii) total of (i) + (ii):</t>
  </si>
  <si>
    <t>(a) Drug-related deaths - standard definition</t>
  </si>
  <si>
    <t>The estimated numbers of problem drug users are also based on the Board boundaries that applied with effect from April 2014</t>
  </si>
  <si>
    <t>Heroin / morphine, Methadone or Bupren-orphine</t>
  </si>
  <si>
    <t>Ecstasy-type</t>
  </si>
  <si>
    <r>
      <t xml:space="preserve">Any other drug </t>
    </r>
    <r>
      <rPr>
        <vertAlign val="superscript"/>
        <sz val="10"/>
        <rFont val="Arial"/>
        <family val="2"/>
      </rPr>
      <t>3</t>
    </r>
  </si>
  <si>
    <t>Alcohol (with only one drug - see the examples given in footnote 1)</t>
  </si>
  <si>
    <t>average of rates for 2000 to 2004</t>
  </si>
  <si>
    <t>2) Some other tables which provide figures by age-group give the number of drug-related deaths of people who were aged 55 and over. However, this column's figures are for ages 55-64, inclusive, as there are relatively few drug-related deaths of people aged 65 and over.</t>
  </si>
  <si>
    <r>
      <t>(b) extra deaths counted in the consistent series</t>
    </r>
    <r>
      <rPr>
        <b/>
        <sz val="10"/>
        <rFont val="Arial"/>
        <family val="2"/>
      </rPr>
      <t xml:space="preserve"> </t>
    </r>
    <r>
      <rPr>
        <b/>
        <vertAlign val="superscript"/>
        <sz val="10"/>
        <rFont val="Arial"/>
        <family val="2"/>
      </rPr>
      <t>4</t>
    </r>
  </si>
  <si>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</si>
  <si>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</si>
  <si>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 apart, perhaps, from alcohol. </t>
  </si>
  <si>
    <t>Table 9</t>
  </si>
  <si>
    <t>Table HB5</t>
  </si>
  <si>
    <t>Figure 2</t>
  </si>
  <si>
    <t>Table C5</t>
  </si>
  <si>
    <t>old rules - 2015</t>
  </si>
  <si>
    <t>Population</t>
  </si>
  <si>
    <t>Drug-deaths per million population</t>
  </si>
  <si>
    <t>15 to 64</t>
  </si>
  <si>
    <r>
      <t xml:space="preserve">Scotland </t>
    </r>
    <r>
      <rPr>
        <vertAlign val="superscript"/>
        <sz val="10"/>
        <rFont val="Arial"/>
        <family val="2"/>
      </rPr>
      <t>5</t>
    </r>
  </si>
  <si>
    <t>24 and under</t>
  </si>
  <si>
    <t>old rules - 2016</t>
  </si>
  <si>
    <t>Population in middle year of latest five-year period</t>
  </si>
  <si>
    <t>Population in middle year of latest five-year period - from mid-year estimates on Website</t>
  </si>
  <si>
    <t>Na h-Eileanan Siar</t>
  </si>
  <si>
    <t>City of Edinburgh</t>
  </si>
  <si>
    <t>five-year</t>
  </si>
  <si>
    <t>Alprazolam</t>
  </si>
  <si>
    <t>Buprenorphine</t>
  </si>
  <si>
    <t>Citalopram</t>
  </si>
  <si>
    <t>Etizolam</t>
  </si>
  <si>
    <t>Fluoxetine</t>
  </si>
  <si>
    <t>Olanzapine</t>
  </si>
  <si>
    <t>Oxycodone</t>
  </si>
  <si>
    <t>Propranolol</t>
  </si>
  <si>
    <t>Zopiclone</t>
  </si>
  <si>
    <t>Sertraline</t>
  </si>
  <si>
    <r>
      <t>Council area</t>
    </r>
    <r>
      <rPr>
        <vertAlign val="superscript"/>
        <sz val="10"/>
        <rFont val="Arial"/>
        <family val="2"/>
      </rPr>
      <t>1</t>
    </r>
  </si>
  <si>
    <r>
      <t xml:space="preserve">Council area </t>
    </r>
    <r>
      <rPr>
        <vertAlign val="superscript"/>
        <sz val="10"/>
        <rFont val="Arial"/>
        <family val="2"/>
      </rPr>
      <t>2</t>
    </r>
  </si>
  <si>
    <r>
      <t xml:space="preserve">Council area </t>
    </r>
    <r>
      <rPr>
        <vertAlign val="superscript"/>
        <sz val="10"/>
        <rFont val="Arial"/>
        <family val="2"/>
      </rPr>
      <t>3</t>
    </r>
  </si>
  <si>
    <t>Table EMCDDA</t>
  </si>
  <si>
    <t>Pregabalin</t>
  </si>
  <si>
    <t>Heroin, Methadone, Etizolam, Pregabalin</t>
  </si>
  <si>
    <t>Methadone, Heroin, Etizolam</t>
  </si>
  <si>
    <t>Methadone, Etizolam</t>
  </si>
  <si>
    <t>Paracetamol</t>
  </si>
  <si>
    <t>Mirtazapine</t>
  </si>
  <si>
    <t>Heroin, Methadone, Etizolam, Gabapentin</t>
  </si>
  <si>
    <t>Heroin, Etizolam</t>
  </si>
  <si>
    <t>Diazepam, Alcohol</t>
  </si>
  <si>
    <t>Heroin, Methadone, Etizolam</t>
  </si>
  <si>
    <t>Dihydrocodeine</t>
  </si>
  <si>
    <t>Morphine, Methadone, Etizolam</t>
  </si>
  <si>
    <t>Methadone, Morphine, Etizolam</t>
  </si>
  <si>
    <t>Morphine, Etizolam</t>
  </si>
  <si>
    <t>Etizolam, Methadone</t>
  </si>
  <si>
    <t>Heroin, Etizolam, Methadone</t>
  </si>
  <si>
    <t>Heroin, Etizolam, Alcohol</t>
  </si>
  <si>
    <t>Methadone, Gabapentin, Etizolam</t>
  </si>
  <si>
    <t>Cocaine, Methadone, Etizolam</t>
  </si>
  <si>
    <t>Methadone, Etizolam, Cocaine</t>
  </si>
  <si>
    <t>Heroin, Etizolam, Methadone, Cocaine</t>
  </si>
  <si>
    <t>Methadone, Etizolam, Gabapentin</t>
  </si>
  <si>
    <t>Heroin, Etizolam, Cocaine</t>
  </si>
  <si>
    <t>Amitriptyline, Diazepam</t>
  </si>
  <si>
    <t>Diazepam, Pregabalin</t>
  </si>
  <si>
    <t>Pregabalin, Mirtazapine</t>
  </si>
  <si>
    <t>Methadone, Etizolam, Pregabalin</t>
  </si>
  <si>
    <t>Sertraline, Alcohol</t>
  </si>
  <si>
    <t>Mirtazapine, Alcohol</t>
  </si>
  <si>
    <t>Methadone, Etizolam, Alcohol</t>
  </si>
  <si>
    <t>Mirtazapine, Paracetamol</t>
  </si>
  <si>
    <t>Morphine, Heroin, Etizolam</t>
  </si>
  <si>
    <t>Etizolam, Alcohol</t>
  </si>
  <si>
    <t>Heroin</t>
  </si>
  <si>
    <t>Morphine, Alcohol</t>
  </si>
  <si>
    <t>Number reported</t>
  </si>
  <si>
    <t>per million</t>
  </si>
  <si>
    <r>
      <t>for latest year</t>
    </r>
    <r>
      <rPr>
        <b/>
        <vertAlign val="superscript"/>
        <sz val="10"/>
        <color theme="1"/>
        <rFont val="Arial"/>
        <family val="2"/>
      </rPr>
      <t>2</t>
    </r>
  </si>
  <si>
    <r>
      <t>population</t>
    </r>
    <r>
      <rPr>
        <b/>
        <vertAlign val="superscript"/>
        <sz val="10"/>
        <color theme="1"/>
        <rFont val="Arial"/>
        <family val="2"/>
      </rPr>
      <t>2</t>
    </r>
  </si>
  <si>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</si>
  <si>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</si>
  <si>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</si>
  <si>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</si>
  <si>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</si>
  <si>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</si>
  <si>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</si>
  <si>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</si>
  <si>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</si>
  <si>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</si>
  <si>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</si>
  <si>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</si>
  <si>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</si>
  <si>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</si>
  <si>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</si>
  <si>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</si>
  <si>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</si>
  <si>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</si>
  <si>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</si>
  <si>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</si>
  <si>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</si>
  <si>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</si>
  <si>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</si>
  <si>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</si>
  <si>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</si>
  <si>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</si>
  <si>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</si>
  <si>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Turkey</t>
  </si>
  <si>
    <t>Norway</t>
  </si>
  <si>
    <t>derived from tables which are available on the NRS website</t>
  </si>
  <si>
    <r>
      <t>Council area</t>
    </r>
    <r>
      <rPr>
        <vertAlign val="superscript"/>
        <sz val="10"/>
        <rFont val="Arial"/>
        <family val="2"/>
      </rPr>
      <t xml:space="preserve"> 6</t>
    </r>
  </si>
  <si>
    <t>The figures for 2008 onwards are on the first basis - i.e. basis (a) - which has been the standard basis for figures for individual drugs with effect from the "... in 2009" edition.</t>
  </si>
  <si>
    <t>Calculate Scottish rate for Table EMCDDA</t>
  </si>
  <si>
    <t xml:space="preserve">Note:  </t>
  </si>
  <si>
    <r>
      <t>(</t>
    </r>
    <r>
      <rPr>
        <b/>
        <sz val="10"/>
        <rFont val="Arial"/>
        <family val="2"/>
      </rPr>
      <t>Note:</t>
    </r>
    <r>
      <rPr>
        <sz val="10"/>
        <rFont val="Arial"/>
        <family val="2"/>
      </rPr>
      <t xml:space="preserve"> youngest and oldest age-groups are included in the 'all ages' figures, but do not appear in the table)</t>
    </r>
  </si>
  <si>
    <t>3) For example; amitriptyline, citalopram, dothiepin, fluoexetine, prothaiaden.</t>
  </si>
  <si>
    <t>4) For example; chlorpromazine, clozapine, olanzapine.</t>
  </si>
  <si>
    <t>Note:</t>
  </si>
  <si>
    <t>1) to 5) refer to the corresponding footnotes to Table HB5.</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</si>
  <si>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</si>
  <si>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</si>
  <si>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2) This is within the Drug Strategy 'baseline' definition, as implemented by National Records of Scotland.</t>
  </si>
  <si>
    <t>1) As defined by the European Monitoring Centre for Drugs and Drug Addiction (EMCDDA).</t>
  </si>
  <si>
    <t>(a) up to 2010 - as 'F11 - mental and behavioural disorders due to use of opioids'.</t>
  </si>
  <si>
    <t>(b) from 2011 - the appropriate 'poisoning' category, such as 'X42 - accidental poisoning by and exposure to narcotics and psychodysleptics (hallucinogens) not elsewhere classified'.</t>
  </si>
  <si>
    <t xml:space="preserve">5) For example; diazepam and temazepam. </t>
  </si>
  <si>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</si>
  <si>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t xml:space="preserve">Almost all the deaths which are counted in part (i) of the table are also counted in part (ii) of the table.  </t>
  </si>
  <si>
    <r>
      <rPr>
        <b/>
        <sz val="8"/>
        <rFont val="Arial"/>
        <family val="2"/>
      </rPr>
      <t>Note</t>
    </r>
    <r>
      <rPr>
        <sz val="8"/>
        <rFont val="Arial"/>
        <family val="2"/>
      </rPr>
      <t xml:space="preserve">: </t>
    </r>
  </si>
  <si>
    <t>5) An occasional figure for Scotland may differ slightly from the corresponding 5-year average in Table 8, because the latter was calculated simply by taking the average of the figures for Scotland for each of the five individual years (rather than by applying the method described in footnote 1 to the figures for Scotland).</t>
  </si>
  <si>
    <t>For example, referring to 'unknown drug', although that does not appear in the look-up table, because there have been no cases of it yet.</t>
  </si>
  <si>
    <r>
      <t>(</t>
    </r>
    <r>
      <rPr>
        <b/>
        <sz val="10"/>
        <rFont val="Arial"/>
        <family val="2"/>
      </rPr>
      <t>Note</t>
    </r>
    <r>
      <rPr>
        <sz val="10"/>
        <rFont val="Arial"/>
        <family val="2"/>
      </rPr>
      <t xml:space="preserve">: This does not cover other possible ways of saying the same kind of thing - </t>
    </r>
  </si>
  <si>
    <t>(The 'main' drugs being the ones that are listed in Table 3, with the exception of alcohol.)</t>
  </si>
  <si>
    <t>(Break in series between 2007 and 2008, due to introduction of new 'ME4' form in 2008.)</t>
  </si>
  <si>
    <t>For the '… in 2014' edition, the figures for 2000 onwards were revised from those that were used in the '… in 2013' edition, because more drugs are listed in Table 3.</t>
  </si>
  <si>
    <t>Drug-related deaths per 1,000 problem drug users - council areas</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</si>
  <si>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 current drug-related deaths database.</t>
  </si>
  <si>
    <t>3) This includes deaths which are counted in the consistent series but are not counted in the standard definition.</t>
  </si>
  <si>
    <t>4) Percentage of the total number of drug-related deaths on the basis of the standard definition.</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</si>
  <si>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</si>
  <si>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 xml:space="preserve">The figures for each area are based on the Board boundaries that apply with effect from 1 April 2014.  </t>
  </si>
  <si>
    <r>
      <rPr>
        <b/>
        <sz val="8"/>
        <rFont val="Arial"/>
        <family val="2"/>
      </rPr>
      <t xml:space="preserve">Note </t>
    </r>
    <r>
      <rPr>
        <sz val="8"/>
        <rFont val="Arial"/>
        <family val="2"/>
      </rPr>
      <t xml:space="preserve"> </t>
    </r>
  </si>
  <si>
    <t xml:space="preserve">Note  </t>
  </si>
  <si>
    <t>The numbers of drug-related deaths for each area are based on the Board boundaries that apply with effect from 1 April 2014.</t>
  </si>
  <si>
    <t>1) Paragraph A3 in Annex A explains why these kinds of deaths are excluded from the standard definition of 'drug-related death' figures produced by National Records of Scotland (NRS.)</t>
  </si>
  <si>
    <t>(i.e. in the Drug Strategy 'baseline' definition, as implemented by NRS)</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</si>
  <si>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</si>
  <si>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</si>
  <si>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</si>
  <si>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</si>
  <si>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</si>
  <si>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</si>
  <si>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</si>
  <si>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</si>
  <si>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</si>
  <si>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</si>
  <si>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</si>
  <si>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r>
      <t xml:space="preserve"> Drug-related deaths: standard definition </t>
    </r>
    <r>
      <rPr>
        <vertAlign val="superscript"/>
        <sz val="10"/>
        <rFont val="Arial"/>
        <family val="2"/>
      </rPr>
      <t>2</t>
    </r>
  </si>
  <si>
    <r>
      <t xml:space="preserve"> Drug-related deaths: consistent series </t>
    </r>
    <r>
      <rPr>
        <vertAlign val="superscript"/>
        <sz val="10"/>
        <rFont val="Arial"/>
        <family val="2"/>
      </rPr>
      <t>1</t>
    </r>
  </si>
  <si>
    <r>
      <t xml:space="preserve"> 'Extra' deaths counted in the consistent series</t>
    </r>
    <r>
      <rPr>
        <b/>
        <vertAlign val="superscript"/>
        <sz val="10"/>
        <rFont val="Arial"/>
        <family val="2"/>
      </rPr>
      <t xml:space="preserve"> 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</si>
  <si>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</si>
  <si>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</si>
  <si>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r>
      <t xml:space="preserve"> 'Drug-induced' deaths</t>
    </r>
    <r>
      <rPr>
        <b/>
        <vertAlign val="superscript"/>
        <sz val="10"/>
        <color theme="1"/>
        <rFont val="Arial"/>
        <family val="2"/>
      </rPr>
      <t>1</t>
    </r>
    <r>
      <rPr>
        <b/>
        <sz val="10"/>
        <color theme="1"/>
        <rFont val="Arial"/>
        <family val="2"/>
      </rPr>
      <t xml:space="preserve"> aged 15-64</t>
    </r>
  </si>
  <si>
    <t>old rules - 2017</t>
  </si>
  <si>
    <t>2013-2017</t>
  </si>
  <si>
    <t xml:space="preserve">1) More than one drug may be reported per death. These are mentions of each drug, and should not be added to give total deaths.  </t>
  </si>
  <si>
    <t>Part (i) counts only drugs which, the pathologist believed, were implicated in, or potentially contributed to, the cause of death.</t>
  </si>
  <si>
    <t>Part (ii) counts all the drugs which the pathologist found to be present in the body, including those which the pathologist did not consider to have had any direct contribution to the death.</t>
  </si>
  <si>
    <t>1) Part (i) of this table gives the number of deaths for which each of the specified drugs was the only drug which was found to be present in the body.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</si>
  <si>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</si>
  <si>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</si>
  <si>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</si>
  <si>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</si>
  <si>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</si>
  <si>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it would not be counted under 'methadone').</t>
  </si>
  <si>
    <t>(c) cocaine, methadone and alcohol were all implicated would not be counted at all in this table.</t>
  </si>
  <si>
    <t>The final column of part (i) gives the number of drug-related deaths for which alcohol was found to be present in the body together with only one drug.</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</si>
  <si>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</si>
  <si>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As a result, an occasional figure in part (i) of the table may be larger than the corresponding figure in part (ii) of the table.</t>
  </si>
  <si>
    <t xml:space="preserve">2)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</si>
  <si>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1)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</si>
  <si>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</si>
  <si>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3)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</si>
  <si>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</si>
  <si>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r>
      <t xml:space="preserve">International Centre for Drugs Policy (ICDP) figures for Scotland </t>
    </r>
    <r>
      <rPr>
        <vertAlign val="superscript"/>
        <sz val="10"/>
        <rFont val="Arial"/>
        <family val="2"/>
      </rPr>
      <t>6</t>
    </r>
  </si>
  <si>
    <r>
      <t xml:space="preserve">Figures produced by NRS using the definition specified for an ONS publication </t>
    </r>
    <r>
      <rPr>
        <vertAlign val="superscript"/>
        <sz val="10"/>
        <rFont val="Arial"/>
        <family val="2"/>
      </rPr>
      <t>7</t>
    </r>
  </si>
  <si>
    <t>6) More information can be found in paragraph B13 of Annex B about the statistics that the ICDP produced. A few deaths per year may be counted both in the 'ICDP' figures and in the standard drug-related death statistics produced by NRS.</t>
  </si>
  <si>
    <r>
      <t xml:space="preserve">'Extra' deaths counted in the consistent series </t>
    </r>
    <r>
      <rPr>
        <b/>
        <vertAlign val="superscript"/>
        <sz val="10"/>
        <rFont val="Arial"/>
        <family val="2"/>
      </rPr>
      <t>3</t>
    </r>
  </si>
  <si>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</si>
  <si>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(a) drugs which were implicated in, or which potentially contributed to the cause of death; and</t>
  </si>
  <si>
    <t>(b) other drugs which were present but which were not considered to have had any direct contribution to the death.</t>
  </si>
  <si>
    <t>1) For 2001, 2003 and 2006, there are differences of one or two between the overall total for the year and the sum of the figures for the individual age-groups. This is due to the use of a new database - further information can be found at the end of Annex A.</t>
  </si>
  <si>
    <t>2) The statistics for each area are based on the boundaries that apply with effect from 1 April 2014. Earlier years' figures show what the numbers would have been had the new boundaries applied in those years. For 2001, 2003 and 2006, there are differences of one or two between the overall total for the year and the sum of the figures for the individual areas. This is due to the use of a new database - further information can be found at the end of Annex A.</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</si>
  <si>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</si>
  <si>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</si>
  <si>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</si>
  <si>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</si>
  <si>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</si>
  <si>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 xml:space="preserve">2) In 2016, the figures for some of the years from 2000 to 2014 were revised slightly from those that were published in 'Drug-related Deaths in Scotland in 2014'. </t>
  </si>
  <si>
    <t>7) More information can be found in paragraph B14 of Annex B.  Again, some deaths are counted both in these figures and in the standard drug-related death statistics.</t>
  </si>
  <si>
    <t>3) These are deaths which are counted in the consistent series but are not counted in the standard definition.</t>
  </si>
  <si>
    <t>Figures in red are from the new database - refer to the end of Annex A.</t>
  </si>
  <si>
    <t>and so differ slightly from the published</t>
  </si>
  <si>
    <t>total for the year - refer to the end of Annex A</t>
  </si>
  <si>
    <t>the totals in red are from the new database</t>
  </si>
  <si>
    <t>Calculate Scottish and UK rates per million population (all ages)</t>
  </si>
  <si>
    <t>Drug-deaths</t>
  </si>
  <si>
    <t>(all ages)</t>
  </si>
  <si>
    <t>reg'd in year</t>
  </si>
  <si>
    <t>mid-year</t>
  </si>
  <si>
    <t>Year:</t>
  </si>
  <si>
    <t>Rate per</t>
  </si>
  <si>
    <t>million pop</t>
  </si>
  <si>
    <t>* Scotland figures from earlier in this workbook</t>
  </si>
  <si>
    <t>England and Wales **</t>
  </si>
  <si>
    <t>Scotland *</t>
  </si>
  <si>
    <t>Northern Ireland **</t>
  </si>
  <si>
    <t>UK total **</t>
  </si>
  <si>
    <r>
      <t xml:space="preserve">Extra' deaths counted in consistent series </t>
    </r>
    <r>
      <rPr>
        <b/>
        <vertAlign val="superscript"/>
        <sz val="10"/>
        <rFont val="Arial"/>
        <family val="2"/>
      </rPr>
      <t>3</t>
    </r>
  </si>
  <si>
    <t>Heroin, Methadone, Etizolam, Alcohol</t>
  </si>
  <si>
    <t>Methadone, Phenazepam</t>
  </si>
  <si>
    <t>Cocaine, Etizolam, Alcohol</t>
  </si>
  <si>
    <t>Heroin, Methadone, Etizolam, Cocaine</t>
  </si>
  <si>
    <t>Amitriptyline, Mirtazapine</t>
  </si>
  <si>
    <t>Paracetamol, Alcohol</t>
  </si>
  <si>
    <t>Fluoxetine, Alcohol</t>
  </si>
  <si>
    <t>Mirtazapine, Pregabalin</t>
  </si>
  <si>
    <t>Amitriptyline, Pregabalin</t>
  </si>
  <si>
    <t>Methadone, Etizolam, Gabapentin, Cocaine</t>
  </si>
  <si>
    <t>Morphine, Etizolam, Cocaine</t>
  </si>
  <si>
    <t>Diazepam, Pregabalin, Mirtazapine</t>
  </si>
  <si>
    <t>Methadone, Etizolam, Pregabalin, Cocaine</t>
  </si>
  <si>
    <t>Amphetamine</t>
  </si>
  <si>
    <t>The figures for 2008 onwards are on the first basis - i.e. basis (a) - which became the normal basis for figures for individual drugs with effect from "Drug-related Deaths in Scotland in 2009'.</t>
  </si>
  <si>
    <t>The figures in this table are on the first basis - i.e. basis (a) which has been the normal basis for the figures for individual drugs with effect from "Drug-related Deaths in Scotland in 2009"</t>
  </si>
  <si>
    <t>any "Prescrib-able" benzo-diazepine</t>
  </si>
  <si>
    <t>any "Street" benzo-diazepine</t>
  </si>
  <si>
    <r>
      <rPr>
        <b/>
        <u/>
        <sz val="10"/>
        <rFont val="Arial"/>
        <family val="2"/>
      </rPr>
      <t>of which:</t>
    </r>
    <r>
      <rPr>
        <b/>
        <sz val="10"/>
        <rFont val="Arial"/>
        <family val="2"/>
      </rPr>
      <t xml:space="preserve"> Diazepam</t>
    </r>
  </si>
  <si>
    <r>
      <rPr>
        <b/>
        <u/>
        <sz val="10"/>
        <rFont val="Arial"/>
        <family val="2"/>
      </rPr>
      <t>of which:</t>
    </r>
    <r>
      <rPr>
        <b/>
        <sz val="10"/>
        <rFont val="Arial"/>
        <family val="2"/>
      </rPr>
      <t xml:space="preserve"> Etizolam</t>
    </r>
  </si>
  <si>
    <t>Gabapentin and/or Pregabalin</t>
  </si>
  <si>
    <t>old rules - 2018</t>
  </si>
  <si>
    <r>
      <t xml:space="preserve">Problem drug users (aged 15-64) in 2015/16 </t>
    </r>
    <r>
      <rPr>
        <b/>
        <u/>
        <vertAlign val="superscript"/>
        <sz val="10"/>
        <rFont val="Arial"/>
        <family val="2"/>
      </rPr>
      <t>1</t>
    </r>
  </si>
  <si>
    <t>Annual average drug-deaths: 2013-2017</t>
  </si>
  <si>
    <r>
      <t xml:space="preserve">per 1,000 problem drug users in 2015/16 </t>
    </r>
    <r>
      <rPr>
        <b/>
        <u/>
        <vertAlign val="superscript"/>
        <sz val="10"/>
        <rFont val="Arial"/>
        <family val="2"/>
      </rPr>
      <t>4</t>
    </r>
  </si>
  <si>
    <t>2013-2017 annual average drug-deaths (all ages)</t>
  </si>
  <si>
    <r>
      <t xml:space="preserve">Problem drug users </t>
    </r>
    <r>
      <rPr>
        <u/>
        <sz val="10"/>
        <rFont val="Arial"/>
        <family val="2"/>
      </rPr>
      <t>(aged 15-64)</t>
    </r>
    <r>
      <rPr>
        <b/>
        <u/>
        <sz val="10"/>
        <rFont val="Arial"/>
        <family val="2"/>
      </rPr>
      <t xml:space="preserve"> in 2015/16 </t>
    </r>
    <r>
      <rPr>
        <b/>
        <u/>
        <vertAlign val="superscript"/>
        <sz val="10"/>
        <rFont val="Arial"/>
        <family val="2"/>
      </rPr>
      <t>1</t>
    </r>
  </si>
  <si>
    <t>2013-2017 average drug-deaths per year (all ages)</t>
  </si>
  <si>
    <t>2) This is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</si>
  <si>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                                                                                                                                                                                                                                                        ** apart, perhaps, from alcohol.</t>
  </si>
  <si>
    <t>use '2013-2017' average, to give 'deaths circa 2015' relative to 'problem drug users circa 15/16'</t>
  </si>
  <si>
    <t xml:space="preserve">of which: </t>
  </si>
  <si>
    <t>Metha-done</t>
  </si>
  <si>
    <t>Heroin / morphine, Meth-adone or Bupren-orphine</t>
  </si>
  <si>
    <r>
      <t xml:space="preserve">any "Prescrib-able" benzo-diazepine </t>
    </r>
    <r>
      <rPr>
        <b/>
        <vertAlign val="superscript"/>
        <sz val="10"/>
        <rFont val="Arial"/>
        <family val="2"/>
      </rPr>
      <t>3</t>
    </r>
  </si>
  <si>
    <r>
      <t xml:space="preserve">any "Street" benzo-diazepine </t>
    </r>
    <r>
      <rPr>
        <b/>
        <vertAlign val="superscript"/>
        <sz val="10"/>
        <rFont val="Arial"/>
        <family val="2"/>
      </rPr>
      <t>3</t>
    </r>
  </si>
  <si>
    <r>
      <t>any "Prescr-ibable" benzo-diazepine</t>
    </r>
    <r>
      <rPr>
        <b/>
        <vertAlign val="superscript"/>
        <sz val="10"/>
        <rFont val="Arial"/>
        <family val="2"/>
      </rPr>
      <t xml:space="preserve"> 3</t>
    </r>
  </si>
  <si>
    <t>Gabapentin or Pregabalin</t>
  </si>
  <si>
    <r>
      <t xml:space="preserve">"Prescribable" benzodiazepines </t>
    </r>
    <r>
      <rPr>
        <vertAlign val="superscript"/>
        <sz val="10"/>
        <rFont val="Arial"/>
        <family val="2"/>
      </rPr>
      <t>6</t>
    </r>
  </si>
  <si>
    <r>
      <t xml:space="preserve">"Street" benzodiazepines </t>
    </r>
    <r>
      <rPr>
        <vertAlign val="superscript"/>
        <sz val="10"/>
        <rFont val="Arial"/>
        <family val="2"/>
      </rPr>
      <t>6</t>
    </r>
  </si>
  <si>
    <r>
      <t xml:space="preserve">Codeine or a compound thereof </t>
    </r>
    <r>
      <rPr>
        <vertAlign val="superscript"/>
        <sz val="10"/>
        <rFont val="Arial"/>
        <family val="2"/>
      </rPr>
      <t>7</t>
    </r>
  </si>
  <si>
    <t>7) For example; co-codamol.</t>
  </si>
  <si>
    <t>11) This is one or more of heroin/diamorphine, morphine, methadone and buprenorphine.</t>
  </si>
  <si>
    <t>12) Any opiate or opioid, including (e.g.) co-codamol, codeine, dihydrocodeine, heroin, methadone, morphine, oxycodone and tramadol.</t>
  </si>
  <si>
    <r>
      <t xml:space="preserve">Heroin/diamorphine or Morphine </t>
    </r>
    <r>
      <rPr>
        <vertAlign val="superscript"/>
        <sz val="10"/>
        <rFont val="Arial"/>
        <family val="2"/>
      </rPr>
      <t>10</t>
    </r>
  </si>
  <si>
    <r>
      <t xml:space="preserve">Heroin / morphine, Methadone or Buprenorphine </t>
    </r>
    <r>
      <rPr>
        <vertAlign val="superscript"/>
        <sz val="10"/>
        <rFont val="Arial"/>
        <family val="2"/>
      </rPr>
      <t>11</t>
    </r>
  </si>
  <si>
    <r>
      <t xml:space="preserve">Opiate or opioid </t>
    </r>
    <r>
      <rPr>
        <vertAlign val="superscript"/>
        <sz val="10"/>
        <rFont val="Arial"/>
        <family val="2"/>
      </rPr>
      <t>12</t>
    </r>
  </si>
  <si>
    <r>
      <t xml:space="preserve">Paracetamol or a compound </t>
    </r>
    <r>
      <rPr>
        <vertAlign val="superscript"/>
        <sz val="10"/>
        <rFont val="Arial"/>
        <family val="2"/>
      </rPr>
      <t>13</t>
    </r>
  </si>
  <si>
    <t xml:space="preserve">      (when previous years' workbooks produced, their figures were updated [when necessary] for any previous revisions etc)</t>
  </si>
  <si>
    <t>https://www.nrscotland.gov.uk/statistics-and-data/statistics/statistics-by-theme/population/population-estimates/mid-year-population-estimates/population-estimates-time-series-data</t>
  </si>
  <si>
    <t>Diazepam, Mirtazapine</t>
  </si>
  <si>
    <t>Buprenorphine, Etizolam</t>
  </si>
  <si>
    <t>Etizolam, Morphine</t>
  </si>
  <si>
    <t>Heroin, Buprenorphine, Etizolam</t>
  </si>
  <si>
    <t>Codeine, Alcohol</t>
  </si>
  <si>
    <t>Heroin, Etizolam, Gabapentin</t>
  </si>
  <si>
    <t>Etizolam, Methadone, Pregabalin</t>
  </si>
  <si>
    <t>Dihydrocodeine, Etizolam</t>
  </si>
  <si>
    <t>Etizolam, Pregabalin, Methadone</t>
  </si>
  <si>
    <t>Amitriptyline, Mirtazapine, Alcohol</t>
  </si>
  <si>
    <t>Heroin, Etizolam, Cocaine, Alcohol</t>
  </si>
  <si>
    <t>Morphine, Etizolam, Methadone</t>
  </si>
  <si>
    <t>Buprenorphine, Etizolam, Cocaine</t>
  </si>
  <si>
    <t>Methadone, Pregabalin, Etizolam</t>
  </si>
  <si>
    <t>Cocaine, Alcohol</t>
  </si>
  <si>
    <t>Methadone, Etizolam, Pregabalin, Gabapentin</t>
  </si>
  <si>
    <t>Heroin, Etizolam, Diazepam</t>
  </si>
  <si>
    <t>Gabapentin, Diazepam</t>
  </si>
  <si>
    <t>Heroin, Methadone, Etizolam, Phenazepam</t>
  </si>
  <si>
    <t>Pregabalin, Amitriptyline, Mirtazapine</t>
  </si>
  <si>
    <t>Morphine, Methadone, Etizolam, Cocaine</t>
  </si>
  <si>
    <t>Pregabalin, Alcohol</t>
  </si>
  <si>
    <t>Morphine, Etizolam, Alcohol</t>
  </si>
  <si>
    <t>Etizolam, Methadone, Cocaine</t>
  </si>
  <si>
    <t>Etizolam, Cocaine, Alcohol</t>
  </si>
  <si>
    <t>Morphine, Etizolam, Gabapentin</t>
  </si>
  <si>
    <t>Heroin, Etizolam, Buprenorphine</t>
  </si>
  <si>
    <t>Cocaine, Etizolam</t>
  </si>
  <si>
    <t>Methadone, Etizolam, Dihydrocodeine</t>
  </si>
  <si>
    <t>Etizolam, Buprenorphine</t>
  </si>
  <si>
    <t>Etizolam, Gabapentin</t>
  </si>
  <si>
    <t>Quetiapine</t>
  </si>
  <si>
    <t>Heroin, Etizolam, Pregabalin, Methadone</t>
  </si>
  <si>
    <t>Heroin, Methadone, Etizolam, Pregabalin, Cocaine</t>
  </si>
  <si>
    <t>Etizolam, Gabapentin, Methadone</t>
  </si>
  <si>
    <t>Pregabalin, Diazepam</t>
  </si>
  <si>
    <t>Etizolam, Diazepam, Alcohol</t>
  </si>
  <si>
    <t>4) These death rates are broad indications only, as (e.g.) the estimated numbers of problem drug users may be subject to wide confidence intervals.  The rates for 'All', 'Males' and 'Females' may be slightly over-estimated, because their numerators are the numbers of deaths of all ages (including the small proportions aged 0-14 and 65+) whereas their denominators are the estimated numbers of problem drug users aged 15-64.</t>
  </si>
  <si>
    <t>13) For example; co-codamol or co-proxamol, or mention of dextropropoxyphene or propoxyphene (even if there is no mention of paracetamol or a compound) analgesic).</t>
  </si>
  <si>
    <t>Similarly, for the '… in 2018' edition, the figures for 2000 onwards were revised from those that were used in the '… in 2017' edition, because more drugs are listed in Table 3.</t>
  </si>
  <si>
    <t>4) These death rates are broad indications only, as (e.g.) the estimated numbers of problem drug users may be subject to wide confidence intervals.  The rates may also tend to be slightly over-estimated, because their numerators are the numbers of deaths of all ages (including the small proportions aged 0-14 and 65+) whereas their denominators are the estimated numbers of problem drug users aged 15-64.</t>
  </si>
  <si>
    <t>with 2 d.p.</t>
  </si>
  <si>
    <t>Ratio</t>
  </si>
  <si>
    <t>Scotland :</t>
  </si>
  <si>
    <t>UK as a whole</t>
  </si>
  <si>
    <t>3) This is any kind of drug other than an opiate or opioid, a benzodiazepine, gabapentin, pregabalin, cocaine, an ecstasy-type drug or an amphetamine.</t>
  </si>
  <si>
    <t>Health Board area (in terms of 2014 boundaries)</t>
  </si>
  <si>
    <t>Ayrshire and Arran</t>
  </si>
  <si>
    <t>Dumfries and Galloway</t>
  </si>
  <si>
    <t>Greater Glasgow and Clyde</t>
  </si>
  <si>
    <t>Local Authority area</t>
  </si>
  <si>
    <t xml:space="preserve">Note:                                                                                                                                                                                                </t>
  </si>
  <si>
    <t>back to contents</t>
  </si>
  <si>
    <t>old rules - 2019</t>
  </si>
  <si>
    <t>3) The distinction between "prescribable" and "street" benzodiazepines is as specified by the Information Services Division (ISD) of NHS National Services Scotland (which is now part of Public Health Scotland) - see Annex H.</t>
  </si>
  <si>
    <t xml:space="preserve">1) Estimates of problem drug users aged 15 to 64, as published by the Information Services Division (ISD) of NHS National Services Scotland (now part of Public Health Scotland).  When this edition of the publication was produced, the latest estimates available were those for 2015/16 that were published by ISD on 5 March 2019. </t>
  </si>
  <si>
    <t>3) The distinction between "prescribable" and "street" benzodiazepines is as specified by the Information Services Division (ISD) of NHS National Services Scotland (now part of Public Health Scotland) - see Annex H.</t>
  </si>
  <si>
    <t xml:space="preserve">1) Estimates of problem drug users aged 15 to 64, as published by the Information Services Division (ISD) of NHS National Services Scotland (now part of Public Health Scotland).  These estimates for 2015/16 were the latest estimates available when this publication was produced. Some of the estimates are subject to potentially large percentage margins of error, as indicated by the 95% Confidence Intervals. </t>
  </si>
  <si>
    <t>JUST IN CASE the population estimates were subsequently revised, check that there is no difference from the figures for Scotland (for the same year, from the Time-Series Tables) that will be used for calculating the Scots rates for Table 8</t>
  </si>
  <si>
    <t>NB:  85+, not 85-89 and 90+</t>
  </si>
  <si>
    <t>check no difference from the Scotland total of the figures that are being used for the HBs</t>
  </si>
  <si>
    <t>("City of Edinburgh" and "Na h-Eileanan Siar" are in their new alphabetical order)</t>
  </si>
  <si>
    <t>(''City of Edinburgh' and 'Na h-Eileanan Siar' are in their new alphabetical order)</t>
  </si>
  <si>
    <t>.</t>
  </si>
  <si>
    <r>
      <t xml:space="preserve">Diclazepam or a metabolite thereof </t>
    </r>
    <r>
      <rPr>
        <vertAlign val="superscript"/>
        <sz val="10"/>
        <rFont val="Arial"/>
        <family val="2"/>
      </rPr>
      <t>8</t>
    </r>
  </si>
  <si>
    <r>
      <t xml:space="preserve">Dihydrocodeine or a compound thereof </t>
    </r>
    <r>
      <rPr>
        <vertAlign val="superscript"/>
        <sz val="10"/>
        <rFont val="Arial"/>
        <family val="2"/>
      </rPr>
      <t>9</t>
    </r>
  </si>
  <si>
    <t>8) Diclazepam or one of its metabolites (lorazepam, delorazepam or lormetazepam), apart from cases where lorazepam but none of the other three was found in the body</t>
  </si>
  <si>
    <t>9) For example; co-dydramol.</t>
  </si>
  <si>
    <t>Fentanyl</t>
  </si>
  <si>
    <t>Flualprazolam</t>
  </si>
  <si>
    <t>Venlafaxine</t>
  </si>
  <si>
    <t xml:space="preserve">Ecstasy-type (usually MDMA) </t>
  </si>
  <si>
    <r>
      <t>Etizolam</t>
    </r>
    <r>
      <rPr>
        <vertAlign val="superscript"/>
        <sz val="10"/>
        <rFont val="Arial"/>
        <family val="2"/>
      </rPr>
      <t>7</t>
    </r>
    <r>
      <rPr>
        <sz val="10"/>
        <rFont val="Arial"/>
        <family val="2"/>
      </rPr>
      <t xml:space="preserve"> present</t>
    </r>
  </si>
  <si>
    <r>
      <t xml:space="preserve">Gabapentin present </t>
    </r>
    <r>
      <rPr>
        <vertAlign val="superscript"/>
        <sz val="10"/>
        <rFont val="Arial"/>
        <family val="2"/>
      </rPr>
      <t>8</t>
    </r>
  </si>
  <si>
    <r>
      <t xml:space="preserve">Pregabalin present </t>
    </r>
    <r>
      <rPr>
        <vertAlign val="superscript"/>
        <sz val="10"/>
        <rFont val="Arial"/>
        <family val="2"/>
      </rPr>
      <t>8</t>
    </r>
  </si>
  <si>
    <r>
      <t xml:space="preserve">None of the above, but one or more other substances which are now controlled were present </t>
    </r>
    <r>
      <rPr>
        <vertAlign val="superscript"/>
        <sz val="10"/>
        <rFont val="Arial"/>
        <family val="2"/>
      </rPr>
      <t>9</t>
    </r>
  </si>
  <si>
    <t>9) For example one or more of APB, API and BZP were present.</t>
  </si>
  <si>
    <t>8) Gabapentin and pregabalin have been controlled substances with effect from 1 April 2019, so subsequent deaths involving either (or both) of them are counted in the 'standard definition' figures (and not 'extra' deaths).</t>
  </si>
  <si>
    <t>7) Etizolam has been a controlled substances with effect from 31 May 2017, so subsequent deaths involving it are counted in the 'standard definition' figures (and not 'extra' deaths).</t>
  </si>
  <si>
    <t>Details of the only drug that was implicated, or potentially contributed to the cause of death,</t>
  </si>
  <si>
    <t>in cases where it was not one of the ones which appears in the standard tables</t>
  </si>
  <si>
    <t xml:space="preserve"> </t>
  </si>
  <si>
    <t>FIRST: deaths for which only one drug was found in the body</t>
  </si>
  <si>
    <t>(a) it is an OPIATE/OPIOID but it is not one of the ones that are shown in the table</t>
  </si>
  <si>
    <t>i.e. it is NOT heroin/morphine or methadone or codeine (or a compound thereof)</t>
  </si>
  <si>
    <t>or dihydrocodeine (or a compound thereof)</t>
  </si>
  <si>
    <t>NB: any "buprenorphine" will appear (although counted in the "Heroin/Morphine/Methadone/Buprenorphine" column</t>
  </si>
  <si>
    <t>Year in which death was registered</t>
  </si>
  <si>
    <t>yr</t>
  </si>
  <si>
    <t>Frequency</t>
  </si>
  <si>
    <t>UK Drug Strategy definition (as applied by NRS/GROS)</t>
  </si>
  <si>
    <t>UKdefn</t>
  </si>
  <si>
    <t>in UK-wide defn used by GROS/NRS</t>
  </si>
  <si>
    <t>No. of substance (drugs, solvents, etc - but NOT alc) names (in
total)</t>
  </si>
  <si>
    <t>Ntotdrug</t>
  </si>
  <si>
    <t>[from 2008] substances which were implicated in, or which potentially contributed to, the cause of death</t>
  </si>
  <si>
    <t>poison</t>
  </si>
  <si>
    <t>because it is not an opiate or a benzodiazepine or any of the other drugs or types</t>
  </si>
  <si>
    <t>of drug that are shown in the table</t>
  </si>
  <si>
    <t>Pentobarbitone</t>
  </si>
  <si>
    <t>Unspecified drug</t>
  </si>
  <si>
    <t>SECOND: deaths for which only one drug was implicated, or potentially contributed to the cause of death</t>
  </si>
  <si>
    <t>(includes all the "ntotdrug = 1" deaths which were counted in the previous table)</t>
  </si>
  <si>
    <t>No. of substance (drugs, solvents, etc - but NOT alc) names in "Poison" field</t>
  </si>
  <si>
    <t>Npoisdrug</t>
  </si>
  <si>
    <t>Oxycodone, Alcohol</t>
  </si>
  <si>
    <t>Drug-related deaths for which NO drugs were identified as being IMPLICATED in,</t>
  </si>
  <si>
    <t>or potentially contributing to, the cause of the death</t>
  </si>
  <si>
    <t>For each, show the cause of the death, and what (if any) substances were found to be present</t>
  </si>
  <si>
    <t>AllText</t>
  </si>
  <si>
    <t>alsopres</t>
  </si>
  <si>
    <t>Unascertained |  |  |  || Drug abuse</t>
  </si>
  <si>
    <t>Number of drug-related deaths by the number of drugs which were IMPLICATED in,</t>
  </si>
  <si>
    <t>or which potentially contributed to, the cause of the death</t>
  </si>
  <si>
    <t>and by whether or not Alcohol was also IMPLICATED in ... the cause of the death</t>
  </si>
  <si>
    <t>is Alcohol in "Poison" field ?</t>
  </si>
  <si>
    <t>NOT in
"Poison" field</t>
  </si>
  <si>
    <t>Alcohol in
"Poison" field</t>
  </si>
  <si>
    <t>Number of drug-related deaths by number of drugs mentioned in either the "Poison" field or the "AlsoPres" field</t>
  </si>
  <si>
    <t>and whether or not Alcohol was also mentioned in either of those fields</t>
  </si>
  <si>
    <t>is Alcohol present ?</t>
  </si>
  <si>
    <t>NOT
present</t>
  </si>
  <si>
    <t>Alcohol
present</t>
  </si>
  <si>
    <t>No. of substance (drugs, solvents, etc - but NOT alc) names (in total)</t>
  </si>
  <si>
    <t>Cannabis and cannabinoids (incl. synthetic ones)</t>
  </si>
  <si>
    <t>National Records of Scotland has estimated what the figures for the year would have been, had the data been coded using the old rules.</t>
  </si>
  <si>
    <t>6) The distinction between "prescribable" and "street" benzodiazepines is as specified by the Information Services Division (ISD) of NHS National Services Scotland, which is now part of Public Health Scotland - see Annex H.</t>
  </si>
  <si>
    <t>Drug-deaths aged 15-64 using the EMCDDA definition registered in Scotland</t>
  </si>
  <si>
    <t>mid-year population aged 15-64</t>
  </si>
  <si>
    <t xml:space="preserve">SO: </t>
  </si>
  <si>
    <t>For comparison: drug-deaths (ALL AGES) using the EMCDDA definition, registered in Scotland</t>
  </si>
  <si>
    <t>from Table X</t>
  </si>
  <si>
    <t>rate per million population aged 15-64</t>
  </si>
  <si>
    <t>from sheet "8 calc Scots rates", and</t>
  </si>
  <si>
    <t>2017:</t>
  </si>
  <si>
    <t>2018:</t>
  </si>
  <si>
    <t>2019:</t>
  </si>
  <si>
    <t>Table EMCDDA: 'Drug-induced' deaths aged 15-64: reported number and rate per million population, latest available year's figures</t>
  </si>
  <si>
    <t>'Drug-induced' deaths aged 15-64: reported number and rate per million, latest available year's figures</t>
  </si>
  <si>
    <t>Northern Ireland ***</t>
  </si>
  <si>
    <t xml:space="preserve">It is expected that such estimates will have, at worst, only very small percentage margins of error, </t>
  </si>
  <si>
    <t>because Northern Ireland accounted for under 4% of drug-deaths in the UK in 2018.</t>
  </si>
  <si>
    <t>These figures cover deaths which are described as "drug-related deaths" in Scotland, and as</t>
  </si>
  <si>
    <t>"drug misuse deaths" in England and Wales, and in Northern Ireland - see Annex G of the publication</t>
  </si>
  <si>
    <t>Mirtazapine, Paracetamol, Cannabis</t>
  </si>
  <si>
    <t>Pregabalin, Paracetamol</t>
  </si>
  <si>
    <t>Cocaine, Methadone, Etizolam, Gabapentin</t>
  </si>
  <si>
    <t>Paracetamol, Cannabis</t>
  </si>
  <si>
    <t>Quetiapine, Paracetamol</t>
  </si>
  <si>
    <t>Heroin, Cocaine, Etizolam</t>
  </si>
  <si>
    <t>Cocaine, Etizolam, Methadone</t>
  </si>
  <si>
    <t>Morphine, Cocaine, Etizolam</t>
  </si>
  <si>
    <t>Mirtazapine, Gabapentin</t>
  </si>
  <si>
    <t>Morphine</t>
  </si>
  <si>
    <t>Lignocaine</t>
  </si>
  <si>
    <t>Heroin, Methadone, Gabapentin, Etizolam, Cocaine</t>
  </si>
  <si>
    <t>Codeine, Etizolam</t>
  </si>
  <si>
    <t>Methadone, Etizolam, Morphine, Gabapentin</t>
  </si>
  <si>
    <t>Sertraline, Mirtazapine</t>
  </si>
  <si>
    <t>Morphine, Etizolam, Pregabalin, Cocaine</t>
  </si>
  <si>
    <t>Heroin, Buprenorphine, Etizolam, Pregabalin</t>
  </si>
  <si>
    <t>Promethazine, Alcohol</t>
  </si>
  <si>
    <t>Valproic acid</t>
  </si>
  <si>
    <t>Morphine, Etizolam, Methadone, Cocaine</t>
  </si>
  <si>
    <t>Mirtazapine, Paracetamol, Alcohol</t>
  </si>
  <si>
    <t>Heroin, Methadone, Pregabalin, Etizolam, Cocaine</t>
  </si>
  <si>
    <t>Heroin, Methadone, Gabapentin, Etizolam</t>
  </si>
  <si>
    <t>Methadone, Morphine, Etizolam, Pregabalin</t>
  </si>
  <si>
    <t>Etizolam, Tramadol</t>
  </si>
  <si>
    <t>Diazepam, Mirtazapine, Alcohol</t>
  </si>
  <si>
    <t>Heroin, Methadone, Etizolam, Tramadol</t>
  </si>
  <si>
    <t>Gabapentin, Etizolam</t>
  </si>
  <si>
    <t>Pregabalin, Diazepam, Cocaine</t>
  </si>
  <si>
    <t>Cocaine, Methadone, Etizolam, Pregabalin</t>
  </si>
  <si>
    <t>Paracetamol, Mirtazapine</t>
  </si>
  <si>
    <t>Mirtazapine, Codeine</t>
  </si>
  <si>
    <t>Mirtazapine, Promethazine, Alcohol</t>
  </si>
  <si>
    <t>Heroin, Etizolam, Gabapentin, Cocaine</t>
  </si>
  <si>
    <t>Methadone, Morphine, Etizolam, Cocaine</t>
  </si>
  <si>
    <t>Methadone, Etizolam, Phenazepam, Pregabalin</t>
  </si>
  <si>
    <t>Dihydrocodeine, Etizolam, Alcohol</t>
  </si>
  <si>
    <t>Etizolam, Methadone, Morphine</t>
  </si>
  <si>
    <t>Methadone, Pregabalin, Etizolam, Gabapentin</t>
  </si>
  <si>
    <t>Heroin, Phenazepam</t>
  </si>
  <si>
    <t>Gabapentin, Alcohol</t>
  </si>
  <si>
    <t>Cocaine, Etizolam, Methadone, Pregabalin</t>
  </si>
  <si>
    <t>Methadone, Pregabalin, Etizolam, Cocaine</t>
  </si>
  <si>
    <t>Cyclizine</t>
  </si>
  <si>
    <t>Heroin, Etizolam, Phenazepam, Cocaine</t>
  </si>
  <si>
    <t>Cocaine, Buprenorphine, Etizolam</t>
  </si>
  <si>
    <t>Promethazine</t>
  </si>
  <si>
    <t>Temazepam</t>
  </si>
  <si>
    <t>Diazepam, Etizolam</t>
  </si>
  <si>
    <r>
      <t xml:space="preserve">the year of the "UK" figures </t>
    </r>
    <r>
      <rPr>
        <vertAlign val="superscript"/>
        <sz val="10"/>
        <color theme="1"/>
        <rFont val="Arial"/>
        <family val="2"/>
      </rPr>
      <t>4</t>
    </r>
  </si>
  <si>
    <t>4) These figures for Scotland are for the same year as the "UK" figures in the EMCDDA's table</t>
  </si>
  <si>
    <t>Drug-related Deaths in Scotland in 2020</t>
  </si>
  <si>
    <t>Drug-related deaths by sex, age and underlying cause of death, Scotland, 2020</t>
  </si>
  <si>
    <t>Drug-related deaths by sex, age and selected drugs reported, Scotland, 2020</t>
  </si>
  <si>
    <t>Drug-related deaths by underlying cause of death and NHS Board area, 2020</t>
  </si>
  <si>
    <t>Drug-related deaths by underlying cause of death and council area, 2020</t>
  </si>
  <si>
    <t>Consistent series of drug-related deaths - 'extra' deaths and which of the drugs that were present for each of the 'extra' deaths meant that they were counted in the consistent series: 2000 to 2020</t>
  </si>
  <si>
    <t>Consistent series of drug-related deaths - 'extra' deaths by sex and age: 2000 to 2020</t>
  </si>
  <si>
    <t>© Crown Copyright 2021</t>
  </si>
  <si>
    <t>Table HB6</t>
  </si>
  <si>
    <t>Table 10</t>
  </si>
  <si>
    <t>Table C6</t>
  </si>
  <si>
    <t>2006-2010</t>
  </si>
  <si>
    <t>old rules - 2020</t>
  </si>
  <si>
    <t>2016-2020 average (old coding rules)</t>
  </si>
  <si>
    <t>2016-2020 average (new coding rules)</t>
  </si>
  <si>
    <t xml:space="preserve">2016-2020 </t>
  </si>
  <si>
    <t>Average</t>
  </si>
  <si>
    <t>2016-2020 average</t>
  </si>
  <si>
    <t>2006-2010 average</t>
  </si>
  <si>
    <r>
      <t xml:space="preserve">Table 5: Drug-related deaths by sex, age and underlying cause of death </t>
    </r>
    <r>
      <rPr>
        <b/>
        <vertAlign val="superscript"/>
        <sz val="12"/>
        <rFont val="Arial"/>
        <family val="2"/>
      </rPr>
      <t>1</t>
    </r>
    <r>
      <rPr>
        <b/>
        <sz val="12"/>
        <rFont val="Arial"/>
        <family val="2"/>
      </rPr>
      <t xml:space="preserve"> , Scotland, 2020</t>
    </r>
  </si>
  <si>
    <r>
      <t>Table 6: Drug-related deaths by sex, age and selected drugs reported</t>
    </r>
    <r>
      <rPr>
        <b/>
        <vertAlign val="superscript"/>
        <sz val="12"/>
        <rFont val="Arial"/>
        <family val="2"/>
      </rPr>
      <t>1</t>
    </r>
    <r>
      <rPr>
        <b/>
        <sz val="12"/>
        <rFont val="Arial"/>
        <family val="2"/>
      </rPr>
      <t>, Scotland, 2020</t>
    </r>
  </si>
  <si>
    <t>average of rates for 2006 to 2010</t>
  </si>
  <si>
    <t>average of rates for 2016 to 2020</t>
  </si>
  <si>
    <t>2006 to 2010</t>
  </si>
  <si>
    <t>2016 to 2020</t>
  </si>
  <si>
    <t>Population in 2018</t>
  </si>
  <si>
    <t>2016-2020</t>
  </si>
  <si>
    <r>
      <t>Table HB2: Drug-related deaths by underlying cause of death</t>
    </r>
    <r>
      <rPr>
        <b/>
        <vertAlign val="superscript"/>
        <sz val="12"/>
        <rFont val="Arial"/>
        <family val="2"/>
      </rPr>
      <t>1</t>
    </r>
    <r>
      <rPr>
        <b/>
        <sz val="12"/>
        <rFont val="Arial"/>
        <family val="2"/>
      </rPr>
      <t xml:space="preserve"> and NHS Board area, 2020</t>
    </r>
  </si>
  <si>
    <t>Opiates and opioids</t>
  </si>
  <si>
    <r>
      <t>Table C2: Drug-related deaths by underlying cause of death</t>
    </r>
    <r>
      <rPr>
        <b/>
        <vertAlign val="superscript"/>
        <sz val="12"/>
        <rFont val="Arial"/>
        <family val="2"/>
      </rPr>
      <t>1</t>
    </r>
    <r>
      <rPr>
        <b/>
        <sz val="12"/>
        <rFont val="Arial"/>
        <family val="2"/>
      </rPr>
      <t xml:space="preserve"> and council area, 2020                 </t>
    </r>
  </si>
  <si>
    <t>Table CS1: Consistent series of drug-related deaths - 'extra' deaths and which of the drugs that were present for each of the 'extra' deaths meant that they were counted in the consistent series: 2000 to 2020</t>
  </si>
  <si>
    <t>Table CS2: Consistent series of drug-related deaths - 'extra' deaths by sex and age: 2000 to 2020</t>
  </si>
  <si>
    <t>2020: ….</t>
  </si>
  <si>
    <t>Numbers for Figure 6 (linked to Table C5)</t>
  </si>
  <si>
    <t>Heroin / morphine</t>
  </si>
  <si>
    <t>Codeine or a compound</t>
  </si>
  <si>
    <t>Dihydrocodeine or a compound</t>
  </si>
  <si>
    <t>Any benzodiazepine</t>
  </si>
  <si>
    <t>"Prescribable" benzodiazepines</t>
  </si>
  <si>
    <t>"Street" benzodiazepines</t>
  </si>
  <si>
    <t>Gabapentin and/or pregabalin</t>
  </si>
  <si>
    <t>Ecstasy-type drugs</t>
  </si>
  <si>
    <t>Drug-related deaths in Scotland: in total, and for which gabapentin and/or pregabalin, cocaine, ecstasy-type drugs, amphetamines and alcohol were reported</t>
  </si>
  <si>
    <t>SIMD Quintile 1 (most deprived)</t>
  </si>
  <si>
    <t>SIMD Quintile 2</t>
  </si>
  <si>
    <t>SIMD Quintile 3</t>
  </si>
  <si>
    <t>SIMD Quintile 4</t>
  </si>
  <si>
    <t>SIMD Quintile 5 (least deprived)</t>
  </si>
  <si>
    <t>rate</t>
  </si>
  <si>
    <t>lower 95% CI</t>
  </si>
  <si>
    <t>upper 95% CI</t>
  </si>
  <si>
    <t>2010 to 2013 use SIMD12 and 2014 to 2016 use SIMD16 and 2017 onwards use SIMD20.</t>
  </si>
  <si>
    <t>2) Age-standardised death rates calculated using the European Standard Population - see this part of the NRS website:</t>
  </si>
  <si>
    <t>Age-standardised Death Rates Calculated Using the European Standard Population | National Records of Scotland (nrscotland.gov.uk)</t>
  </si>
  <si>
    <t xml:space="preserve">1) Scottish Index of Multiple Deprivation (SIMD) quintiles are assigned according to the version of SIMD most relevant to the year in question.  Years 2001 to 2003 use SIMD04, 2004 to 2006 use SIMD06, 2007 to 2009 use SIMD09, </t>
  </si>
  <si>
    <t>Drug-related deaths by Scottish Index of Multiple Deprivation (SIMD) quintile: numbers and age-standardised death rates, Scotland, 2001 to 2020</t>
  </si>
  <si>
    <r>
      <t>age-standardised death rates (per 100,000 population)</t>
    </r>
    <r>
      <rPr>
        <b/>
        <vertAlign val="superscript"/>
        <sz val="10"/>
        <rFont val="Arial"/>
        <family val="2"/>
      </rPr>
      <t xml:space="preserve"> 1</t>
    </r>
  </si>
  <si>
    <t xml:space="preserve">2) The statistics for each area are based on the boundaries that apply with effect from 1 April 2014. Earlier years' figures show what the numbers would have been had the new boundaries applied in those years. </t>
  </si>
  <si>
    <t>Calculate 2006 to 2010 annual averages</t>
  </si>
  <si>
    <t>Table 3: Estimated population by sex, five year age group and administrative area, mid-2018</t>
  </si>
  <si>
    <t>copied from Website  25 May 2021</t>
  </si>
  <si>
    <t>Total number of drug-related deaths in latest FIVE years - from SAS output 2016-2020</t>
  </si>
  <si>
    <t>Drug-related death numbers for each Council areas - from Table C1 in the '2016' edition of the publication (which has 'City of Edinburgh' and 'Na h-Eileanan Siar' in their new alphabetical order).</t>
  </si>
  <si>
    <t>Drug-related deaths in total and for which certain substances were reported</t>
  </si>
  <si>
    <t>Drug-related deaths in total and for which certain benzodiazepines were reported</t>
  </si>
  <si>
    <t xml:space="preserve">All drug poisoning deaths </t>
  </si>
  <si>
    <t>Table Z: Drug poisoning deaths on the basis of the Office for National Statistics (ONS) 'wide' definition, by how they relate to the Drug Strategy 'baseline' definition, deaths from some causes which may be associated with past or present drug misuse, and volatile substance abuse deaths, 2010 to 2020</t>
  </si>
  <si>
    <t xml:space="preserve">Drug poisoning deaths (on the basis of the ONS 'wide' definition) </t>
  </si>
  <si>
    <r>
      <t xml:space="preserve">other deaths counted as 'drug poisoning' by the ONS 'wide' definition - but not on the basis used for this report </t>
    </r>
    <r>
      <rPr>
        <vertAlign val="superscript"/>
        <sz val="10"/>
        <rFont val="Arial"/>
        <family val="2"/>
      </rPr>
      <t>3</t>
    </r>
  </si>
  <si>
    <t>Drug poisoning deaths on the basis of the Office for National Statistics (ONS) 'wide' definition which involved New Psychoactive Substances (NPSs), 2020</t>
  </si>
  <si>
    <t>Drug poisoning deaths on the basis of the Office for National Statistics (ONS) 'wide' definition which involved New Psychoactive Substances (NPSs), 2010 to 2020</t>
  </si>
  <si>
    <t>Drug poisoning deaths on the basis of the Office for National Statistics (ONS) 'wide' definition, by how they relate to the Drug Strategy 'baseline' definition, deaths from some causes which may be associated with drug misuse, and volatile substance abuse deaths, 2010 to 2020</t>
  </si>
  <si>
    <r>
      <t xml:space="preserve">Table NPS1: Drug poisoning deaths on the basis of the Office for National Statistics (ONS) 'wide' definition which involved New Psychoactive Substances (NPSs) </t>
    </r>
    <r>
      <rPr>
        <b/>
        <vertAlign val="superscript"/>
        <sz val="12"/>
        <rFont val="Arial"/>
        <family val="2"/>
      </rPr>
      <t>1</t>
    </r>
    <r>
      <rPr>
        <b/>
        <sz val="12"/>
        <rFont val="Arial"/>
        <family val="2"/>
      </rPr>
      <t>, 2020</t>
    </r>
  </si>
  <si>
    <t>Table NPS2: Drug poisoning deaths on the basis of the Office for National Statistics (ONS) 'wide' definition which involved New Psychoactive Substances (NPSs), 2010 to 2020</t>
  </si>
  <si>
    <t xml:space="preserve">All drug poisoning deaths (on the basis of the ONS 'wide' definition) </t>
  </si>
  <si>
    <r>
      <t>Table NPS3: Drug poisoning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2020</t>
    </r>
  </si>
  <si>
    <r>
      <t>Table NPS3</t>
    </r>
    <r>
      <rPr>
        <sz val="10"/>
        <rFont val="Arial"/>
        <family val="2"/>
      </rPr>
      <t xml:space="preserve"> (continued)</t>
    </r>
    <r>
      <rPr>
        <b/>
        <sz val="10"/>
        <rFont val="Arial"/>
        <family val="2"/>
      </rPr>
      <t>: Drug poisoning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2020</t>
    </r>
  </si>
  <si>
    <r>
      <rPr>
        <b/>
        <sz val="10"/>
        <color rgb="FFFF0000"/>
        <rFont val="Arial"/>
        <family val="2"/>
      </rPr>
      <t xml:space="preserve">NB: </t>
    </r>
    <r>
      <rPr>
        <b/>
        <i/>
        <sz val="10"/>
        <color rgb="FFFF0000"/>
        <rFont val="Arial"/>
        <family val="2"/>
      </rPr>
      <t>figures for 2000 to 2019 replaced on 23 September 2020</t>
    </r>
    <r>
      <rPr>
        <sz val="10"/>
        <rFont val="Arial"/>
        <family val="2"/>
      </rPr>
      <t>, thus taking account of all revisions etc which had been made by then</t>
    </r>
  </si>
  <si>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</si>
  <si>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figures for 2020 from pre-publication SAS dataset</t>
  </si>
  <si>
    <t>These figures were calculated using the annual average number of drug-deaths for 2013-2017 and the estimated numbers of problem drug users for 2015/16. The 'error bars' in chart 5 indicate the likely ranges of values.</t>
  </si>
  <si>
    <t>Data for Figure 2 (linked to Table 4)</t>
  </si>
  <si>
    <t>Data for Figure 3A (linked to Table 4)</t>
  </si>
  <si>
    <t>Data for Figure 3B (linked to Table 4)</t>
  </si>
  <si>
    <r>
      <t xml:space="preserve">Likely range of values (due to random variation) around 5-year average </t>
    </r>
    <r>
      <rPr>
        <b/>
        <vertAlign val="superscript"/>
        <sz val="10"/>
        <rFont val="Arial"/>
        <family val="2"/>
      </rPr>
      <t>1</t>
    </r>
  </si>
  <si>
    <t>Drug-related deaths by age-group</t>
  </si>
  <si>
    <t>Figure 3A</t>
  </si>
  <si>
    <t>Figure 3B</t>
  </si>
  <si>
    <t>Drug-related deaths in Scotland: by age-group</t>
  </si>
  <si>
    <t>Figure 5A</t>
  </si>
  <si>
    <t>Figure 5B</t>
  </si>
  <si>
    <t>id</t>
  </si>
  <si>
    <t>HENCE:</t>
  </si>
  <si>
    <t>Drug-related deaths per 1,000 problem drug users (highest-lowest)</t>
  </si>
  <si>
    <t>Age-standardised death rate per 100,000 population</t>
  </si>
  <si>
    <t>2000 - 2004</t>
  </si>
  <si>
    <t>2001 - 2005</t>
  </si>
  <si>
    <t>2002 - 2006</t>
  </si>
  <si>
    <t>2003 - 2007</t>
  </si>
  <si>
    <t>2004 - 2008</t>
  </si>
  <si>
    <t>2005 - 2009</t>
  </si>
  <si>
    <t>2006 - 2010</t>
  </si>
  <si>
    <t>2007 - 2011</t>
  </si>
  <si>
    <t>2008 - 2012</t>
  </si>
  <si>
    <t>2009 - 2013</t>
  </si>
  <si>
    <t>2010 - 2014</t>
  </si>
  <si>
    <t>2011 - 2015</t>
  </si>
  <si>
    <t>2012 - 2016</t>
  </si>
  <si>
    <t>2013 - 2017</t>
  </si>
  <si>
    <t>2014 - 2018</t>
  </si>
  <si>
    <t>2015 - 2019</t>
  </si>
  <si>
    <t>2016 -2020</t>
  </si>
  <si>
    <t>lower confidence interval</t>
  </si>
  <si>
    <t>upper confidence interval</t>
  </si>
  <si>
    <t>deaths</t>
  </si>
  <si>
    <t>NHS Board Area</t>
  </si>
  <si>
    <t>error bar length</t>
  </si>
  <si>
    <t>confidence intervals</t>
  </si>
  <si>
    <t>lower</t>
  </si>
  <si>
    <t>upper</t>
  </si>
  <si>
    <r>
      <t xml:space="preserve">the year of a few of the other countries' figures </t>
    </r>
    <r>
      <rPr>
        <vertAlign val="superscript"/>
        <sz val="10"/>
        <color theme="1"/>
        <rFont val="Arial"/>
        <family val="2"/>
      </rPr>
      <t>5</t>
    </r>
  </si>
  <si>
    <t xml:space="preserve">http://www.emcdda.europa.eu/edr2021    </t>
  </si>
  <si>
    <t>Most countries' figures are for 2019, but some are for 2018 or earlier years.</t>
  </si>
  <si>
    <r>
      <t xml:space="preserve">the year of most other countries' figures </t>
    </r>
    <r>
      <rPr>
        <vertAlign val="superscript"/>
        <sz val="10"/>
        <color theme="1"/>
        <rFont val="Arial"/>
        <family val="2"/>
      </rPr>
      <t>6</t>
    </r>
  </si>
  <si>
    <r>
      <t xml:space="preserve">more up-to-date than all the EMCDDA's figures </t>
    </r>
    <r>
      <rPr>
        <vertAlign val="superscript"/>
        <sz val="10"/>
        <color theme="1"/>
        <rFont val="Arial"/>
        <family val="2"/>
      </rPr>
      <t>7</t>
    </r>
  </si>
  <si>
    <t>6) These figures for Scotland are for the same year as the figures for most of the other countries that are shown in the EMCDDA's table</t>
  </si>
  <si>
    <t>7) These figures for Scotland are for the most recent year, and so are more up-to-date than the figures for all the other countries that are shown in the EMCDDA's table</t>
  </si>
  <si>
    <t>5) These figures for Scotland are for the same year as the figures for a few of the other countries that are shown in the EMCDDA's table</t>
  </si>
  <si>
    <r>
      <t xml:space="preserve">European Union  </t>
    </r>
    <r>
      <rPr>
        <vertAlign val="superscript"/>
        <sz val="10"/>
        <color theme="1"/>
        <rFont val="Arial"/>
        <family val="2"/>
      </rPr>
      <t>2</t>
    </r>
  </si>
  <si>
    <r>
      <t xml:space="preserve">EU </t>
    </r>
    <r>
      <rPr>
        <vertAlign val="superscript"/>
        <sz val="10"/>
        <color theme="1"/>
        <rFont val="Arial"/>
        <family val="2"/>
      </rPr>
      <t>2</t>
    </r>
    <r>
      <rPr>
        <sz val="10"/>
        <color theme="1"/>
        <rFont val="Arial"/>
        <family val="2"/>
      </rPr>
      <t>, Turkey and Norway</t>
    </r>
  </si>
  <si>
    <t>Due to methodological differences and potential under-reporting in some countries, comparisons between countries may not be valid</t>
  </si>
  <si>
    <t>Page 41 of the EMCDDA's "2021" report (which has several charts showing the numbers of drug-induced deaths) includes the following statement:</t>
  </si>
  <si>
    <t>and the following wording appears at the foot of Table A6:</t>
  </si>
  <si>
    <t>Overdose data must be interpreted with caution.  Methodological differences should be considered when comparing between countries.</t>
  </si>
  <si>
    <t>1) More information can be found in paragraph D3 of Annex D.</t>
  </si>
  <si>
    <t>1) The coding rules were changed with effect from the start of 2011, as explained in Annex C (paragraphs C7 to C9).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t>
  </si>
  <si>
    <t>2) The table shows a combined figure for 'heroin/morphine' because it is believed that, in the overwhelming majority of cases where morphine has been identified in post-mortem toxicological tests, its presence is the result of heroin use.</t>
  </si>
  <si>
    <t>10) The table shows a combined figure for 'heroin/morphine' because it is believed that, in the overwhelming majority of cases where morphine has been identified in post-mortem toxicological tests, its presence is the result of heroin use.</t>
  </si>
  <si>
    <t>There may be other differences between years and/or areas in the way in which the information was produced - more information can be found in Annex C.</t>
  </si>
  <si>
    <t>1) The coding rules were changed with effect from the start of 2011, as explained in Annex C (paragraphs C7 to C9).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t>
  </si>
  <si>
    <t>1) The coding rules were changed with effect from the start of 2011, as explained in Annex C (paragraphs C7 to C9).</t>
  </si>
  <si>
    <t xml:space="preserve">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 which has been the normal basis for figures for individual drugs with effect from 'Drug-related Deaths in Scotland in 2009'. There may be other differences between years and/or areas in the way in which the information was produced - more information can be found in Annex C.                                                                                                                                                                         </t>
  </si>
  <si>
    <t xml:space="preserve">2) The figures for some of the 'controlled' drugs may be slightly larger than those given in earlier tables.  This is because a small proportion of the deaths which involved controlled drugs were excluded from the figures which appear in the earlier tables, for reasons such as those given in paragraph A3 of Annex A. </t>
  </si>
  <si>
    <r>
      <t>Table X: Drug-deaths in Scotland - different definitions</t>
    </r>
    <r>
      <rPr>
        <b/>
        <vertAlign val="superscript"/>
        <sz val="12"/>
        <rFont val="Arial"/>
        <family val="2"/>
      </rPr>
      <t>1</t>
    </r>
    <r>
      <rPr>
        <b/>
        <sz val="12"/>
        <rFont val="Arial"/>
        <family val="2"/>
      </rPr>
      <t>, 1979 to 2020</t>
    </r>
  </si>
  <si>
    <t>Drug-deaths in Scotland - different definitions, 1979 to 2020</t>
  </si>
  <si>
    <t>Drug-deaths in Scotland - different definitions</t>
  </si>
  <si>
    <t>Drug-death rates (per million population) in Scotland - different definitions</t>
  </si>
  <si>
    <t>any benzo-diazepine</t>
  </si>
  <si>
    <r>
      <t xml:space="preserve">'United Kingdom' (actually GB figures) </t>
    </r>
    <r>
      <rPr>
        <vertAlign val="superscript"/>
        <sz val="10"/>
        <color theme="1"/>
        <rFont val="Arial"/>
        <family val="2"/>
      </rPr>
      <t>3</t>
    </r>
  </si>
  <si>
    <t>'European Drug Report' figures</t>
  </si>
  <si>
    <t>2) The 'European Drug Report' figures were taken from Table A6 on page 52 of the EMCDDA's ‘European Drug Report 2021’ (NB: the "EU" totals EXCLUDE any countries for which figures were unavailable).  The report was published on 9 June 2021 and is available via this link:</t>
  </si>
  <si>
    <t>ID</t>
  </si>
  <si>
    <t>Change</t>
  </si>
  <si>
    <t>ID2</t>
  </si>
  <si>
    <t>2000-2004</t>
  </si>
  <si>
    <t>SIMD Decile 1 (most deprived)</t>
  </si>
  <si>
    <t>SIMD Decile 2</t>
  </si>
  <si>
    <t>SIMD Decile 3</t>
  </si>
  <si>
    <t>SIMD Decile 4</t>
  </si>
  <si>
    <t xml:space="preserve">1) Scottish Index of Multiple Deprivation (SIMD) Deciles are assigned according to the version of SIMD most relevant to the year in question.  Years 2001 to 2003 use SIMD04, 2004 to 2006 use SIMD06, 2007 to 2009 use SIMD09, </t>
  </si>
  <si>
    <t>SIMD Decile 5</t>
  </si>
  <si>
    <t>SIMD Decile 6</t>
  </si>
  <si>
    <t>SIMD Decile 7</t>
  </si>
  <si>
    <t>SIMD Decile 8</t>
  </si>
  <si>
    <t>SIMD Decile 9</t>
  </si>
  <si>
    <t>SIMD Decile 10 (least deprived)</t>
  </si>
  <si>
    <t>Numbers for Figure HB5 (linked to Table HB5)</t>
  </si>
  <si>
    <t>age-standard death rates 2016-2020</t>
  </si>
  <si>
    <t>2016-2020 age-standard death rate</t>
  </si>
  <si>
    <t>NEW</t>
  </si>
  <si>
    <t>This workbook contains the tables and charts which were used to produce the publication.</t>
  </si>
  <si>
    <t xml:space="preserve">Several new tables and charts have been added for this edition.  </t>
  </si>
  <si>
    <t>They are identified by "NEW" in the first column of the "Contents" sheet.</t>
  </si>
  <si>
    <t>Table 11</t>
  </si>
  <si>
    <t>Drug-related deaths by Scottish Index of Multiple Deprivation (SIMD) decile: numbers and age-standardised death rates, Scotland, 2001 to 2020</t>
  </si>
  <si>
    <t>Resulting death rates (per 100,000 population) - NB: formulas take account of the fact that we are using the total deaths in FIVE years</t>
  </si>
  <si>
    <t>Resulting death rates (per 100,000 population)</t>
  </si>
  <si>
    <t>Table 8: Drug-related deaths per 100,000 population, Scotland, 2000 to 2020</t>
  </si>
  <si>
    <t>Drug-related deaths per 100,000 population, Scotland, 2000 to 2020</t>
  </si>
  <si>
    <r>
      <t xml:space="preserve">average deaths per 100,000 pop'n </t>
    </r>
    <r>
      <rPr>
        <b/>
        <vertAlign val="superscript"/>
        <sz val="10"/>
        <rFont val="Arial"/>
        <family val="2"/>
      </rPr>
      <t xml:space="preserve">1 </t>
    </r>
  </si>
  <si>
    <t>average deaths per 100,000 pop'n</t>
  </si>
  <si>
    <t>Drug-related deaths: this paper's definition (based on UK Drug Strategy 'baseline' definition)</t>
  </si>
  <si>
    <t>Drug poisoning deaths (Office for National Statistics 'wide' definition)</t>
  </si>
  <si>
    <r>
      <t xml:space="preserve">Drug-induced deaths: European Monitoring Centre for Drugs and Drug Addiction 'general mortality register' definition </t>
    </r>
    <r>
      <rPr>
        <b/>
        <vertAlign val="superscript"/>
        <sz val="10"/>
        <rFont val="Arial"/>
        <family val="2"/>
      </rPr>
      <t>2</t>
    </r>
  </si>
  <si>
    <t>Flubromazolam</t>
  </si>
  <si>
    <t>Hydrocodone</t>
  </si>
  <si>
    <t>Figure HB5</t>
  </si>
  <si>
    <t>Figure C5</t>
  </si>
  <si>
    <t>Figure X1</t>
  </si>
  <si>
    <t>Figure X2</t>
  </si>
  <si>
    <r>
      <t>Included in this report's statistics of drug-related deaths</t>
    </r>
    <r>
      <rPr>
        <vertAlign val="superscript"/>
        <sz val="10"/>
        <color indexed="8"/>
        <rFont val="Arial"/>
        <family val="2"/>
      </rPr>
      <t>2</t>
    </r>
  </si>
  <si>
    <t>(i) included in this report's statistics of drug-related deaths</t>
  </si>
  <si>
    <r>
      <t xml:space="preserve">(i) included in this report's statistics of drug-related deaths </t>
    </r>
    <r>
      <rPr>
        <vertAlign val="superscript"/>
        <sz val="10"/>
        <rFont val="Arial"/>
        <family val="2"/>
      </rPr>
      <t>6</t>
    </r>
  </si>
  <si>
    <r>
      <t xml:space="preserve">(ii) </t>
    </r>
    <r>
      <rPr>
        <u/>
        <sz val="10"/>
        <rFont val="Arial"/>
        <family val="2"/>
      </rPr>
      <t>NOT</t>
    </r>
    <r>
      <rPr>
        <sz val="10"/>
        <rFont val="Arial"/>
        <family val="2"/>
      </rPr>
      <t xml:space="preserve"> included in those statistics</t>
    </r>
  </si>
  <si>
    <r>
      <t xml:space="preserve">(ii) </t>
    </r>
    <r>
      <rPr>
        <u/>
        <sz val="10"/>
        <rFont val="Arial"/>
        <family val="2"/>
      </rPr>
      <t>NOT</t>
    </r>
    <r>
      <rPr>
        <sz val="10"/>
        <rFont val="Arial"/>
        <family val="2"/>
      </rPr>
      <t xml:space="preserve"> included in those statistics </t>
    </r>
    <r>
      <rPr>
        <vertAlign val="superscript"/>
        <sz val="10"/>
        <rFont val="Arial"/>
        <family val="2"/>
      </rPr>
      <t>7</t>
    </r>
  </si>
  <si>
    <t>NOT included in those statistics</t>
  </si>
  <si>
    <t>Drug-related deaths in Scotland: by sex</t>
  </si>
  <si>
    <t>Figure 6A</t>
  </si>
  <si>
    <t>Figure 6B</t>
  </si>
  <si>
    <t>Figure 7A</t>
  </si>
  <si>
    <t>Drug-related deaths in total and for which certain opiates or opioids were implicated</t>
  </si>
  <si>
    <t>Figure 7B</t>
  </si>
  <si>
    <t>Figure 7C</t>
  </si>
  <si>
    <t>Drug-related deaths in total and for which certain benzodiazepines were implicated</t>
  </si>
  <si>
    <t>Figure 8</t>
  </si>
  <si>
    <t>Figure 9</t>
  </si>
  <si>
    <r>
      <t xml:space="preserve">I.     </t>
    </r>
    <r>
      <rPr>
        <b/>
        <u/>
        <sz val="10"/>
        <rFont val="Arial"/>
        <family val="2"/>
      </rPr>
      <t>Charts that appear in the publication</t>
    </r>
    <r>
      <rPr>
        <u/>
        <sz val="10"/>
        <rFont val="Arial"/>
        <family val="2"/>
      </rPr>
      <t xml:space="preserve">   (NB: the links go to the sheets which contain the data which were used in the chart)</t>
    </r>
  </si>
  <si>
    <t>Figure 4</t>
  </si>
  <si>
    <t>Buprenorphine, Alcohol</t>
  </si>
  <si>
    <t>Opiate</t>
  </si>
  <si>
    <t>Tramadol, Alcohol</t>
  </si>
  <si>
    <t>Sulpiride</t>
  </si>
  <si>
    <t>Verapamil</t>
  </si>
  <si>
    <t>Year in which death was registered=2020 UK Drug Strategy definition (as applied by NRS/GROS)=in UK-wide defn used by
GROS/NRS No. of substance (drugs, solvents, etc - but NOT alc) names in "Poison" field=0</t>
  </si>
  <si>
    <t>Hypoxic Ischaemic Brain Injury | Out-of-hospital cardiac arrest (Hypothermia and clinically
suspected mixed drug intoxication) |  |  || Coronary artery atheroma Drug abuse</t>
  </si>
  <si>
    <t>Buprenorphine, Sertraline,
Alcohol</t>
  </si>
  <si>
    <t>Methadone, Mirtazapine,
Cannabis</t>
  </si>
  <si>
    <t>Fluoxetine, Levetiracetam,
Pregabalin, Buprenorphine</t>
  </si>
  <si>
    <t>Unascertainable |  |  |  || Drug abuse</t>
  </si>
  <si>
    <t>Methadone, Amitriptyline,
Diazepam, Quetiapine, Alcohol</t>
  </si>
  <si>
    <t>Diazepam, Clobazam,
Nefopam, Morphine</t>
  </si>
  <si>
    <t>UK Drug Strategy definition (as applied by NRS/GROS) in UK-wide defn used by GROS/NRS, Year in which death was registered 2020</t>
  </si>
  <si>
    <t>50         DATA work.COVIDmentioned ;</t>
  </si>
  <si>
    <t>52           SET branch.DRDperiod ( WHERE= ( yr = 2020 ) ) ;</t>
  </si>
  <si>
    <t>54           IF INDEX ( UPCASE ( AllCodes ) , 'U07' ) &gt; 0   OR</t>
  </si>
  <si>
    <t>55              INDEX ( UPCASE ( AllText ) , 'COVID' ) &gt; 0  OR</t>
  </si>
  <si>
    <t>56              INDEX ( UPCASE ( AllText ) , 'CORONAVIR' ) &gt; 0</t>
  </si>
  <si>
    <t>57                 THEN  OUTPUT ;</t>
  </si>
  <si>
    <t>59         RUN ;</t>
  </si>
  <si>
    <t>NOTE: There were 1461 observations read from the data set BRANCH.DRDPERIOD.</t>
  </si>
  <si>
    <t xml:space="preserve">      WHERE yr=2020;</t>
  </si>
  <si>
    <t>NOTE: The data set WORK.COVIDMENTIONED has 0 observations and 242 variables.</t>
  </si>
  <si>
    <t xml:space="preserve">"Drug poisoning" deaths (counted using the ONS "wide" definition) </t>
  </si>
  <si>
    <t>for which COVID-19 or CORONAVIRUS was mentioned on the death certificate</t>
  </si>
  <si>
    <t>No such deaths registered in 2020</t>
  </si>
  <si>
    <t>Deaths registered in 2020 for which coronavirus COVID-19 was the underlying cause</t>
  </si>
  <si>
    <t>(including the new codes for post-COVID and syndrome associated with COVID)</t>
  </si>
  <si>
    <t>and for which "DRUG" or "ABUSE" were mentioned on the death certificate</t>
  </si>
  <si>
    <t>icdshort</t>
  </si>
  <si>
    <t>U07</t>
  </si>
  <si>
    <t>sex</t>
  </si>
  <si>
    <t>F</t>
  </si>
  <si>
    <t>M</t>
  </si>
  <si>
    <t>ageyrs</t>
  </si>
  <si>
    <t>Covid-19 Disease | Increasing Frailty |   |   || Drug Induced Parkinsonism Anxiety</t>
  </si>
  <si>
    <t>Covid-19 pneumonia |   |   |   || Drug abuse</t>
  </si>
  <si>
    <t>Presumed COVID-19 |   |   |   || Acute and chronic drug misuse</t>
  </si>
  <si>
    <t>Presumed Coronavirus Disease 2019 |   |   |   || Chronic Myeloid Leukaemia Drug
Induced Parkinsonism</t>
  </si>
  <si>
    <t>Presumed Coronavirus Disease 2019 |   |   |   || Cognitive Impairment due to Alcohol
Abuse Atrial Fibrillation</t>
  </si>
  <si>
    <t>Right basal pneumonia | Pandemic Coronavirus disease 2019 |   |   || Multifocal
hepatocellular carcinoma Liver cirrhosis from chronic hepatitis C infection due to
intravenous drug use; Chronic obstructive pulmonary disease</t>
  </si>
  <si>
    <t>Suspected Coronavirus Disease 2019 |   |   |   || Cognitive Impairment Drug Induced
Parkinsonism Psychotic Illness</t>
  </si>
  <si>
    <t>Viral Pneumonia (Possible Covid-19 Disease) |   |   |   || Tobacco Smoking Chronic
Drug Misuse</t>
  </si>
  <si>
    <t>40-49</t>
  </si>
  <si>
    <t>50-59</t>
  </si>
  <si>
    <t>60-69</t>
  </si>
  <si>
    <t>70-79</t>
  </si>
  <si>
    <t>80-89</t>
  </si>
  <si>
    <t>Drug-related deaths by sex</t>
  </si>
  <si>
    <t>Drug-related deaths in Scotland: average age</t>
  </si>
  <si>
    <t>Drug-related deaths: average age</t>
  </si>
  <si>
    <t>Average age</t>
  </si>
  <si>
    <t>Number of drug-deaths, on the basis of these definitions:</t>
  </si>
  <si>
    <t>Buprenorphine, Flubromazolam</t>
  </si>
  <si>
    <t>Oxycodone, Alprazolam, Etizolam, Diazepam, Pregabalin</t>
  </si>
  <si>
    <t>Dihydrocodeine, Pregabalin, Etizolam, Alprazolam, Diazepam, Cocaine</t>
  </si>
  <si>
    <t>Quetiapine, Cannabis</t>
  </si>
  <si>
    <t>Cocaine, Methadone, Etizolam, Buprenorphine, Alcohol</t>
  </si>
  <si>
    <t>Heroin, Benzodiazepine, Etizolam, Clonazepam, Temazepam, Alcohol</t>
  </si>
  <si>
    <t>Methadone, Gabapentin, Pregabalin, Buprenorphine, Codeine,
Tramadol, Flualprazolam, Etizolam</t>
  </si>
  <si>
    <t>Methadone, Diazepam, Flualprazolam, Morphine, Pregabalin</t>
  </si>
  <si>
    <t>Heroin, Diazepam, Etizolam, Cocaine, Methylphenidate, Pregabalin</t>
  </si>
  <si>
    <t>Quetiapine, Sertraline, Paracetamol, Alcohol</t>
  </si>
  <si>
    <t>Alprazolam, Diazepam, Etizolam, Oxycodone, Pregabalin, Alcohol</t>
  </si>
  <si>
    <t>Dihydrocodeine, Hydrocodone, Methadone, Olanzapine, Diazepam,
Etizolam, Amitriptyline</t>
  </si>
  <si>
    <t>Methadone, Pregabalin, Etizolam, Diazepam</t>
  </si>
  <si>
    <t>Mirtazapine, Codeine, Paracetamol, Morphine, Alcohol</t>
  </si>
  <si>
    <t>Methadone, Etizolam, Pregabalin, Diazepam</t>
  </si>
  <si>
    <t>Heroin, Flualprazolam, Methamphetamine</t>
  </si>
  <si>
    <t>Heroin, Methadone, Flualprazolam, Diazepam, Pregabalin, Cocaine</t>
  </si>
  <si>
    <t>Morphine, Heroin, Diazepam, Etizolam, Gabapentin, Methadone</t>
  </si>
  <si>
    <t>Heroin, Methadone, Flualprazolam, Cocaine</t>
  </si>
  <si>
    <t>Pregabalin, Quetiapine, Paracetamol, Promethazine</t>
  </si>
  <si>
    <t>Heroin, Alprazolam, Adinazolam, Cocaine, Hydrocodone, Gabapentin</t>
  </si>
  <si>
    <t>Mirtazapine, Olanzapine, Sertraline</t>
  </si>
  <si>
    <t>Gabapentin, Buprenorphine, Etizolam, Diazepam, Zopiclone, Cocaine</t>
  </si>
  <si>
    <t>Amitriptyline, Naloxone</t>
  </si>
  <si>
    <t>Heroin, Cocaine, Etizolam, Dihydrocodeine, Diazepam, Amitriptyline,
Alcohol</t>
  </si>
  <si>
    <t>Mirtazapine, Fluoxetine</t>
  </si>
  <si>
    <t>Heroin, Methadone, Etizolam, Cocaine, Alcohol</t>
  </si>
  <si>
    <t>mirtazapine, pregabalin, paracetamol, cannabis</t>
  </si>
  <si>
    <t>Methadone, Morphine, Etizolam, Diazepam, Cocaine, Alcohol</t>
  </si>
  <si>
    <t>Mirtazapine, Zopiclone, Cannabis</t>
  </si>
  <si>
    <t>Methadone, Etizolam, Pregabalin, Zopiclone, Cocaine, Alcohol</t>
  </si>
  <si>
    <t>Methadone, Etizolam, Diazepam, Pregabalin, Amphetamine, Cocaine,
Alcohol</t>
  </si>
  <si>
    <t>Cocaine, Etizolam, Diazepam, Alcohol</t>
  </si>
  <si>
    <t>Methadone, Etizolam, Diazepam</t>
  </si>
  <si>
    <t>Heroin, Methadone, Cocaine, Etizolam, Pregabalin, Diazepam,
Trazodone, Alcohol</t>
  </si>
  <si>
    <t>Mirtazapine, Olanzapine, Amitriptyline</t>
  </si>
  <si>
    <t>Fluoxetine, Mirtazapine, Methadone, Amitriptyline, Baclofen</t>
  </si>
  <si>
    <t>Cocaine, Etizolam, Methadone, Gabapentin, Diazepam, Zopiclone</t>
  </si>
  <si>
    <t>Lamotrigine, Quetiapine, Paracetamol, Nortriptyline,
Mirtazapine</t>
  </si>
  <si>
    <t>Heroin, Methadone, Etizolam, Alprazolam, Diazepam, Pregabalin,
Cocaine</t>
  </si>
  <si>
    <t>Mirtazapine, Quetiapine, Paracetamol, Cannabis</t>
  </si>
  <si>
    <t>Methadone, Etizolam, Alprazolam, Gabapentin, Cocaine</t>
  </si>
  <si>
    <t>Pregabalin, Amitriptyline, Mirtazapine, Zopiclone, Quetiapine,
Dihydrocodeine, Salbutamol, Paracetamol, Cannabis</t>
  </si>
  <si>
    <t>Heroin, Methadone, Pregabalin, Etizolam, Cocaine, Amphetamine</t>
  </si>
  <si>
    <t>Morphine, Etizolam, Pregabalin, Diazepam, Alprazolam</t>
  </si>
  <si>
    <t>Mirtazapine, Sertraline, Alcohol</t>
  </si>
  <si>
    <t>Methadone, Flualprazolam, Cocaine</t>
  </si>
  <si>
    <t>Morphine, codeine, Hydrocodone, paracetamol, Ibuprofen,
Cyclizine, Promethazine, sertraline, propranolol</t>
  </si>
  <si>
    <t>Heroin, Cocaine, Flualprazolam, Alcohol</t>
  </si>
  <si>
    <t>Diazepam, Risperidone, Procyclidine, Cannabis</t>
  </si>
  <si>
    <t>Methadone, Morphine, Heroin, Etizolam</t>
  </si>
  <si>
    <t>Morphine Sulphate, Methadone, Etizolam, Diazepam, Pregabalin</t>
  </si>
  <si>
    <t>Buprenorphine, Heroin, Etizolam, Pregabalin</t>
  </si>
  <si>
    <t>Morphine, Heroin, Etizolam, Alcohol</t>
  </si>
  <si>
    <t>Heroin, phenazepam, cocaine</t>
  </si>
  <si>
    <t>Fentanyl, Etizolam, Flubromazolam, Diazepam</t>
  </si>
  <si>
    <t>Morphine, Heroin, Etizolam, Tramadol</t>
  </si>
  <si>
    <t>Morphine, Heroin, Etizolam, Diazepam, Buprenorphine, Alcohol</t>
  </si>
  <si>
    <t>Methadone, Etizolam, Gabapentin, Diazepam</t>
  </si>
  <si>
    <t>Etizolam, Diazepam, Methadone, Pregabalin</t>
  </si>
  <si>
    <t>Etizolam, Gabapentin, Tramadol</t>
  </si>
  <si>
    <t>Morphine, Heroin, Etizolam, Tramadol, Methadone</t>
  </si>
  <si>
    <t>Heroin, Methadone, Etizolam, Cocaine, Pregabalin, Gabapentin</t>
  </si>
  <si>
    <t>Morphine, Dihydrocodeine, Methadone, Etizolam, Gabapentin,
Pregabalin</t>
  </si>
  <si>
    <t>Etizolam, Heroin, Methadone, Pregabalin</t>
  </si>
  <si>
    <t>Etizolam, Methadone, Cocaine, Pregabalin</t>
  </si>
  <si>
    <t>Etizolam, Methadone, Mirtazapine</t>
  </si>
  <si>
    <t>Dothiepin, Dihydrocodeine, Mirtazapine, Cannabis</t>
  </si>
  <si>
    <t>Pregabalin, Olanzapine, Mirtazapine, Sertraline, Sodium
Valproate, Diazepam, Cannabis, Morphine</t>
  </si>
  <si>
    <t>Cocaine, Etizolam, Buprenorphine</t>
  </si>
  <si>
    <t>Heroin, Cocaine, Etizolam, Pregabalin</t>
  </si>
  <si>
    <t>Etizolam, Pregabalin, Methadone, Cocaine</t>
  </si>
  <si>
    <t>Opiate, Buprenorphine, Tramadol, Codeine, Etizolam, Cocaine, MDMA</t>
  </si>
  <si>
    <t>Sertraline, Lamotrigine</t>
  </si>
  <si>
    <t>Pregabalin, Mirtazapine, Promethazine</t>
  </si>
  <si>
    <t>Etizolam, Diazepam, Pregabalin, Methadone</t>
  </si>
  <si>
    <t>Methadone, Dihydrocodeine, Etizolam, Diazepam, Pregabalin</t>
  </si>
  <si>
    <t>Pregabalin, Tadalafil</t>
  </si>
  <si>
    <t>Heroin, Codeine, Methadone, Etizolam, Cocaine, Amitriptyline,
Pregabalin</t>
  </si>
  <si>
    <t>Promethazine, Mirtazapine</t>
  </si>
  <si>
    <t>Etizolam, Methadone, Diazepam</t>
  </si>
  <si>
    <t>Opiate, Heroin, Codeine, Methadone, Etizolam, Amitriptyline,
Pregabalin</t>
  </si>
  <si>
    <t>Morphine, Heroin, Dihydrocodeine, Etizolam, Diazepam, Methadone</t>
  </si>
  <si>
    <t>Heroin, Methadone, Etizolam, Dihydrocodeine, Pregabalin, Diazepam</t>
  </si>
  <si>
    <t>Methadone, Pregabalin, Diazepam, Etizolam</t>
  </si>
  <si>
    <t>Etizolam, Cocaine, Pregabalin, Methadone</t>
  </si>
  <si>
    <t>Levetiracetam</t>
  </si>
  <si>
    <t>Tramadol, Methadone, Etizolam, Gabapentin, Amitriptyline,
Temazepam</t>
  </si>
  <si>
    <t>Methadone, Codeine, Etizolam, Cocaine</t>
  </si>
  <si>
    <t>Cocaine, Mirtazapine</t>
  </si>
  <si>
    <t>Heroin, Etizolam, Cocaine, Pregabalin</t>
  </si>
  <si>
    <t>Chlorpheniramine</t>
  </si>
  <si>
    <t>Etizolam, Methadone, Pregabalin, Morphine</t>
  </si>
  <si>
    <t>Morphine, Methadone, Gabapentin, Pregabalin, Etizolam</t>
  </si>
  <si>
    <t>Flubromazolam, Etizolam, Methadone, Pregabalin</t>
  </si>
  <si>
    <t>Cocaine, Diazepam, Heroin, Etizolam</t>
  </si>
  <si>
    <t>Opiate, Methadone, Morphine, Codeine, Etizolam, Alcohol</t>
  </si>
  <si>
    <t>Fentanyl, Methadone, Etizolam, Cocaine</t>
  </si>
  <si>
    <t>Cocaine, Flualprazolam, Diazepam, Alcohol</t>
  </si>
  <si>
    <t>Sertraline, Morphine, Codeine, Alcohol</t>
  </si>
  <si>
    <t>Morphine, Heroin, Flualprazolam, Cocaine, Methadone, Buprenorphine,
Pregabalin, Diazepam, Alprazolam</t>
  </si>
  <si>
    <t>Methadone, Etizolam, Diazepam, Gabapentin, Pregabalin, Amitriptyline</t>
  </si>
  <si>
    <t>Morphine, Codeine, Mirtazapine</t>
  </si>
  <si>
    <t>Methadone, Etizolam, Mirtazapine</t>
  </si>
  <si>
    <t>Dihydrocodeine, Morphine, Pregabalin, Etizolam</t>
  </si>
  <si>
    <t>Dihydrocodeine, Diazepam, Etizolam, Gabapentin</t>
  </si>
  <si>
    <t>Methadone, Etizolam, Amitriptyline, Pregabalin, Codeine</t>
  </si>
  <si>
    <t>Methadone, Diazepam, Etizolam Diclazepam, Pregabalin</t>
  </si>
  <si>
    <t>Methadone, Heroin, Etizolam, Pregabalin</t>
  </si>
  <si>
    <t>Cocaine, Amphetamine, Methadone, Etizolam, Flualprazolam</t>
  </si>
  <si>
    <t>Etizolam, Alprazolam, Flualprazolam, Diazepam, Dihydrocodeine,
Methadone, Morphine, MDMA, MDA</t>
  </si>
  <si>
    <t>Mirtazapine, Codeine, Morphine</t>
  </si>
  <si>
    <t>Methadone, Etizolam, Gabapentin, Morphine</t>
  </si>
  <si>
    <t>Diazepam, Dihydrocodeine</t>
  </si>
  <si>
    <t>Heroin, Methadone, Etizolam, Diazepam, Pregabalin</t>
  </si>
  <si>
    <t>Methadone, Etizolam, Amphetamine, Cocaine</t>
  </si>
  <si>
    <t>Codeine, Dihydrocodeine</t>
  </si>
  <si>
    <t>Morphine, Etizolam, Cocaine, Codeine, Methadone, Pregabalin</t>
  </si>
  <si>
    <t>Heroin, Etizolam, Tramadol</t>
  </si>
  <si>
    <t>Methadone, Heroin, Morphine, Etizolam, Dihydrocodeine, Mirtazapine,
Pregabalin, Gabapentin, Cyclizine</t>
  </si>
  <si>
    <t>Buprenorphine, Cocaine, Etizolam, Diazepam, Flubromazolam</t>
  </si>
  <si>
    <t>Etizolam, Codeine, Dihydrocodeine</t>
  </si>
  <si>
    <t>Methadone, Diazepam, Etizolam, Flualprazolam, Pregabalin, Cocaine</t>
  </si>
  <si>
    <t>Etizolam, Methadone, Pregabalin, Amphetamine</t>
  </si>
  <si>
    <t>Fluoxetine, Amitriptyline</t>
  </si>
  <si>
    <t>Methadone, Etizolam, Pregabalin, Alcohol</t>
  </si>
  <si>
    <t>Morphine, Alprazolam, Etizolam, Diazepam, Tramadol, Alcohol</t>
  </si>
  <si>
    <t>Cocaine, Heroin, Flualprazolam, Mirtazapine, Diazepam, Gabapentin,
Buprenorphine</t>
  </si>
  <si>
    <t>Buprenorphine, Etizolam, Flubromazolam</t>
  </si>
  <si>
    <t>Codeine, Morphine, Mirtazapine</t>
  </si>
  <si>
    <t>Heroin, Methadone, MDMA, Ecstasy, Gabapentin, Etizolam</t>
  </si>
  <si>
    <t>Gabapentin, Pregabalin, Alcohol</t>
  </si>
  <si>
    <t>Cocaine, Diazepam, Etizolam, Buprenorphine</t>
  </si>
  <si>
    <t>Methadone, Etizolam, Alprazolam, Codeine</t>
  </si>
  <si>
    <t>Cocaine, Methadone, Etizolam, Flubromazolam, Gabapentin,
Olanzapine</t>
  </si>
  <si>
    <t>Methadone, Codeine, Etizolam, Pregabalin</t>
  </si>
  <si>
    <t>Mirtazapine, Chlorpromazine</t>
  </si>
  <si>
    <t>Cocaine, Methadone, Heroin, Diazepam, Pregabalin, Gabapentin,
Nitrazepam, Flubromazolam</t>
  </si>
  <si>
    <t>Etizolam, Cocaine, Diazepam, Dihydrocodeine, Morphine, Oxycodone</t>
  </si>
  <si>
    <t>Methadone, Etizolam, Flualprazolam, Cocaine, Diazepam</t>
  </si>
  <si>
    <t>Etizolam, Methadone, Pregabalin, Zopiclone</t>
  </si>
  <si>
    <t>Methadone, Etizolam, Gabapentin, Alcohol</t>
  </si>
  <si>
    <t>Methadone, Etizolam, Mirtazapine, Gabapentin</t>
  </si>
  <si>
    <t>Dihydrocodeine, Etizolam, Amphetamine, Pregabalin</t>
  </si>
  <si>
    <t>Diazepam, Pregabalin, Alcohol</t>
  </si>
  <si>
    <t>Methadone, Phenazepam, Etizolam, Tramadol, Morphine</t>
  </si>
  <si>
    <t>Etizolam, Methadone, Heroin, Morphine, Codeine, Mirtazapine</t>
  </si>
  <si>
    <t>Amphetamine, Etizolam, Methadone, Morphine, Heroin, Buprenorphine</t>
  </si>
  <si>
    <t>Morphine, Codeine, Etizolam</t>
  </si>
  <si>
    <t>Etizolam, Dihydrocodeine, Methadone</t>
  </si>
  <si>
    <t>Etizolam, Gabapentin, Morphine, Heroin, Cocaine</t>
  </si>
  <si>
    <t>Carbamazepine, Levetiracetam, Mirtazapine, Sertraline</t>
  </si>
  <si>
    <t>Amphetamine, Etizolam</t>
  </si>
  <si>
    <t>Heroin, Amphetamine, Etizolam</t>
  </si>
  <si>
    <t>Methadone, Etizolam, Amitriptyline, Mirtazapine, Tramadol, Codeine,
Dihydrocodeine, Pregabalin</t>
  </si>
  <si>
    <t>Cocaine, Heroin, Methadone, Etizolam, Delorazepam</t>
  </si>
  <si>
    <t>Etizolam, Codeine, Morphine, Alcohol</t>
  </si>
  <si>
    <t>Heroin, Methadone, Etizolam, Dihydrocodeine, Gabapentin, Cocaine</t>
  </si>
  <si>
    <t>Chlorpromazine, Codeine, Naproxen, Amitriptyline</t>
  </si>
  <si>
    <t>Heroin, Etizolam, Codeine, Alcohol</t>
  </si>
  <si>
    <t>Amitriptyline, Mirtazapine, Paracetamol</t>
  </si>
  <si>
    <t>Cocaine, Etizolam, Methadone, Morphine, Pregabalin, Clonazepam</t>
  </si>
  <si>
    <t>Etizolam, Heroin, Morphine, Flualprazolam</t>
  </si>
  <si>
    <t>Etizolam, Clonazolam, Codeine, Tramadol, Mirtazapine, Zolpidem</t>
  </si>
  <si>
    <t>Codeine, Dihydrocodeine, Etizolam, Diazepam, Gabapentin</t>
  </si>
  <si>
    <t>Methadone, Heroin, Etizolam, Alcohol</t>
  </si>
  <si>
    <t>Cocaine, Methadone, Etizolam, Zopiclone, Pregabalin</t>
  </si>
  <si>
    <t>Nitrazepam</t>
  </si>
  <si>
    <t>Dihydrocodeine, Morphine, Etizolam, Codeine, Diazepam, Pregabalin</t>
  </si>
  <si>
    <t>Mirtazapine, Sertraline, Paracetamol</t>
  </si>
  <si>
    <t>Heroin, Methadone, Flualprazolam</t>
  </si>
  <si>
    <t>Alprazolam, Diazepam, Etizolam, Flualprazolam, Pregabalin, Zopiclone</t>
  </si>
  <si>
    <t>Cocaine, Pregabalin, Benzoylecgonine</t>
  </si>
  <si>
    <t>Methadone, Diazepam, Etizolam, Amitriptyline, Mirtazapine,
Pregabalin, Alcohol</t>
  </si>
  <si>
    <t>Cocaine, Codeine, Etizolam, Methadone</t>
  </si>
  <si>
    <t>Heroin, Etizolam, Promethazine, Diazepam, MDMA</t>
  </si>
  <si>
    <t>Etizolam, Methadone, Morphine, Buprenorphine, Alcohol</t>
  </si>
  <si>
    <t>Chlordiazepoxide</t>
  </si>
  <si>
    <t>Cocaine, Etizolam, Morphine</t>
  </si>
  <si>
    <t>Methadone, Buprenorphine, Etizolam, Pregabalin</t>
  </si>
  <si>
    <t>Methadone, Etizolam, Gabapentin, Pregabalin, Tramadol,
Dihydrocodeine, Amphetamine</t>
  </si>
  <si>
    <t>Procyclidine, Diazepam, Diltiazem</t>
  </si>
  <si>
    <t>Heroin, Etizolam, Flubromazolam, Temazepam</t>
  </si>
  <si>
    <t>Cocaine, Heroin, Etizolam, Flubromazolam, Methadone</t>
  </si>
  <si>
    <t>Heroin, Etizolam, Buprenorphine, Pregabalin</t>
  </si>
  <si>
    <t>Cocaine, amphetamine, mirtazapine, phenazepam, alcohol</t>
  </si>
  <si>
    <t>Methadone, Etizolam, Phenazepam</t>
  </si>
  <si>
    <t>Etizolam, Dihydrocodeine, Pregabalin</t>
  </si>
  <si>
    <t>Tramadol, Quetiapine, Trazodone</t>
  </si>
  <si>
    <t>Etizolam, heroin, cocaine, MDMA</t>
  </si>
  <si>
    <t>Methadone, Phenazepam, Etizolam, Pregabalin</t>
  </si>
  <si>
    <t>Methadone, Tramadol, Morphine, Etizolam, Pregabalin, Gabapentin</t>
  </si>
  <si>
    <t>Heroin, Methadone, Gabapentin, Phenazepam, Flubromazolam,
Etizolam, Cocaine</t>
  </si>
  <si>
    <t>Codeine, Promethazine</t>
  </si>
  <si>
    <t>Methadone, Phenazepam, Pregabalin, Cocaine, Amphetamine</t>
  </si>
  <si>
    <t>Heroin, Etizolam, Methadone, Alcohol</t>
  </si>
  <si>
    <t>Gabapentin, Venlafaxine</t>
  </si>
  <si>
    <t>Methadone, Heroin, Etizolam Pregabalin, Cocaine</t>
  </si>
  <si>
    <t>Methadone, Etizolam, Amphetamine</t>
  </si>
  <si>
    <t>Dihydrocodeine, Paracetamol, Pregabalin</t>
  </si>
  <si>
    <t>Heroin, methadone, etizolam, alcohol</t>
  </si>
  <si>
    <t>Methadone, etizolam, pregabalin</t>
  </si>
  <si>
    <t>Diazepam, Mirtazapine, Amitriptyline, Cocaine</t>
  </si>
  <si>
    <t>Etizolam, Phenazepam, Pregabalin, Dihydrocodeine, Morphine,
Methadone, Cocaine</t>
  </si>
  <si>
    <t>Etizolam, Methadone, Amphetamine, Cocaine</t>
  </si>
  <si>
    <t>Methadone, Flubromazolam</t>
  </si>
  <si>
    <t>Methadone, Buprenorphine, Dihydrocodeine, Etizolam</t>
  </si>
  <si>
    <t>Etizolam, alprazolam, dihydrocodeine</t>
  </si>
  <si>
    <t>Ketamine, Cocaine, Etizolam, Pregabalin, Amphetamine</t>
  </si>
  <si>
    <t>Methadone, dihydrocodeine, codeine, etizolam, pregabalin</t>
  </si>
  <si>
    <t>Diazepam Paracetamol, Alcohol</t>
  </si>
  <si>
    <t>Etizolam, Gabapentin, Dihydrocodeine, Zopiclone</t>
  </si>
  <si>
    <t>Paracetamol, Quetiapine, Sertraline</t>
  </si>
  <si>
    <t>Heroin, Etizolam, Gabapentin, Cocaine, Alcohol</t>
  </si>
  <si>
    <t>Diazepam, Pregabalin, Amitriptyline</t>
  </si>
  <si>
    <t>Gabapentin, Mirtazapine, Benzodiazepine</t>
  </si>
  <si>
    <t>Codeine, Pregabalin, Etizolam</t>
  </si>
  <si>
    <t>Etizolam, Pregabalin</t>
  </si>
  <si>
    <t>Cocaine, Diazepam, Amitriptyline, Paracetamol, Alcohol</t>
  </si>
  <si>
    <t>Methadone, Phenazepam, Cocaine</t>
  </si>
  <si>
    <t>Tramadol, Pregabalin, Sertraline, Etizolam</t>
  </si>
  <si>
    <t>Methadone, Etizolam, Flubromazolam, Morphine</t>
  </si>
  <si>
    <t>Mirtazapine, Pregabalin, Cocaine</t>
  </si>
  <si>
    <t>Mirtazapine, Cyclizine, Alcohol</t>
  </si>
  <si>
    <t>Heroin, Etizolam, Temazepam, Methadone, Pregabalin</t>
  </si>
  <si>
    <t>Mirtazapine, Gabapentin, Alcohol</t>
  </si>
  <si>
    <t>Methadone, Etizolam, Cocaine, Alcohol</t>
  </si>
  <si>
    <t>Methadone, Etizolam, Phenazepam, Cocaine</t>
  </si>
  <si>
    <t>Heroin, Methadone, Etizolam, Gabapentin, Cocaine</t>
  </si>
  <si>
    <t>Heroin, Etizolam, Pregabalin, Methadone, Cocaine</t>
  </si>
  <si>
    <t>Dihydrocodeine, Methadone, Morphine, Gabapentin, Pregabalin,
Etizolam</t>
  </si>
  <si>
    <t>Cocaine, Mirtazapine, Alcohol</t>
  </si>
  <si>
    <t>Methadone, Etizolam, Gabapentin, Pregabalin</t>
  </si>
  <si>
    <t>Amitriptyline, Quetiapine, Dihydrocodeine</t>
  </si>
  <si>
    <t>Gabapentin, Pregabalin, Dihydrocodeine, Etizolam, Cocaine</t>
  </si>
  <si>
    <t>Mirtazapine, Paracetamol, Diazepam, Promethazine, Alcohol</t>
  </si>
  <si>
    <t>Morphine, Lignocaine</t>
  </si>
  <si>
    <t>Methadone, Etizolam, Gabapentin, Alprazolam, Morphine</t>
  </si>
  <si>
    <t>Flubromazolam, Etizolam, Methadone, Cocaine</t>
  </si>
  <si>
    <t>Cocaine, Flubromazolam, Alcohol</t>
  </si>
  <si>
    <t>Tramadol, methadone, pregabalin, dihydrocodeine, etizolam, cocaine</t>
  </si>
  <si>
    <t>Diazepam, Mirtazapine, Olanzapine, Morphine</t>
  </si>
  <si>
    <t>Diazepam, Cocaine, Alcohol</t>
  </si>
  <si>
    <t>Gabapentin, Pregabalin, Cocaine</t>
  </si>
  <si>
    <t>Phenazepam, Levetiracetam, Mirtazapine</t>
  </si>
  <si>
    <t>Tramadol, Dihydrocodeine</t>
  </si>
  <si>
    <t>Heroin, Methadone, Buprenorphine, Etizolam, Cocaine</t>
  </si>
  <si>
    <t>MDMA, Flubromazepam, Flubromazolam</t>
  </si>
  <si>
    <t>Buprenorphine, Methadone, Heroin, Etizolam, Pregabalin</t>
  </si>
  <si>
    <t>Cocaine, Amitriptyline</t>
  </si>
  <si>
    <t>Etizolam, Morphine, Heroin, Gabapentin</t>
  </si>
  <si>
    <t>Methadone, morphine, etizolam, gabapentin</t>
  </si>
  <si>
    <t>Methadone, Diazepam, Etizolam, Pregabalin</t>
  </si>
  <si>
    <t>Cocaine, Promethazine</t>
  </si>
  <si>
    <t>Heroin, Pregabalin, Gabapentin, Etizolam, Diclazepam</t>
  </si>
  <si>
    <t>Methadone, Etizolam, Flualprazolam</t>
  </si>
  <si>
    <t>Methadone, Etizolam, Diazepam, Pregabalin, Alprazolam, Cocaine,
Alcohol</t>
  </si>
  <si>
    <t>Methadone, Flubromazolam, Ketamine</t>
  </si>
  <si>
    <t>Cocaine, Diazepam, Alcohol</t>
  </si>
  <si>
    <t>Paracetamol, Mirtazapine, Dihydrocodeine, Alprazolam</t>
  </si>
  <si>
    <t>Paracetamol, Sertraline</t>
  </si>
  <si>
    <t>Buprenorphine, Etizolam, Pregabalin</t>
  </si>
  <si>
    <t>Olanzapine, Paracetamol, Amphetamine</t>
  </si>
  <si>
    <t>Morphine, 6-MAM, Codeine</t>
  </si>
  <si>
    <t>Diazepam, Pregabalin, Fluoxetine, Zopiclone</t>
  </si>
  <si>
    <t>Heroin, Etizolam, Delorazepam, Lorazepam</t>
  </si>
  <si>
    <t>Tramadol, Codeine, Gabapentin, Flualprazolam</t>
  </si>
  <si>
    <t>Mirtazapine, Dihydrocodeine, Diazepam</t>
  </si>
  <si>
    <t>Diazepam, Pregabalin, Cocaine</t>
  </si>
  <si>
    <t>Dihydrocodeine, Pregabalin</t>
  </si>
  <si>
    <t>Heroin, Methadone, Etizolam, Tramadol, Cocaine</t>
  </si>
  <si>
    <t>Cocaine, Amphetamine, Etizolam, Dihydrocodeine, Pregabalin</t>
  </si>
  <si>
    <t>Diazepam, Amitriptyline</t>
  </si>
  <si>
    <t>Venlafaxine, Quetiapine, Olanzapine, Temazepam,
Paracetamol, Procyclidine</t>
  </si>
  <si>
    <t>Heroin, Tramadol, Dihydrocodeine, Etizolam, Gabapentin, Cocaine,
Alcohol</t>
  </si>
  <si>
    <t>Mirtazapine, Paracetamol, Promethazine</t>
  </si>
  <si>
    <t>Cocaine, MDMA, Flubromazolam, Alcohol</t>
  </si>
  <si>
    <t>Sertraline, Promethazine</t>
  </si>
  <si>
    <t>Methadone, buprenorphine, etizolam, alcohol</t>
  </si>
  <si>
    <t>Cocaine, Mirtazapine, Pregabalin</t>
  </si>
  <si>
    <t>Mirtazapine, Diphenhydramine, Pregabalin</t>
  </si>
  <si>
    <t>Buprenorphine, Etizolam, Alcohol</t>
  </si>
  <si>
    <t>Cocaine, Pregabalin</t>
  </si>
  <si>
    <t>Morphine, Diclazepam, Alcohol</t>
  </si>
  <si>
    <t>Amitriptyline, Buprenorphine, Cocaine</t>
  </si>
  <si>
    <t>Diazepam, Paroxetine, 7-aminonitrazepam, Promethazine,
Alcohol</t>
  </si>
  <si>
    <t>Diazepam, Tramadol</t>
  </si>
  <si>
    <t>Heroin, methadone, gabapentin, etizolam, cocaine</t>
  </si>
  <si>
    <t>Buprenorphine, Etizolam, Pregabalin, Cocaine</t>
  </si>
  <si>
    <t>Methadone, Heroin, Cocaine, Pregabalin, Gabapentin, Flubromazolam,
Etizolam, Diazepam</t>
  </si>
  <si>
    <t>Heroin, Etizolam, Propranolol, Methadone</t>
  </si>
  <si>
    <t>Etizolam, Gabapentin, Dihydrocodeine, Pregabalin, Cocaine</t>
  </si>
  <si>
    <t>Methadone, etizolam, pregabalin, morphine</t>
  </si>
  <si>
    <t>Methadone, Cocaine, Etizolam, Diclazepam, Morphine</t>
  </si>
  <si>
    <t>Methadone, Etizolam, Gabapentin, Cocaine, Amphetamine</t>
  </si>
  <si>
    <t>Morphine, Methadone, Buprenorphine, Etizolam, Cocaine</t>
  </si>
  <si>
    <t>Pregabalin, Codeine</t>
  </si>
  <si>
    <t>Cocaine, Methadone, Flubromazolam, Gabapentin</t>
  </si>
  <si>
    <t>Paracetamol, Codeine</t>
  </si>
  <si>
    <t>Heroin, Etizolam, Buprenorphine, Codeine</t>
  </si>
  <si>
    <t>Pregabalin, Methadone, Etizolam, Flubromazolam</t>
  </si>
  <si>
    <t>Codeine, Paracetamol, Sertraline, Pregabalin, Diazepam</t>
  </si>
  <si>
    <t>Etizolam, Flualprazolam, Methadone, Cocaine</t>
  </si>
  <si>
    <t>Gabapentin, Dihydrocodeine</t>
  </si>
  <si>
    <t>Citalopram, Mirtazapine</t>
  </si>
  <si>
    <t>Methadone, Buprenorphine, Gabapentin, Etizolam</t>
  </si>
  <si>
    <t>Dihydrocodeine, Paracetamol, Venlafaxine, Diazepam,
Olanzapine, Alcohol</t>
  </si>
  <si>
    <t>Methadone, etizolam, gabapentin</t>
  </si>
  <si>
    <t>Flubromazolam, Alcohol</t>
  </si>
  <si>
    <t>Methadone, Flubromazolam, Etizolam, Cocaine</t>
  </si>
  <si>
    <t>Codeine, Fluoxetine</t>
  </si>
  <si>
    <t>Morphine, Codeine, Dihydrocodeine, Etizolam, Diazepam</t>
  </si>
  <si>
    <t>Cocaine, Paracetamol</t>
  </si>
  <si>
    <t>Methadone, Buprenorphine, Etizolam</t>
  </si>
  <si>
    <t>Tramadol, Gabapentin, Etizolam</t>
  </si>
  <si>
    <t>Paracetamol, Mirtazapine, Chlorpheniramine, Amitriptyline</t>
  </si>
  <si>
    <t>Pregabalin, Promethazine</t>
  </si>
  <si>
    <t>Heroin, buprenorphine, etizolam, gabapentin, mirtazapine</t>
  </si>
  <si>
    <t>Etizolam, Amitriptyline, Gabapentin, Chlorpheniramine</t>
  </si>
  <si>
    <t>Propranolol, Flupenthixol, Valproic acid</t>
  </si>
  <si>
    <t>Buprenorphine, Etizolam, Gabapentin, Dihydrocodeine</t>
  </si>
  <si>
    <t>Mirtazapine, Amitriptyline</t>
  </si>
  <si>
    <t>Etizolam, Gabapentin, Morphine, Methadone, Cocaine</t>
  </si>
  <si>
    <t>Heroin, Gabapentin, Etizolam</t>
  </si>
  <si>
    <t>Heroin, Cocaine, Etizolam, Alcohol</t>
  </si>
  <si>
    <t>Chlorpromazine, Mirtazapine</t>
  </si>
  <si>
    <t>Methadone, Etizolam, Morphine, Cocaine</t>
  </si>
  <si>
    <t>Heroin, methadone, etizolam, cocaine</t>
  </si>
  <si>
    <t>Pregabalin, Diazepam, Mirtazapine, Dihydrocodeine</t>
  </si>
  <si>
    <t>Codeine, Pregabalin, Gabapentin, Mirtazapine</t>
  </si>
  <si>
    <t>Tramadol, Gabapentin, Etizolam, Morphine, Cocaine</t>
  </si>
  <si>
    <t>Mirtazapine, Diazepam, Promethazine</t>
  </si>
  <si>
    <t>Amphetamine, MDMA, Ecstasy, Cocaine, Etizolam, Morphine</t>
  </si>
  <si>
    <t>Diazepam, Levetiracetam</t>
  </si>
  <si>
    <t>Codeine, Morphine</t>
  </si>
  <si>
    <t>Morphine, Buprenorphine, Etizolam, Methadone, Mirtazapine</t>
  </si>
  <si>
    <t>Cocaine, Sertraline, Codeine, Alcohol</t>
  </si>
  <si>
    <t>Tramadol, dihydrocodeine, methadone, etizolam, pregabalin</t>
  </si>
  <si>
    <t>Heroin, Methadone, Dihydrocodeine, Etizolam</t>
  </si>
  <si>
    <t>Methadone, Etizolam, Gabapentin, Buprenorphine, Cocaine</t>
  </si>
  <si>
    <t>Methadone, Buprenorphine, Etizolam, Cocaine</t>
  </si>
  <si>
    <t>Methadone, etizolam, morphine, gabapentin</t>
  </si>
  <si>
    <t>Heroin, Methadone, Buprenorphine, Etizolam, Gabapentin, Cocaine</t>
  </si>
  <si>
    <t>Heroin, Methadone, Dihydrocodeine, Etizolam, Cocaine</t>
  </si>
  <si>
    <t>Codeine</t>
  </si>
  <si>
    <t>Heroin, Etizolam, Flualprazolam, Alprazolam, Pregabalin, Cocaine</t>
  </si>
  <si>
    <t>Pregabalin, Venlafaxine, Mirtazapine, Chlorpromazine</t>
  </si>
  <si>
    <t>Mirtazapine, Amitriptyline, Levetiracetam</t>
  </si>
  <si>
    <t>Mirtazapine, Tramadol, Sertraline, Lignocaine</t>
  </si>
  <si>
    <t>Methadone, Morphine, Etizolam, Gabapentin, Buprenorphine, Cocaine</t>
  </si>
  <si>
    <t>Citalopram, Alcohol</t>
  </si>
  <si>
    <t>Heroin, methadone, pregabalin, etizolam, cocaine</t>
  </si>
  <si>
    <t>Quetiapine, Paracetamol, Mirtazapine</t>
  </si>
  <si>
    <t>Cocaine, Codeine, Alcohol</t>
  </si>
  <si>
    <t>Heroin, Gabapentin, Etizolam, Methadone</t>
  </si>
  <si>
    <t>Methadone, Gabapentin, Mirtazapine, Etizolam, Cocaine</t>
  </si>
  <si>
    <t>Pregabalin, Levetiracetam, Sodium valproate, Alcohol</t>
  </si>
  <si>
    <t>Etizolam, Mirtazapine, Methadone</t>
  </si>
  <si>
    <t>Etizolam, Gabapentin, Mirtazapine, Methadone</t>
  </si>
  <si>
    <t>Delorazepam, Gabapentin, Mirtazapine</t>
  </si>
  <si>
    <t>Mirtazapine, Diazepam</t>
  </si>
  <si>
    <t>Gabapentin, Methadone, Etizolam, Pregabalin</t>
  </si>
  <si>
    <t>Morphine, Methadone, Pregabalin, Etizolam</t>
  </si>
  <si>
    <t>Methadone, Dihydrocodeine, Diazepam, Alcohol</t>
  </si>
  <si>
    <t>Methadone, Alprazolam, Phenazepam, Pregabalin, Diazepam</t>
  </si>
  <si>
    <t>Mirtazapine, Clonazepam, Diphenhydramine</t>
  </si>
  <si>
    <t>MDMA, Etizolam, Methadone</t>
  </si>
  <si>
    <t>Heroin, Etizolam, Gabapentin, Buprenorphine, Cocaine</t>
  </si>
  <si>
    <t>Heroin, Phenazepam, Pregabalin, Cocaine</t>
  </si>
  <si>
    <t>Diazepam, Amitriptyline, Mirtazapine</t>
  </si>
  <si>
    <t>Morphine, Gabapentin, Pregabalin, Oxycodone, Etizolam</t>
  </si>
  <si>
    <t>Diazepam, Codeine, Alcohol</t>
  </si>
  <si>
    <t>Gabapentin, Pregabalin, Flubromazolam, Methadone, Cocaine</t>
  </si>
  <si>
    <t>Diazepam, Mirtazapine, Cyclizine</t>
  </si>
  <si>
    <t>Heroin, etizolam, pregabalin, methadone</t>
  </si>
  <si>
    <t>Heroin, methadone, etizolam, gabapentin</t>
  </si>
  <si>
    <t>Diphenhydramine</t>
  </si>
  <si>
    <t>Methadone, Etizolam, Gabapentin, Pregabalin, Cocaine</t>
  </si>
  <si>
    <t>Mirtazapine, Amitriptyline, Morphine, Alcohol</t>
  </si>
  <si>
    <t>Heroin, methadone, etizolam, pregabalin, cocaine</t>
  </si>
  <si>
    <t>Gabapentin, tramadol, dihydrocodeine, etizolam, cocaine</t>
  </si>
  <si>
    <t>Trazodone</t>
  </si>
  <si>
    <t>Heroin, Etizolam, Pregabalin, Cannabis</t>
  </si>
  <si>
    <t>Etizolam, Morphine, Methadone</t>
  </si>
  <si>
    <t>Amitriptyline, Mirtazapine, Procyclidine</t>
  </si>
  <si>
    <t>Pregabalin, Mirtazapine, Alcohol</t>
  </si>
  <si>
    <t>Methadone, Etizolam, Diclazepam, Cocaine</t>
  </si>
  <si>
    <t>Gabapentin, Etizolam, Methadone, Cocaine</t>
  </si>
  <si>
    <t>Morphine, Etizolam, Gabapentin, Methadone, Cocaine</t>
  </si>
  <si>
    <t>Heroin, etizolam, cocaine, amphetamine</t>
  </si>
  <si>
    <t>Dihydrocodeine, Mirtazapine, Pregabalin</t>
  </si>
  <si>
    <t>Heroin, Methadone, Pregabalin, Dihydrocodeine, Etizolam</t>
  </si>
  <si>
    <t>Heroin, Phenazepam, Etizolam, Cocaine</t>
  </si>
  <si>
    <t>Co-codamol, Etizolam</t>
  </si>
  <si>
    <t>Etizolam, Morphine, Methadone, Dihydrocodeine</t>
  </si>
  <si>
    <t>Mirtazapine, Delorazepam</t>
  </si>
  <si>
    <t>Dihydrocodeine,</t>
  </si>
  <si>
    <t>Heroin, Etizolam, Dihydrocodeine, Cocaine</t>
  </si>
  <si>
    <t>Etizolam, Dihydrocodeine, Methadone, Mirtazapine</t>
  </si>
  <si>
    <t>Morphine, Pregabalin, Tramadol</t>
  </si>
  <si>
    <t>Methadone, Heroin, Etizolam, Mirtazapine</t>
  </si>
  <si>
    <t>Dihydrocodeine, Mirtazapine, Benzoylecgonine, Alcohol</t>
  </si>
  <si>
    <t>Methadone, Phenazepam, Etizolam</t>
  </si>
  <si>
    <t>Buprenorphine, Methadone, Gabapentin, Etizolam</t>
  </si>
  <si>
    <t>Mirtazapine, Promethazine</t>
  </si>
  <si>
    <t>Buprenorphine, Methadone, Etizolam, Pregabalin</t>
  </si>
  <si>
    <t>Gabapentin, Diazepam, Cocaine, Benzoylecgonine</t>
  </si>
  <si>
    <t>Morphine, Etizolam, Cocaine, Amphetamine</t>
  </si>
  <si>
    <t>Dihydrocodeine, Etizolam, Gabapentin, Amphetamine</t>
  </si>
  <si>
    <t>Amitriptyline, Ketamine, Paracetamol</t>
  </si>
  <si>
    <t>Heroin, Methadone, Etizolam, Phenazepam, Gabapentin, Cocaine</t>
  </si>
  <si>
    <t>Morphine, Etizolam Methadone</t>
  </si>
  <si>
    <t>Amitriptyline, Paracetamol, Gabapentin, Alcohol</t>
  </si>
  <si>
    <t>Cocaine, Etizolam, Methadone, Morphine, Heroin, Pregabalin,
Gabapentin, Alcohol</t>
  </si>
  <si>
    <t>Gabapentin, Methadone, Morphine, Etizolam</t>
  </si>
  <si>
    <t>Lignocaine, Gabapentin, Paracetamol</t>
  </si>
  <si>
    <t>Cocaine, Heroin, Methadone, Etizolam, Dihydrocodeine</t>
  </si>
  <si>
    <t>Mirtazapine, Pregabalin, Sertraline</t>
  </si>
  <si>
    <t>Amitriptyline, Codeine, Pregabalin Diazepam, Promethazine</t>
  </si>
  <si>
    <t>Dihydrocodeine, Heroin</t>
  </si>
  <si>
    <t>Gabapentin, Mirtazapine</t>
  </si>
  <si>
    <t>Etizolam, Tramadol, Pregabalin, Methadone, Cocaine</t>
  </si>
  <si>
    <t>Heroin, Methadone, Tramadol, Etizolam, Cocaine</t>
  </si>
  <si>
    <t>Heroin, Methadone, Pregabalin, Etizolam, Phenazepam,
Flubromazolam, Cocaine</t>
  </si>
  <si>
    <t>Mirtazapine, Quetiapine, Alcohol</t>
  </si>
  <si>
    <t>Etizolam, Quetiapine, Methadone</t>
  </si>
  <si>
    <t>Etizolam, Heroin, Methadone, Cocaine</t>
  </si>
  <si>
    <t>Lamotrigine, Diazepam</t>
  </si>
  <si>
    <t>Etizolam, Diclazepam, Gabapentin</t>
  </si>
  <si>
    <t>Etizolam, Dihydrocodeine, Gabapentin, Methadone</t>
  </si>
  <si>
    <t>Methadone, Etizolam, Pregabalin, Gabapentin, Cocaine</t>
  </si>
  <si>
    <t>Methadone, Buprenorphine, Etizolam, Gabapentin, Cocaine</t>
  </si>
  <si>
    <t>Heroin, Methadone, Buprenorphine, Etizolam, Pregabalin</t>
  </si>
  <si>
    <t>Methadone, Etizolam, Pregabalin, Morphine, Cocaine, Quetiapine</t>
  </si>
  <si>
    <t>Amitriptyline, Mirtazapine, Pregabalin</t>
  </si>
  <si>
    <t>Amitriptyline, Pregabalin, Mirtazapine, Alcohol</t>
  </si>
  <si>
    <t>Methadone, Mirtazapine, Etizolam, Tramadol, Cocaine</t>
  </si>
  <si>
    <t>Methadone, Etizolam, Morphine, Diazepam</t>
  </si>
  <si>
    <t>Dihydrocodeine, Amitriptyline, Citalopram</t>
  </si>
  <si>
    <t>Morphine, Methadone, Gabapentin, Etizolam, Cocaine</t>
  </si>
  <si>
    <t>Mirtazapine, Quetiapine, Paracetamol, Codeine, Alcohol</t>
  </si>
  <si>
    <t>Morphine, Etizolam, Methadone, Gabapentin, Amitriptyline</t>
  </si>
  <si>
    <t>Sertraline, Paracetamol, Cocaine, Codeine, Dihydrocodeine</t>
  </si>
  <si>
    <t>Ketamine</t>
  </si>
  <si>
    <t>Cocaine, Flubromazolam, Cannabis</t>
  </si>
  <si>
    <t>Levetiracetam, Diazepam, Venlafaxine</t>
  </si>
  <si>
    <t>Methadone, Tramadol, Pregabalin, Gabapentin, Etizolam, Cocaine</t>
  </si>
  <si>
    <t>Amitriptyline, Diazepam, Alcohol</t>
  </si>
  <si>
    <t>Diazepam, Amitriptyline, Dihydrocodeine, Sertraline, Pregabalin</t>
  </si>
  <si>
    <t>Etizolam, Flubromazolam, Pregabalin, Gabapentin, Methadone</t>
  </si>
  <si>
    <t>Heroin, etizolam, cocaine, alcohol</t>
  </si>
  <si>
    <t>Diazepam, Sertraline, Buprenorphine</t>
  </si>
  <si>
    <t>Dihydrocodeine, Tramadol, Mirtazapine, Morphine</t>
  </si>
  <si>
    <t>Morphine, Mirtazapine</t>
  </si>
  <si>
    <t>Gabapentin, Amitriptyline</t>
  </si>
  <si>
    <t>Etizolam, Heroin, Dihydrocodeine</t>
  </si>
  <si>
    <t>Heroin, Buprenorphine, Etizolam, Cocaine</t>
  </si>
  <si>
    <t>Pregabalin, Dihydrocodeine</t>
  </si>
  <si>
    <t>Methadone, Pregabalin, Gabapentin, Etizolam, Cocaine</t>
  </si>
  <si>
    <t>Buprenorphine, Morphine, Benzodiazepine, Etizolam, Flubromazolam</t>
  </si>
  <si>
    <t>Pregabalin, Diazepam, Mirtazapine</t>
  </si>
  <si>
    <t>Codeine, Paracetamol</t>
  </si>
  <si>
    <t>Mirtazapine, Amitriptyline, Nitrazepam</t>
  </si>
  <si>
    <t>Gabapentin, Amitriptyline, Mirtazapine, Alcohol</t>
  </si>
  <si>
    <t>Methadone, Gabapentin, Etizolam, Pregabalin</t>
  </si>
  <si>
    <t>Mirtazapine, Nitrazepam, Alcohol</t>
  </si>
  <si>
    <t>Morphine, Heroin, Etizolam, Pregabalin, Cocaine</t>
  </si>
  <si>
    <t>Buprenorphine, Etizolam, Cocaine, Alcohol</t>
  </si>
  <si>
    <t>Mirtazapine, Phenazepam</t>
  </si>
  <si>
    <t>Etizolam, Pregabalin, Cocaine, Methadone</t>
  </si>
  <si>
    <t>Sertraline, Lamotrigine, Amitriptyline</t>
  </si>
  <si>
    <t>Etizolam, Cocaine, Methadone</t>
  </si>
  <si>
    <t>Quetiapine, Pregabalin, Venlafaxine, Cyclizine</t>
  </si>
  <si>
    <t>Pregabalin, Mirtazapine, Diazepam, Dihydrocodeine</t>
  </si>
  <si>
    <t>Etizolam, Morphine, Methadone, Cocaine</t>
  </si>
  <si>
    <t>Heroin, etizolam, cocaine</t>
  </si>
  <si>
    <t>Methadone, dihydrocodeine, etizolam, cocaine</t>
  </si>
  <si>
    <t>Pregabalin, Diazepam, Venlafaxine, Procyclidine</t>
  </si>
  <si>
    <t>Olanzapine, Etizolam, Pregabalin, Morphine</t>
  </si>
  <si>
    <t>Diphenhydramine, Dihydrocodeine</t>
  </si>
  <si>
    <t>Heroin, Methadone, Etizolam, Gabapentin, Oxycodone, Dihydrocodeine</t>
  </si>
  <si>
    <t>Quetiapine, Sertraline, Nitrazepam</t>
  </si>
  <si>
    <t>Phenazepam, Etizolam, Buprenorphine, Mirtazapine</t>
  </si>
  <si>
    <t>Phenazepam, Methadone</t>
  </si>
  <si>
    <t>Heroin, Flualprazolam</t>
  </si>
  <si>
    <t>Etizolam, Phenazepam, Alcohol</t>
  </si>
  <si>
    <t>Morphine, Phenazepam, Etizolam</t>
  </si>
  <si>
    <t>Lorazepam, Sertraline, Alcohol</t>
  </si>
  <si>
    <t>Heroin, Etizolam, MDMA</t>
  </si>
  <si>
    <t>Diazepam, Mirtazapine, Pregabalin, Gabapentin</t>
  </si>
  <si>
    <t>Paracetamol, Benzodiazepine</t>
  </si>
  <si>
    <t>Heroin, Etizolam, Phenazepam, Flualprazolam</t>
  </si>
  <si>
    <t>Levetiracetam, Pregabalin</t>
  </si>
  <si>
    <t>Etizolam, Phenazepam, Pregabalin, Methadone, Cocaine</t>
  </si>
  <si>
    <t>Methadone, Heroin, Etizolam, Dihydrocodeine</t>
  </si>
  <si>
    <t>Mirtazapine, Paracetamol, Pregabalin, Benzodiazepine</t>
  </si>
  <si>
    <t>Phenazepam, Mirtazapine, Pregabalin, Codeine, Paracetamol</t>
  </si>
  <si>
    <t>Diazepam, Mirtazapine, Procyclidine</t>
  </si>
  <si>
    <t>Dihydrocodeine, Gabapentin, Etizolam, Diazepam</t>
  </si>
  <si>
    <t>Cocaine, Dihydrocodeine, Mirtazapine</t>
  </si>
  <si>
    <t>Gabapentin, Mirtazapine, Pregabalin, Sertraline</t>
  </si>
  <si>
    <t>Sertraline, Mirtazapine, Diazepam</t>
  </si>
  <si>
    <t>Gabapentin, Cocaine</t>
  </si>
  <si>
    <t>Mirtazapine, Lamotrigine</t>
  </si>
  <si>
    <t>Methadone, Morphine, Etizolam, Dihydrocodeine</t>
  </si>
  <si>
    <t>Sertraline, Chlorpheniramine</t>
  </si>
  <si>
    <t>Sertraline, Tramadol</t>
  </si>
  <si>
    <t>Heroin, gabapentin, etizolam</t>
  </si>
  <si>
    <t>Methadone, Etizolam, Codeine, Dihydrocodeine, Pregabalin, Cocaine</t>
  </si>
  <si>
    <t>Methadone, dihydrocodeine, etizolam, gabapentin</t>
  </si>
  <si>
    <t>Amitriptyline, Mirtazapine, Propranolol, Promethazine, Alcohol</t>
  </si>
  <si>
    <t>Methadone, Morphine, Dihydrocodeine, Gabapentin, Etizolam, Cocaine</t>
  </si>
  <si>
    <t>Venlafaxine, Mirtazapine, Alcohol</t>
  </si>
  <si>
    <t>Morphine, Etizolam, Methadone, Pregabalin, Mirtazapine</t>
  </si>
  <si>
    <t>Heroin, Etizolam, Gabapentin, Methadone</t>
  </si>
  <si>
    <t>Heroin, Pregabalin, Flubromazolam, Cocaine</t>
  </si>
  <si>
    <t>Procyclidine, Alcohol</t>
  </si>
  <si>
    <t>Methadone, Etizolam, Buprenorphine, Cocaine</t>
  </si>
  <si>
    <t>Heroin, Etizolam, Methadone, Mirtazapine</t>
  </si>
  <si>
    <t>Chlorpheniramine, Alcohol</t>
  </si>
  <si>
    <t>Diazepam, Mirtazapine, Sertraline, Alcohol</t>
  </si>
  <si>
    <t>Pregabalin, Mirtazapine, Diazepam</t>
  </si>
  <si>
    <t>Diazepam, Chlordiazepoxide, Benzoylecgonine</t>
  </si>
  <si>
    <t>Codeine, Paracetamol, Pregabalin, Amitriptyline, Alcohol</t>
  </si>
  <si>
    <t>Morphine, Methadone, Etizolam, Pregabalin, Amphetamine</t>
  </si>
  <si>
    <t>Fentanyl, Oxycodone, Flualprazolam</t>
  </si>
  <si>
    <t>Heroin, etizolam, pregabalin, cocaine</t>
  </si>
  <si>
    <t>Heroin, methadone, etizolam, pregabalin</t>
  </si>
  <si>
    <t>Oxycodone, Cocaine, Dihydrocodeine, Alcohol</t>
  </si>
  <si>
    <t>Methadone, Morphine, Pregabalin, Etizolam</t>
  </si>
  <si>
    <t>Cocaine, Mirtazapine, Codeine, Alcohol</t>
  </si>
  <si>
    <t>Heroin, Etizolam, Methadone, Mirtazapine, Cocaine</t>
  </si>
  <si>
    <t>Methadone, Gabapentin, Etizolam, Cocaine</t>
  </si>
  <si>
    <t>Heroin, Dihydrocodeine, Etizolam, Diazepam</t>
  </si>
  <si>
    <t>Buprenorphine, Heroin, Methadone, Etizolam, Gabapentin</t>
  </si>
  <si>
    <t>Cocaine, Diazepam, Dihydrocodeine, Pregabalin</t>
  </si>
  <si>
    <t>Morphine, etizolam, pregabalin, cocaine</t>
  </si>
  <si>
    <t>Heroin, Etizolam, Methadone, Gabapentin, Amphetamine</t>
  </si>
  <si>
    <t>Pregabalin, Diazepam, Heroin, Alcohol</t>
  </si>
  <si>
    <t>Pregabalin, Venlafaxine</t>
  </si>
  <si>
    <t>Methadone, Etizolam, Flubromazolam, Pregabalin</t>
  </si>
  <si>
    <t>Heroin, Etizolam, Phenazepam, Pregabalin, Methadone, Cocaine</t>
  </si>
  <si>
    <t>Mirtazapine, Alprazolam</t>
  </si>
  <si>
    <t>Gabapentin, Etizolam, Morphine, Pregabalin, Methadone, Cocaine</t>
  </si>
  <si>
    <t>Amitriptyline, Diazepam, Mirtazapine</t>
  </si>
  <si>
    <t>Paracetamol, Dihydrocodeine</t>
  </si>
  <si>
    <t>Morphine, Fentanyl, Etizolam</t>
  </si>
  <si>
    <t>Methadone, Codeine, Etizolam, Gabapentin</t>
  </si>
  <si>
    <t>Mirtazapine, Paracetamol, Sertraline, Alcohol</t>
  </si>
  <si>
    <t>Methadone, Etizolam, Flubromazolam, Cocaine</t>
  </si>
  <si>
    <t>Oxycodone, Flubromazolam</t>
  </si>
  <si>
    <t>Pregabalin, Diazepam, Cyclizine</t>
  </si>
  <si>
    <t>Mirtazapine, Codeine, Alcohol</t>
  </si>
  <si>
    <t>methadone, morphine, pregabalin, gabapentin, etizolam, phenazepam</t>
  </si>
  <si>
    <t>Heroin, Cocaine, Diazepam, Phenazepam, Pregabalin</t>
  </si>
  <si>
    <t>Etizolam, Gabapentin, Buprenorphine, Diazepam</t>
  </si>
  <si>
    <t>Etizolam, Diazepam, Fentanyl, Flualprazolam, Pregabalin</t>
  </si>
  <si>
    <t>Methadone, Etizolam, Gabapentin, Dihydrocodeine, Phenazepam</t>
  </si>
  <si>
    <t>Cocaine, Methadone, Tramadol, Etizolam, Diazepam, Pregabalin</t>
  </si>
  <si>
    <t>Etizolam, Oxycodone, Gabapentin</t>
  </si>
  <si>
    <t>Heroin, Methadone, Diazepam, Flualprazolam, Pregabalin,
Amitriptyline, Olanzapine</t>
  </si>
  <si>
    <t>Etizolam, Diazepam, Cocaine, Methadone, Pregabalin</t>
  </si>
  <si>
    <t>Etizolam, Cocaine, Morphine</t>
  </si>
  <si>
    <t>Methadone, Sertraline, Etizolam, Diazepam, Tramadol</t>
  </si>
  <si>
    <t>Methadone, Etizolam, Diazepam, Dihydrocodeine, Gabapentin</t>
  </si>
  <si>
    <t>Cocaine, Etizolam, Diazepam, Methadone, Phenazepam</t>
  </si>
  <si>
    <t>Chlorpromazine, Alcohol</t>
  </si>
  <si>
    <t>Cocaine, Etizolam, Diazepam, Pregabalin</t>
  </si>
  <si>
    <t>Morphine, Diazepam, Etizolam, Dihydrocodeine</t>
  </si>
  <si>
    <t>Cocaine, Methadone, Dihydrocodeine, Etizolam, Gabapentin,
Pregabalin</t>
  </si>
  <si>
    <t>Amitriptyline, Mirtazapine, Morphine</t>
  </si>
  <si>
    <t>Etizolam, Cocaine, Methadone, Phenazepam, Pregabalin</t>
  </si>
  <si>
    <t>Heroin, Methadone, Etizolam, Gabapentin, Diazepam</t>
  </si>
  <si>
    <t>Methadone, Etizolam, Diazepam, Pregabalin, Cocaine, MDMA</t>
  </si>
  <si>
    <t>Methadone, Cocaine, Flubromazolam, Pregabalin</t>
  </si>
  <si>
    <t>Cocaine, Buprenorphine, Etizolam, Methadone, Pregabalin</t>
  </si>
  <si>
    <t>Buprenorphine, Etizolam, Codeine, Pregabalin</t>
  </si>
  <si>
    <t>Cocaine, Methadone, Phenazepam</t>
  </si>
  <si>
    <t>Cocaine, Methadone, Diazepam, Etizolam, Alcohol</t>
  </si>
  <si>
    <t>Methadone, Etizolam, Pregabalin, Gabapentin, Diazepam</t>
  </si>
  <si>
    <t>Methadone, Heroin, Etizolam, Cocaine</t>
  </si>
  <si>
    <t>Morphine, Dihydrocodeine, Etizolam, Diazepam, Gabapentin, Cocaine,
MDMA</t>
  </si>
  <si>
    <t>Cocaine, Diazepam, Etizolam, Pregabalin, Morphine, Heroin</t>
  </si>
  <si>
    <t>Methadone, Etizolam, Pregabalin, Cocaine, Mirtazapine</t>
  </si>
  <si>
    <t>Methadone, Dihydrocodeine, Etizolam, Pregabalin, Diazepam, Cocaine</t>
  </si>
  <si>
    <t>Lamotrigine, Mirtazapine</t>
  </si>
  <si>
    <t>Methadone, Diazepam, Etizolam, Pregabalin, Alcohol</t>
  </si>
  <si>
    <t>Methadone, Etizolam, Pregabalin, Cocaine, Amphetamine</t>
  </si>
  <si>
    <t>Diazepam, Flubromazolam, Methadone, Morphine, Heroin, Pregabalin,
Alcohol</t>
  </si>
  <si>
    <t>Cocaine, Etizolam, Tramadol, Buprenorphine, Pregabalin, Gabapentin,
Mirtazapine</t>
  </si>
  <si>
    <t>Cocaine, Etizolam, Methadone, Morphine, Amitriptyline</t>
  </si>
  <si>
    <t>Lorazepam, Midazolam</t>
  </si>
  <si>
    <t>Methadone, Pregabalin, Etizolam, Cocaine, Phenazepam</t>
  </si>
  <si>
    <t>Buprenorphine, Diazepam, Etizolam, Phenazepam, Pregabalin,
Gabapentin Zopiclone</t>
  </si>
  <si>
    <t>Cocaine, Methadone, Phenazepam, Flualprazolam, Buprenorphine,
Pregabalin</t>
  </si>
  <si>
    <t>Methadone, Etizolam, Flualprazolam, Pregabalin</t>
  </si>
  <si>
    <t>Cocaine, Amphetamine, Methamphetamine, Methadone, Morphine,
Pregabalin, Mirtazapine, Diazepam, Etizolam</t>
  </si>
  <si>
    <t>Cocaine, Etizolam, Dihydrocodeine, Pregabalin, Diazepam</t>
  </si>
  <si>
    <t>Heroin, Methadone, Diazepam, Etizolam, Pregabalin, Cocaine</t>
  </si>
  <si>
    <t>Methadone, Etizolam, Mirtazapine, Pregabalin, Temazepam,
Chlorpromazine</t>
  </si>
  <si>
    <t>Morphine, Dihydrocodeine, Tramadol, Etizolam, Diazepam, Pregabalin,
Amitriptyline</t>
  </si>
  <si>
    <t>Cocaine, Methadone, Etizolam, Pregabalin, Mirtazapine</t>
  </si>
  <si>
    <t>Olanzapine, Temazepam</t>
  </si>
  <si>
    <t>Methadone, Cocaine, MDMA, Etizolam, Mirtazapine</t>
  </si>
  <si>
    <t>Etizolam, Buprenorphine, Diazepam, Gabapentin, Amitriptyline</t>
  </si>
  <si>
    <t>Cocaine, MDMA, Amphetamine, Methadone, Morphine, Heroin,
Etizolam Flualprazolam, Sertraline</t>
  </si>
  <si>
    <t>Tramadol, Flubromazolam</t>
  </si>
  <si>
    <t>Morphine, Tramadol, Diazepam, Etizolam, Amitriptyline, Lamotrigine,
Pregabalin, Paroxetine</t>
  </si>
  <si>
    <t>Morphine, Mirtazapine, Chlorpromazine, Alcohol</t>
  </si>
  <si>
    <t>Morphine, Cocaine, MDMA, Ecstasy, Pregabalin, Etizolam</t>
  </si>
  <si>
    <t>Buprenorphine, Cocaine, Diazepam, Phenazepam</t>
  </si>
  <si>
    <t>Pregabalin, Mirtazapine, Olanzapine</t>
  </si>
  <si>
    <t>Dihydrocodeine, Diazepam, Etizolam</t>
  </si>
  <si>
    <t>Amitriptyline, Citalopram, Paracetamol, Alcohol</t>
  </si>
  <si>
    <t>Cocaine, Etizolam, Methadone, Diazepam, Pregabalin</t>
  </si>
  <si>
    <t>Methadone, Etizolam, Pregabalin, Cocaine, Flubromazolam</t>
  </si>
  <si>
    <t>Etizolam, Pregabalin, Alcohol</t>
  </si>
  <si>
    <t>Cocaine, Etizolam, Pregabalin</t>
  </si>
  <si>
    <t>Methadone, Etizolam, Morphine, Heroin, Buprenorphine, Pregabalin</t>
  </si>
  <si>
    <t>Methadone, Morphine, Etizolam, Diazepam, Flualprazolam, Pregabalin,
Mirtazapine</t>
  </si>
  <si>
    <t>Chlorpromazine, Mirtazapine, Procyclidine</t>
  </si>
  <si>
    <t>Methadone, Pregabalin, Flubromazolam, Mirtazapine</t>
  </si>
  <si>
    <t>Morphine, Codeine</t>
  </si>
  <si>
    <t>Heroin, Flubromazolam</t>
  </si>
  <si>
    <t>methadone, morphine, etizolam, flualprazolam, pregabalin</t>
  </si>
  <si>
    <t>Morphine, Methadone, Dihydrocodeine, Benzodiazepine, Etizolam,
Alprazolam, Diazepam, Nitrazepam, Clonazepam, Pregabalin</t>
  </si>
  <si>
    <t>Methadone, Heroin, Pregabalin, Flubromazolam</t>
  </si>
  <si>
    <t>Methadone, pregabalin, etizolam</t>
  </si>
  <si>
    <t>Diazepam Paracetamol, Sertraline, Alcohol</t>
  </si>
  <si>
    <t>Morphine, Methadone, Flualprazolam</t>
  </si>
  <si>
    <t>Buprenorphine, Etizolam, Flualprazolam, Cocaine</t>
  </si>
  <si>
    <t>Methadone, Morphine, Etizolam, Alprazolam</t>
  </si>
  <si>
    <t>Dihydrocodeine, Diazepam, Amitriptyline</t>
  </si>
  <si>
    <t>Methadone, tramadol, etizolam, pregabalin</t>
  </si>
  <si>
    <t>Heroin, Oxycodone, Pregabalin, Flualprazolam, Methadone</t>
  </si>
  <si>
    <t>Heroin, methadone, flualprazolam, pregabalin</t>
  </si>
  <si>
    <t>Heroin, Flubromazolam, gabapentin, Pregabalin</t>
  </si>
  <si>
    <t>Mirtazapine, Morphine, Codeine</t>
  </si>
  <si>
    <r>
      <t>Included in this report's statistics of drug-related deaths</t>
    </r>
    <r>
      <rPr>
        <b/>
        <vertAlign val="superscript"/>
        <sz val="10"/>
        <color indexed="8"/>
        <rFont val="Arial"/>
        <family val="2"/>
      </rPr>
      <t>2</t>
    </r>
  </si>
  <si>
    <t>NOT included in this report's statistics of drug-related deaths</t>
  </si>
  <si>
    <t>Unspecified solvent, Etizolam, Morphine</t>
  </si>
  <si>
    <t>Cocaine, Heroin, Methadone, Etizolam, Tramadol</t>
  </si>
  <si>
    <t>Etizolam, Cocaine</t>
  </si>
  <si>
    <t>Opiate, Amphetamine, Etizolam</t>
  </si>
  <si>
    <t>Morphine, Dihydrocodeine, Hydrocodone, Diazepam, Etizolam, Flualprazolam, Gabapentin</t>
  </si>
  <si>
    <t>Mephedrone, Cocaine, Ecstasy, Cannabis</t>
  </si>
  <si>
    <t>methadone, pregabalin, etizolam, diazepam, cocaine, mephedrone, alcohol</t>
  </si>
  <si>
    <t>Etizolam, 4F-MDMB-BINACA, 5F-MDMB-PICA, Tramadol</t>
  </si>
  <si>
    <t>Heroin, Etizolam, Mirtazapine, 4F-MDMB-BINACA</t>
  </si>
  <si>
    <t>Etizolam, Quetiapine, Cocaine, Alcohol</t>
  </si>
  <si>
    <t>Etizolam, Flualprazolam, Cocaine</t>
  </si>
  <si>
    <t>MDMA, Cocaine, Alcohol</t>
  </si>
  <si>
    <t>Morphine, Buprenorphine, Gabapentin, Alcohol</t>
  </si>
  <si>
    <t>Amitriptyline, Diazepam, Etizolam, Cocaine</t>
  </si>
  <si>
    <t>Methadone, Heroin, Buprenorphine,
Gabapentin</t>
  </si>
  <si>
    <t>Heroin, Methadone</t>
  </si>
  <si>
    <t>Cocaine, Etizolam, Mirtazapine, Codeine</t>
  </si>
  <si>
    <t>8 aminoclonazolam, Paracetamol</t>
  </si>
  <si>
    <t>Nitrazepam, Etizolam, Pregabalin, Diazepam</t>
  </si>
  <si>
    <t>Methadone, Gabapentin</t>
  </si>
  <si>
    <t>Etizolam, Olanzapine, Valproic acid, Nitrazepam, Mirtazapine, Chlorpromazine,
Venlafaxine</t>
  </si>
  <si>
    <t>Etizolam, Diazepam, Gabapentin, Fluoxetine, Promethazine, Alcohol</t>
  </si>
  <si>
    <t>Heroin, Methadone, Dihydrocodeine,
Pregabalin</t>
  </si>
  <si>
    <t>Diazepam, Etizolam, Alcohol</t>
  </si>
  <si>
    <t>MDMA</t>
  </si>
  <si>
    <t>Etizolam, Citalopram, Midazolam</t>
  </si>
  <si>
    <t>Heroin, Alcohol</t>
  </si>
  <si>
    <t>Etizolam, Diazepam, Cyclizine</t>
  </si>
  <si>
    <t>Methadone, Alcohol</t>
  </si>
  <si>
    <t>Tramadol, Gabapentin, Cocaine</t>
  </si>
  <si>
    <t>Mirtazapine, Etizolam, Codeine, Paracetamol, Diazepam</t>
  </si>
  <si>
    <t>Gabapentin, Etizolam, Alcohol</t>
  </si>
  <si>
    <t>Cocaine, MDMA</t>
  </si>
  <si>
    <t>Heroin, Cocaine</t>
  </si>
  <si>
    <t>Etizolam, Promethazine</t>
  </si>
  <si>
    <t>Morphine, Cocaine, Diazepam, Sertraline, Promethazine, Etizolam</t>
  </si>
  <si>
    <t>Morphine, Methadone</t>
  </si>
  <si>
    <t>Pregabalin, Mirtazapine, Etizolam</t>
  </si>
  <si>
    <t>Etizolam, Mirtazapine, Pregabalin</t>
  </si>
  <si>
    <t>Heroin, Gabapentin</t>
  </si>
  <si>
    <t>Phenazepam, Pregabalin, Cocaine, Alcohol</t>
  </si>
  <si>
    <t>Diazepam, Oxycodone, Pregabalin, Etizolam, Alcohol</t>
  </si>
  <si>
    <t>Etizolam, Phenazepam, Pregabalin, Mirtazapine</t>
  </si>
  <si>
    <t>Benzoylecgonine, Diazepam, Etizolam, Morphine</t>
  </si>
  <si>
    <t>Dihydrocodeine, Morphine, Methadone, Cocaine, Alcohol</t>
  </si>
  <si>
    <t>Mirtazapine, Baclofen, Diazepam, Paracetamol, Mephedrone</t>
  </si>
  <si>
    <t>(e.g.) from output produced for PHE, for use in the UK return to EMCDDA</t>
  </si>
  <si>
    <t>** E+W and NI "drug misuse" deaths and UK population figures from ONS and NI websites - see Annex G for 'drug-death' links</t>
  </si>
  <si>
    <t>NRS could assume that it will be exactly the same as it was for 2019</t>
  </si>
  <si>
    <t>FOR USE WHEN E+W (and, maybe, NI) FIGURES FOR 2020 ARE AVAILABLE</t>
  </si>
  <si>
    <t>=1000000*C60/E60</t>
  </si>
  <si>
    <t>=G60</t>
  </si>
  <si>
    <t>The E+W "drug misuse" deaths figure were not due to be published until August 2021, so NRS could not produce,</t>
  </si>
  <si>
    <t xml:space="preserve">for NRS's publication in July 2021, an estimate of the UK drug-related/misuse death rate for 2020 </t>
  </si>
  <si>
    <t>Drug-related deaths by Scottish Index of Multiple Deprivation (SIMD) quintile: age-standardised death rates, Scotland 2001 to 2020</t>
  </si>
  <si>
    <t xml:space="preserve">Drug-related deaths by council area - age-standardised death rates for 5-year periods, 2000-2004 to 2016-2020 </t>
  </si>
  <si>
    <t>Drug-related deaths in Scotland, 1996 to 2020</t>
  </si>
  <si>
    <t>Drug-related deaths by underlying cause of death, Scotland, 2011 to 2020</t>
  </si>
  <si>
    <t>Drug-related deaths by underlying cause of death, Scotland, 1996 to 2020</t>
  </si>
  <si>
    <t>Drug-related deaths by selected drugs reported, Scotland, 1996 to 2020</t>
  </si>
  <si>
    <t>Drug-related deaths by sex and age, Scotland, 1996 to 2020</t>
  </si>
  <si>
    <t>Drug-related deaths by NHS Board area, 2010 to 2020 (with averages for 2006-2010 and 2016-2020)</t>
  </si>
  <si>
    <t>Drug-related deaths by council area, 2010 to 2020 (with averages for 2006-2010 and 2016-2020)</t>
  </si>
  <si>
    <t>Drug-related deaths by council area: average for 2013-2017, and relative to the estimated number of problem drug users in 2015/16</t>
  </si>
  <si>
    <t>Drug-related deaths by NHS Board area: average for 2013-2017, and relative to the estimated number of problem drug users in 2015/16</t>
  </si>
  <si>
    <t>Drug-related deaths per 100,000 population, NHS Boards, annual averages for 2016-2020</t>
  </si>
  <si>
    <t>Drug-related deaths per 1,000 population, council areas, annual averages for 2016-2020</t>
  </si>
  <si>
    <t>Drug-related deaths by sex and age-group: average for 2013-2017, and relative to the estimated number of problem drug users in 2015/16</t>
  </si>
  <si>
    <t>Table 1: Drug-related deaths in Scotland, 1996 to 2020</t>
  </si>
  <si>
    <r>
      <t xml:space="preserve">Table 2: Drug-related deaths by underlying cause of death </t>
    </r>
    <r>
      <rPr>
        <b/>
        <vertAlign val="superscript"/>
        <sz val="12"/>
        <rFont val="Arial"/>
        <family val="2"/>
      </rPr>
      <t>1</t>
    </r>
    <r>
      <rPr>
        <b/>
        <sz val="12"/>
        <rFont val="Arial"/>
        <family val="2"/>
      </rPr>
      <t xml:space="preserve"> , Scotland, 1996 to 2020</t>
    </r>
  </si>
  <si>
    <r>
      <t>Table 3: Drug-related deaths by selected drugs reported</t>
    </r>
    <r>
      <rPr>
        <b/>
        <vertAlign val="superscript"/>
        <sz val="12"/>
        <rFont val="Arial"/>
        <family val="2"/>
      </rPr>
      <t>1</t>
    </r>
    <r>
      <rPr>
        <b/>
        <sz val="12"/>
        <rFont val="Arial"/>
        <family val="2"/>
      </rPr>
      <t>, Scotland, 1996 to 2020</t>
    </r>
  </si>
  <si>
    <t>Table 4: Drug-related deaths by sex and age, Scotland, 1996 to 2020</t>
  </si>
  <si>
    <t>Table 9: Drug-related deaths by sex and age-group: average for 2013-2017, and relative to the estimated number of problem drug users in 2015/16</t>
  </si>
  <si>
    <t xml:space="preserve">Table HB1: Drug-related deaths by NHS Board area, 2010 to 2020 (with averages for 2006-2010 and 2016-2020)          </t>
  </si>
  <si>
    <r>
      <t xml:space="preserve">Table HB4: Drug-related deaths per 100,000 population, NHS Boards, annual averages for 2016-2020 </t>
    </r>
    <r>
      <rPr>
        <b/>
        <vertAlign val="superscript"/>
        <sz val="12"/>
        <rFont val="Arial"/>
        <family val="2"/>
      </rPr>
      <t xml:space="preserve">1       </t>
    </r>
  </si>
  <si>
    <t>Table HB5: Drug-related deaths by NHS Board area: average for 2013-2017, and relative to the estimated number of problem drug users in 2015/16</t>
  </si>
  <si>
    <t>Table C1: Drug-related deaths by Council area, 2010 to 2020 (with averages for 2006-2010 and 2016-2020)</t>
  </si>
  <si>
    <r>
      <t>Table C4: Drug-related deaths per 100,000 population, council areas</t>
    </r>
    <r>
      <rPr>
        <vertAlign val="superscript"/>
        <sz val="12"/>
        <rFont val="Arial"/>
        <family val="2"/>
      </rPr>
      <t>6</t>
    </r>
    <r>
      <rPr>
        <b/>
        <sz val="12"/>
        <rFont val="Arial"/>
        <family val="2"/>
      </rPr>
      <t xml:space="preserve">, annual averages for 2016-2020 </t>
    </r>
    <r>
      <rPr>
        <b/>
        <vertAlign val="superscript"/>
        <sz val="12"/>
        <rFont val="Arial"/>
        <family val="2"/>
      </rPr>
      <t>1</t>
    </r>
  </si>
  <si>
    <r>
      <t>Table C5: Drug-related deaths by council area</t>
    </r>
    <r>
      <rPr>
        <vertAlign val="superscript"/>
        <sz val="12"/>
        <rFont val="Arial"/>
        <family val="2"/>
      </rPr>
      <t>6</t>
    </r>
    <r>
      <rPr>
        <b/>
        <sz val="12"/>
        <rFont val="Arial"/>
        <family val="2"/>
      </rPr>
      <t>: average for 2013-2017 and relative to the estimated number of problem drug users in 2015/16</t>
    </r>
  </si>
  <si>
    <t>It also includes other tables, such as the statistics which are used in some of the publication's Annexes and the Additional Analyses</t>
  </si>
  <si>
    <t>Revisions to statistics for previous years</t>
  </si>
  <si>
    <t>England</t>
  </si>
  <si>
    <t>North East</t>
  </si>
  <si>
    <t>North West</t>
  </si>
  <si>
    <t>Yorkshire and the Humber</t>
  </si>
  <si>
    <t>East Midlands</t>
  </si>
  <si>
    <t>West Midlands</t>
  </si>
  <si>
    <t>East</t>
  </si>
  <si>
    <t>London</t>
  </si>
  <si>
    <t>South East</t>
  </si>
  <si>
    <t>South West</t>
  </si>
  <si>
    <t>Wales</t>
  </si>
  <si>
    <t>Footnotes:</t>
  </si>
  <si>
    <r>
      <t>Table C6: Drug-related deaths by council area - age-standardised death rates</t>
    </r>
    <r>
      <rPr>
        <b/>
        <vertAlign val="superscript"/>
        <sz val="12"/>
        <rFont val="Arial"/>
        <family val="2"/>
      </rPr>
      <t>1,2</t>
    </r>
    <r>
      <rPr>
        <b/>
        <sz val="12"/>
        <rFont val="Arial"/>
        <family val="2"/>
      </rPr>
      <t xml:space="preserve"> for 5-year periods, 2000-2004 to 2016-2020         </t>
    </r>
  </si>
  <si>
    <t>Uses ONS definition of drug-misuse deaths as this is consistent with NRS drug-related deaths figures.</t>
  </si>
  <si>
    <t>Zopiclone, Alcohol</t>
  </si>
  <si>
    <t>Drug-related deaths, age-standardised rates per million population, GB countries and regions, 2019</t>
  </si>
  <si>
    <t>2) Rates based on fewer than 10 deaths are not shown.</t>
  </si>
  <si>
    <t>total number of deaths in the 5 year period</t>
  </si>
  <si>
    <t>total number of deaths in each 5-year period</t>
  </si>
  <si>
    <t>3) Rates based on fewer than 10 deaths are not shown.</t>
  </si>
  <si>
    <t>Improvements in this edition</t>
  </si>
  <si>
    <t>mainland Council</t>
  </si>
  <si>
    <t>Drug-related deaths in total and for which certain opiates or opioids were implicated in the cause of death</t>
  </si>
  <si>
    <r>
      <t>Table HB6: Drug-related deaths by NHS Board area - age-standardised death rates</t>
    </r>
    <r>
      <rPr>
        <b/>
        <vertAlign val="superscript"/>
        <sz val="12"/>
        <rFont val="Arial"/>
        <family val="2"/>
      </rPr>
      <t>1,3</t>
    </r>
    <r>
      <rPr>
        <b/>
        <sz val="12"/>
        <rFont val="Arial"/>
        <family val="2"/>
      </rPr>
      <t xml:space="preserve"> for 5-year periods, 2000-2004 to 2016-2020         </t>
    </r>
  </si>
  <si>
    <t>selected NHS Board area</t>
  </si>
  <si>
    <t>selected council area</t>
  </si>
  <si>
    <t>Drug-related deaths for selected NHS Board areas - age-standardised death rates</t>
  </si>
  <si>
    <t>Drug-related deaths for selected Council areas, age-standardised death rates, Scotland 2016-2020</t>
  </si>
  <si>
    <t>Drug-related deaths for selected NHS Board areas - age-standardised death rates, change between 2000-2004 and 2016-2020</t>
  </si>
  <si>
    <t>Drug-related deaths for selected Council areas - age-standardised death rates, change between 2000-2004 and 2016-2020</t>
  </si>
  <si>
    <r>
      <t xml:space="preserve">2020 </t>
    </r>
    <r>
      <rPr>
        <vertAlign val="superscript"/>
        <sz val="10"/>
        <rFont val="Arial"/>
        <family val="2"/>
      </rPr>
      <t>4</t>
    </r>
  </si>
  <si>
    <r>
      <t xml:space="preserve">2020 </t>
    </r>
    <r>
      <rPr>
        <vertAlign val="superscript"/>
        <sz val="10"/>
        <rFont val="Arial"/>
        <family val="2"/>
      </rPr>
      <t>3</t>
    </r>
  </si>
  <si>
    <t>(c) it is counted in the "ANY OTHER DRUG" column of the table</t>
  </si>
  <si>
    <t>(b) it is a BENZODIAZEPINE but it is NOT one of the ones shown in the table</t>
  </si>
  <si>
    <t>i.e. it is NOT diazepam or etizolam</t>
  </si>
  <si>
    <t>Benzodiazepine</t>
  </si>
  <si>
    <t>Table 12</t>
  </si>
  <si>
    <t>Drug-related deaths: age-standardised death rates overall and by sex, Scotland, 2000 to 2020</t>
  </si>
  <si>
    <t>3) 2020 rates are calculated using 2019 populations as 2020 small area population estimates are not yet published.  As a result the rate for Scotland may differ slightly from that shown in Table 10.  The rate shown in Table 10 should be considered the definitive rate for Scotland.</t>
  </si>
  <si>
    <t>1) Age-standardised death rates calculated using the European Standard Population - see this part of the NRS website:</t>
  </si>
  <si>
    <r>
      <t>Table 10: Drug-related deaths: age-standardised death rates</t>
    </r>
    <r>
      <rPr>
        <b/>
        <vertAlign val="superscript"/>
        <sz val="12"/>
        <rFont val="Arial"/>
        <family val="2"/>
      </rPr>
      <t>1</t>
    </r>
    <r>
      <rPr>
        <b/>
        <sz val="12"/>
        <rFont val="Arial"/>
        <family val="2"/>
      </rPr>
      <t>, overall and by sex, Scotland, 2000 to 2020</t>
    </r>
  </si>
  <si>
    <r>
      <t>Table 12: Drug-related deaths by Scottish Index of Multiple Deprivation (SIMD) decile</t>
    </r>
    <r>
      <rPr>
        <b/>
        <vertAlign val="superscript"/>
        <sz val="12"/>
        <rFont val="Arial"/>
        <family val="2"/>
      </rPr>
      <t>1</t>
    </r>
    <r>
      <rPr>
        <b/>
        <sz val="12"/>
        <rFont val="Arial"/>
        <family val="2"/>
      </rPr>
      <t>: numbers and age-standardised death rates</t>
    </r>
    <r>
      <rPr>
        <b/>
        <vertAlign val="superscript"/>
        <sz val="12"/>
        <rFont val="Arial"/>
        <family val="2"/>
      </rPr>
      <t>2,3</t>
    </r>
    <r>
      <rPr>
        <b/>
        <sz val="12"/>
        <rFont val="Arial"/>
        <family val="2"/>
      </rPr>
      <t>, Scotland, 2001 to 2020</t>
    </r>
  </si>
  <si>
    <t>4) 2020 rates are calculated using 2019 populations as 2020 small area population estimates are not yet published.  As a result the rate for Scotland may differ slightly from that shown in Table 10.  The rate shown in Table 10 should be considered the definitive rate for Scotland.</t>
  </si>
  <si>
    <r>
      <t>Table 11: Drug-related deaths by Scottish Index of Multiple Deprivation (SIMD) quintile</t>
    </r>
    <r>
      <rPr>
        <b/>
        <vertAlign val="superscript"/>
        <sz val="12"/>
        <rFont val="Arial"/>
        <family val="2"/>
      </rPr>
      <t>1</t>
    </r>
    <r>
      <rPr>
        <b/>
        <sz val="12"/>
        <rFont val="Arial"/>
        <family val="2"/>
      </rPr>
      <t>: numbers and age-standardised death rates</t>
    </r>
    <r>
      <rPr>
        <b/>
        <vertAlign val="superscript"/>
        <sz val="12"/>
        <rFont val="Arial"/>
        <family val="2"/>
      </rPr>
      <t>2</t>
    </r>
    <r>
      <rPr>
        <b/>
        <sz val="12"/>
        <rFont val="Arial"/>
        <family val="2"/>
      </rPr>
      <t>, Scotland, 2001 to 2020</t>
    </r>
  </si>
  <si>
    <r>
      <t>lower CI</t>
    </r>
    <r>
      <rPr>
        <b/>
        <vertAlign val="superscript"/>
        <sz val="10"/>
        <rFont val="Arial"/>
        <family val="2"/>
      </rPr>
      <t>2</t>
    </r>
  </si>
  <si>
    <r>
      <t>upper CI</t>
    </r>
    <r>
      <rPr>
        <b/>
        <vertAlign val="superscript"/>
        <sz val="10"/>
        <rFont val="Arial"/>
        <family val="2"/>
      </rPr>
      <t>2</t>
    </r>
  </si>
  <si>
    <t>2) 95% confidence interval around the age-standardised rate</t>
  </si>
  <si>
    <r>
      <t>Table 7: Drug-related deaths involving only one drug by sex, age and selected drugs implicated</t>
    </r>
    <r>
      <rPr>
        <b/>
        <vertAlign val="superscript"/>
        <sz val="12"/>
        <rFont val="Arial"/>
        <family val="2"/>
      </rPr>
      <t>1</t>
    </r>
    <r>
      <rPr>
        <b/>
        <sz val="12"/>
        <rFont val="Arial"/>
        <family val="2"/>
      </rPr>
      <t>, Scotland, 2020</t>
    </r>
  </si>
  <si>
    <r>
      <t>Table HB3: Drug-related deaths by selected drugs implicated</t>
    </r>
    <r>
      <rPr>
        <b/>
        <vertAlign val="superscript"/>
        <sz val="12"/>
        <rFont val="Arial"/>
        <family val="2"/>
      </rPr>
      <t>1</t>
    </r>
    <r>
      <rPr>
        <b/>
        <sz val="12"/>
        <rFont val="Arial"/>
        <family val="2"/>
      </rPr>
      <t xml:space="preserve"> and NHS Board area, 2020</t>
    </r>
  </si>
  <si>
    <r>
      <t>Table C3: Drug-related deaths by selected drugs implicated</t>
    </r>
    <r>
      <rPr>
        <b/>
        <vertAlign val="superscript"/>
        <sz val="12"/>
        <rFont val="Arial"/>
        <family val="2"/>
      </rPr>
      <t>1</t>
    </r>
    <r>
      <rPr>
        <b/>
        <sz val="12"/>
        <rFont val="Arial"/>
        <family val="2"/>
      </rPr>
      <t xml:space="preserve"> and council area, 2020</t>
    </r>
  </si>
  <si>
    <t>Table Y: Drug poisoning deaths, on the basis of the Office for National Statistics (ONS) 'wide' definition, by selected drugs implicated, 2010 to 2020</t>
  </si>
  <si>
    <t>Drug-related deaths involving only one drug by sex, age and selected drugs implicated, Scotland, 2020</t>
  </si>
  <si>
    <t>Drug-related deaths by selected drugs implicated and NHS Board area, 2020</t>
  </si>
  <si>
    <t>Drug-related deaths by selected drugs implicated and council area, 2020</t>
  </si>
  <si>
    <t>Drug poisoning deaths, on the basis of the Office for National Statistics (ONS) 'wide' definition, by selected drugs implicated, 2010 to 2020</t>
  </si>
  <si>
    <t>change from previous year</t>
  </si>
  <si>
    <t>change from prev. 5-year average</t>
  </si>
  <si>
    <t>(i) numbers</t>
  </si>
  <si>
    <r>
      <t>(i) percentages of the area's total number of drug-related deaths</t>
    </r>
    <r>
      <rPr>
        <b/>
        <vertAlign val="superscript"/>
        <sz val="10"/>
        <rFont val="Arial"/>
        <family val="2"/>
      </rPr>
      <t>4</t>
    </r>
  </si>
  <si>
    <t>NB: given only if that total is at least:</t>
  </si>
  <si>
    <t>4) Percentages are given only for those areas which had at least the specified total number of drug-related deaths, because the figures for areas with relatively few drug-related deaths may be subject to large percentage year-to-year "random" fluctuations</t>
  </si>
  <si>
    <t>2018:  provided to NRS by Public Health England</t>
  </si>
  <si>
    <t>8) These figures for drug-induced deaths for 2018 (for GB, not for the UK as a whole) were provided to NRS by Public Health England, which confirmed that that they are for 2018 and cover only Great Britain (rather than the UK as a whole).</t>
  </si>
  <si>
    <r>
      <rPr>
        <u/>
        <sz val="10"/>
        <color theme="1"/>
        <rFont val="Arial"/>
        <family val="2"/>
      </rPr>
      <t>Great Britain</t>
    </r>
    <r>
      <rPr>
        <sz val="10"/>
        <color theme="1"/>
        <rFont val="Arial"/>
        <family val="2"/>
      </rPr>
      <t xml:space="preserve"> </t>
    </r>
    <r>
      <rPr>
        <vertAlign val="superscript"/>
        <sz val="10"/>
        <color theme="1"/>
        <rFont val="Arial"/>
        <family val="2"/>
      </rPr>
      <t>8</t>
    </r>
  </si>
  <si>
    <t>3) The EMCDDA's table indicates that the UK's figures are for 2017, and (in this edition) a footnote says that  "drug-induced deaths data do not include Northern Ireland".    Public Health England has confirmed that that is the case: the "UK" figures are for 2017 and (on this occasion) cover only Great Britain rather than the UK as a whole.</t>
  </si>
  <si>
    <t>The figures for 2019 have been revised, as explained in section A7 of Annex A</t>
  </si>
  <si>
    <t>population</t>
  </si>
  <si>
    <t>Northern Ireland</t>
  </si>
  <si>
    <t>UK</t>
  </si>
  <si>
    <t>crude rate</t>
  </si>
  <si>
    <t>Data for  England and Wales is sourced from https://www.ons.gov.uk/peoplepopulationandcommunity/birthsdeathsandmarriages/deaths/bulletins/deathsrelatedtodrugpoisoninginenglandandwales/2019registrations</t>
  </si>
  <si>
    <t>Data for Northern Ireland is sourced from https://www.nisra.gov.uk/publications/drug-related-and-drug-misuse-deaths-2009-2019</t>
  </si>
  <si>
    <t>They include five new tables, giving age-standardised drug-related death rates (plus confidence limits, and the underlying numbers of drug-related deaths) for</t>
  </si>
  <si>
    <t>(b) Scottish Index of Multiple Deprivation quintiles and deciles</t>
  </si>
  <si>
    <t>(c) NHS Board areas and Council areas, for 5-year periods</t>
  </si>
  <si>
    <t>(a) all people, and by sex</t>
  </si>
  <si>
    <t>Age-standardised mortality rate</t>
  </si>
  <si>
    <t>Numbers used for 'per million' chart in Figure X2</t>
  </si>
  <si>
    <t>** E+W "drug misuse" deaths and UK population figures will come (after publication in August 2021) from ONS website - see Annex G for 'drug-death' links</t>
  </si>
  <si>
    <t>*** the figure for Northern Ireland for 2020 may not have been published at the time that figures for Wngland and Wales become available, so</t>
  </si>
  <si>
    <t xml:space="preserve">in order to estimate a number and rate for the UK as a whole for 2020. </t>
  </si>
  <si>
    <t>Drug-related deaths by NHS Board area - age-standardised death rates for 5-year periods, 2000-2004 to 2016-2020</t>
  </si>
  <si>
    <r>
      <rPr>
        <b/>
        <u/>
        <sz val="10"/>
        <rFont val="Arial"/>
        <family val="2"/>
      </rPr>
      <t>II.     Tables plus Charts that do not appear in the publication</t>
    </r>
    <r>
      <rPr>
        <u/>
        <sz val="10"/>
        <rFont val="Arial"/>
        <family val="2"/>
      </rPr>
      <t xml:space="preserve">   (again, for the charts, the links go to the sheets which contain the underlying data)</t>
    </r>
  </si>
  <si>
    <t xml:space="preserve">Drug-related deaths for selected NHS Board areas - age-standardised death rates      </t>
  </si>
  <si>
    <t>Drug-related deaths, age-standardised mortality rates per million population, 2019</t>
  </si>
  <si>
    <t>1) Age-standardised using the 2013 European Standard Population - see this part of the NHS website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</si>
</sst>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_);_(* \(#,##0\);_(* &quot;-&quot;_);_(@_)"/>
    <numFmt numFmtId="165" formatCode="_(* #,##0.00_);_(* \(#,##0.00\);_(* &quot;-&quot;??_);_(@_)"/>
    <numFmt numFmtId="166" formatCode="0.0"/>
    <numFmt numFmtId="167" formatCode="#,##0\ \ \ \ \ \ \ \ \ \ \ \ \ \ \ \ \ \ "/>
    <numFmt numFmtId="168" formatCode="#,##0\ \ \ \ \ \ \ \ "/>
    <numFmt numFmtId="169" formatCode="0\ \ \ \ \ "/>
    <numFmt numFmtId="170" formatCode="#,##0\ \ \ \ \ \ \ \ \ \ \ \ "/>
    <numFmt numFmtId="171" formatCode="#,##0\ \ \ \ \ \ \ \ \ "/>
    <numFmt numFmtId="172" formatCode="#,##0\ \ \ \ \ "/>
    <numFmt numFmtId="173" formatCode="0.0%"/>
    <numFmt numFmtId="174" formatCode="_-* #,##0_-;\-* #,##0_-;_-* &quot;-&quot;??_-;_-@_-"/>
    <numFmt numFmtId="175" formatCode="#,##0_ ;\-#,##0\ "/>
    <numFmt numFmtId="176" formatCode="#####0"/>
    <numFmt numFmtId="177" formatCode="#######0"/>
    <numFmt numFmtId="178" formatCode="_(* #,##0_);_(* \(#,##0\);_(* &quot;-&quot;??_);_(@_)"/>
    <numFmt numFmtId="179" formatCode="_-* #,##0.0_-;\-* #,##0.0_-;_-* &quot;-&quot;??_-;_-@_-"/>
  </numFmts>
  <fonts count="162">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12"/>
      <name val="Arial"/>
      <family val="2"/>
    </font>
    <font>
      <vertAlign val="superscript"/>
      <sz val="12"/>
      <name val="Arial"/>
      <family val="2"/>
    </font>
    <font>
      <b/>
      <sz val="12"/>
      <name val="Arial"/>
      <family val="2"/>
    </font>
    <font>
      <b/>
      <vertAlign val="superscript"/>
      <sz val="12"/>
      <name val="Arial"/>
      <family val="2"/>
    </font>
    <font>
      <sz val="10"/>
      <name val="Arial"/>
      <family val="2"/>
    </font>
    <font>
      <b/>
      <sz val="10"/>
      <name val="Arial"/>
      <family val="2"/>
    </font>
    <font>
      <b/>
      <u/>
      <sz val="12"/>
      <name val="Arial"/>
      <family val="2"/>
    </font>
    <font>
      <b/>
      <u/>
      <sz val="10"/>
      <name val="Arial"/>
      <family val="2"/>
    </font>
    <font>
      <sz val="10"/>
      <name val="Arial Unicode MS"/>
      <family val="2"/>
    </font>
    <font>
      <sz val="10"/>
      <name val="Helv"/>
    </font>
    <font>
      <sz val="8"/>
      <name val="Arial"/>
      <family val="2"/>
    </font>
    <font>
      <sz val="11"/>
      <name val="Arial"/>
      <family val="2"/>
    </font>
    <font>
      <sz val="9"/>
      <color indexed="12"/>
      <name val="Arial"/>
      <family val="2"/>
    </font>
    <font>
      <sz val="9"/>
      <name val="Arial"/>
      <family val="2"/>
    </font>
    <font>
      <u/>
      <sz val="9"/>
      <name val="Arial"/>
      <family val="2"/>
    </font>
    <font>
      <sz val="9"/>
      <name val="Arial"/>
      <family val="2"/>
    </font>
    <font>
      <sz val="9"/>
      <name val="Arial Unicode MS"/>
      <family val="2"/>
    </font>
    <font>
      <b/>
      <sz val="8"/>
      <name val="Arial"/>
      <family val="2"/>
    </font>
    <font>
      <b/>
      <sz val="10"/>
      <name val="Arial"/>
      <family val="2"/>
    </font>
    <font>
      <b/>
      <vertAlign val="superscript"/>
      <sz val="10"/>
      <name val="Arial"/>
      <family val="2"/>
    </font>
    <font>
      <u/>
      <sz val="10"/>
      <name val="Arial"/>
      <family val="2"/>
    </font>
    <font>
      <i/>
      <sz val="10"/>
      <name val="Arial"/>
      <family val="2"/>
    </font>
    <font>
      <vertAlign val="superscript"/>
      <sz val="10"/>
      <name val="Arial"/>
      <family val="2"/>
    </font>
    <font>
      <vertAlign val="superscript"/>
      <sz val="8"/>
      <name val="Arial"/>
      <family val="2"/>
    </font>
    <font>
      <b/>
      <u/>
      <sz val="10"/>
      <name val="Arial"/>
      <family val="2"/>
    </font>
    <font>
      <i/>
      <sz val="10"/>
      <name val="Arial"/>
      <family val="2"/>
    </font>
    <font>
      <u/>
      <sz val="10"/>
      <color indexed="12"/>
      <name val="Arial"/>
      <family val="2"/>
    </font>
    <font>
      <u/>
      <sz val="8"/>
      <name val="Arial"/>
      <family val="2"/>
    </font>
    <font>
      <b/>
      <u/>
      <vertAlign val="superscript"/>
      <sz val="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b/>
      <u/>
      <sz val="10"/>
      <color indexed="8"/>
      <name val="Arial"/>
      <family val="2"/>
    </font>
    <font>
      <sz val="10"/>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u/>
      <sz val="12"/>
      <color theme="1"/>
      <name val="Arial"/>
      <family val="2"/>
    </font>
    <font>
      <sz val="10"/>
      <color rgb="FF000000"/>
      <name val="Arial"/>
      <family val="2"/>
    </font>
    <font>
      <b/>
      <sz val="10"/>
      <color rgb="FF000000"/>
      <name val="Arial Unicode MS"/>
      <family val="2"/>
    </font>
    <font>
      <b/>
      <sz val="10"/>
      <color rgb="FF000000"/>
      <name val="Arial"/>
      <family val="2"/>
    </font>
    <font>
      <u/>
      <sz val="10"/>
      <color rgb="FF000000"/>
      <name val="Arial"/>
      <family val="2"/>
    </font>
    <font>
      <b/>
      <sz val="10"/>
      <color theme="3" tint="0.39997558519241921"/>
      <name val="Arial"/>
      <family val="2"/>
    </font>
    <font>
      <b/>
      <sz val="11"/>
      <color theme="1"/>
      <name val="Arial"/>
      <family val="2"/>
    </font>
    <font>
      <u/>
      <sz val="10"/>
      <color rgb="FF0000FF"/>
      <name val="Arial"/>
      <family val="2"/>
    </font>
    <font>
      <u/>
      <sz val="10"/>
      <color rgb="FF800080"/>
      <name val="Arial"/>
      <family val="2"/>
    </font>
    <font>
      <sz val="20"/>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rgb="FFFF0000"/>
      <name val="Arial"/>
      <family val="2"/>
    </font>
    <font>
      <b/>
      <sz val="12"/>
      <color rgb="FFFF0000"/>
      <name val="Arial"/>
      <family val="2"/>
    </font>
    <font>
      <b/>
      <vertAlign val="superscript"/>
      <sz val="10"/>
      <color theme="1"/>
      <name val="Arial"/>
      <family val="2"/>
    </font>
    <font>
      <vertAlign val="superscript"/>
      <sz val="10"/>
      <color theme="1"/>
      <name val="Arial"/>
      <family val="2"/>
    </font>
    <font>
      <b/>
      <sz val="8"/>
      <color theme="1"/>
      <name val="Arial"/>
      <family val="2"/>
    </font>
    <font>
      <sz val="8"/>
      <color theme="1"/>
      <name val="Arial"/>
      <family val="2"/>
    </font>
    <font>
      <u/>
      <sz val="10"/>
      <color theme="10"/>
      <name val="Arial"/>
      <family val="2"/>
    </font>
    <font>
      <i/>
      <sz val="10"/>
      <color theme="1"/>
      <name val="Arial"/>
      <family val="2"/>
    </font>
    <font>
      <u/>
      <sz val="9"/>
      <color theme="10"/>
      <name val="Arial"/>
      <family val="2"/>
    </font>
    <font>
      <b/>
      <sz val="12"/>
      <color rgb="FF000000"/>
      <name val="Arial"/>
      <family val="2"/>
    </font>
    <font>
      <b/>
      <sz val="12"/>
      <color theme="1"/>
      <name val="Arial"/>
      <family val="2"/>
    </font>
    <font>
      <sz val="12"/>
      <color theme="1"/>
      <name val="Arial"/>
      <family val="2"/>
    </font>
    <font>
      <b/>
      <sz val="11"/>
      <name val="Arial"/>
      <family val="2"/>
    </font>
    <font>
      <i/>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i/>
      <sz val="10"/>
      <color rgb="FFFF0000"/>
      <name val="Arial"/>
      <family val="2"/>
    </font>
    <font>
      <b/>
      <sz val="10"/>
      <color rgb="FFFF0000"/>
      <name val="Arial"/>
      <family val="2"/>
    </font>
    <font>
      <sz val="10"/>
      <name val="Arial"/>
      <family val="2"/>
    </font>
    <font>
      <sz val="10"/>
      <color theme="3" tint="-0.249977111117893"/>
      <name val="Arial"/>
      <family val="2"/>
    </font>
    <font>
      <i/>
      <sz val="10"/>
      <color rgb="FFFF0000"/>
      <name val="Arial"/>
      <family val="2"/>
    </font>
    <font>
      <sz val="10"/>
      <color rgb="FF002060"/>
      <name val="Arial"/>
      <family val="2"/>
    </font>
    <font>
      <u/>
      <sz val="11"/>
      <color theme="10"/>
      <name val="Calibri"/>
      <family val="2"/>
      <scheme val="minor"/>
    </font>
    <font>
      <sz val="8"/>
      <color rgb="FF0070C0"/>
      <name val="Arial"/>
      <family val="2"/>
    </font>
    <font>
      <sz val="9.5"/>
      <color rgb="FF000000"/>
      <name val="Arial"/>
      <family val="2"/>
    </font>
    <font>
      <sz val="10"/>
      <color rgb="FF0070C0"/>
      <name val="Arial"/>
      <family val="2"/>
    </font>
    <font>
      <b/>
      <sz val="9"/>
      <name val="Arial"/>
      <family val="2"/>
    </font>
    <font>
      <sz val="9.5"/>
      <color rgb="FF000000"/>
      <name val="Arial"/>
      <family val="2"/>
    </font>
    <font>
      <b/>
      <sz val="8"/>
      <color rgb="FFFF0000"/>
      <name val="Arial"/>
      <family val="2"/>
    </font>
    <font>
      <u/>
      <sz val="10"/>
      <color theme="1"/>
      <name val="Arial"/>
      <family val="2"/>
    </font>
    <font>
      <u/>
      <sz val="10"/>
      <color rgb="FF0070C0"/>
      <name val="Arial"/>
      <family val="2"/>
    </font>
    <font>
      <b/>
      <u/>
      <sz val="10"/>
      <color rgb="FFFF0000"/>
      <name val="Arial"/>
      <family val="2"/>
    </font>
    <font>
      <sz val="11"/>
      <color theme="1"/>
      <name val="Arial"/>
      <family val="2"/>
    </font>
    <font>
      <u/>
      <sz val="8"/>
      <color theme="1"/>
      <name val="Arial"/>
      <family val="2"/>
    </font>
  </fonts>
  <fills count="5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0">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dotted">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2">
    <xf numFmtId="0" fontId="0" fillId="0" borderId="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8" borderId="13" applyNumberFormat="0" applyAlignment="0" applyProtection="0"/>
    <xf numFmtId="0" fontId="72" fillId="29" borderId="14" applyNumberFormat="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15" applyNumberFormat="0" applyFill="0" applyAlignment="0" applyProtection="0"/>
    <xf numFmtId="0" fontId="76" fillId="0" borderId="16" applyNumberFormat="0" applyFill="0" applyAlignment="0" applyProtection="0"/>
    <xf numFmtId="0" fontId="77" fillId="0" borderId="17" applyNumberFormat="0" applyFill="0" applyAlignment="0" applyProtection="0"/>
    <xf numFmtId="0" fontId="77" fillId="0" borderId="0" applyNumberFormat="0" applyFill="0" applyBorder="0" applyAlignment="0" applyProtection="0"/>
    <xf numFmtId="0" fontId="2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78" fillId="31" borderId="13" applyNumberFormat="0" applyAlignment="0" applyProtection="0"/>
    <xf numFmtId="0" fontId="79" fillId="0" borderId="18" applyNumberFormat="0" applyFill="0" applyAlignment="0" applyProtection="0"/>
    <xf numFmtId="0" fontId="80" fillId="32" borderId="0" applyNumberFormat="0" applyBorder="0" applyAlignment="0" applyProtection="0"/>
    <xf numFmtId="0" fontId="58" fillId="0" borderId="0"/>
    <xf numFmtId="0" fontId="68" fillId="0" borderId="0"/>
    <xf numFmtId="0" fontId="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37" fillId="0" borderId="0"/>
    <xf numFmtId="0" fontId="25" fillId="0" borderId="0"/>
    <xf numFmtId="0" fontId="24" fillId="0" borderId="0"/>
    <xf numFmtId="0" fontId="26" fillId="0" borderId="0"/>
    <xf numFmtId="0" fontId="23" fillId="0" borderId="0"/>
    <xf numFmtId="0" fontId="23" fillId="0" borderId="0"/>
    <xf numFmtId="0" fontId="68" fillId="33" borderId="19" applyNumberFormat="0" applyFont="0" applyAlignment="0" applyProtection="0"/>
    <xf numFmtId="0" fontId="81" fillId="28" borderId="20" applyNumberFormat="0" applyAlignment="0" applyProtection="0"/>
    <xf numFmtId="9" fontId="22" fillId="0" borderId="0" applyFont="0" applyFill="0" applyBorder="0" applyAlignment="0" applyProtection="0"/>
    <xf numFmtId="9" fontId="58" fillId="0" borderId="0" applyFont="0" applyFill="0" applyBorder="0" applyAlignment="0" applyProtection="0"/>
    <xf numFmtId="0" fontId="82" fillId="0" borderId="0" applyNumberFormat="0" applyFill="0" applyBorder="0" applyAlignment="0" applyProtection="0"/>
    <xf numFmtId="0" fontId="83" fillId="0" borderId="21" applyNumberFormat="0" applyFill="0" applyAlignment="0" applyProtection="0"/>
    <xf numFmtId="0" fontId="84" fillId="0" borderId="0" applyNumberFormat="0" applyFill="0" applyBorder="0" applyAlignment="0" applyProtection="0"/>
    <xf numFmtId="0" fontId="18" fillId="0" borderId="0"/>
    <xf numFmtId="0" fontId="18" fillId="33" borderId="19" applyNumberFormat="0" applyFont="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7" fillId="0" borderId="0"/>
    <xf numFmtId="0" fontId="17" fillId="33" borderId="19" applyNumberFormat="0" applyFont="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93" fillId="0" borderId="0" applyNumberFormat="0" applyFill="0" applyBorder="0" applyAlignment="0" applyProtection="0"/>
    <xf numFmtId="0" fontId="16" fillId="0" borderId="0"/>
    <xf numFmtId="0" fontId="16" fillId="33" borderId="19" applyNumberFormat="0" applyFont="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5" fillId="0" borderId="0"/>
    <xf numFmtId="0" fontId="15" fillId="33" borderId="19"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95"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96" fillId="36" borderId="0" applyNumberFormat="0" applyBorder="0" applyAlignment="0" applyProtection="0"/>
    <xf numFmtId="0" fontId="96" fillId="38" borderId="0" applyNumberFormat="0" applyBorder="0" applyAlignment="0" applyProtection="0"/>
    <xf numFmtId="0" fontId="96" fillId="35" borderId="0" applyNumberFormat="0" applyBorder="0" applyAlignment="0" applyProtection="0"/>
    <xf numFmtId="0" fontId="96" fillId="39" borderId="0" applyNumberFormat="0" applyBorder="0" applyAlignment="0" applyProtection="0"/>
    <xf numFmtId="0" fontId="96" fillId="40" borderId="0" applyNumberFormat="0" applyBorder="0" applyAlignment="0" applyProtection="0"/>
    <xf numFmtId="0" fontId="96" fillId="38" borderId="0" applyNumberFormat="0" applyBorder="0" applyAlignment="0" applyProtection="0"/>
    <xf numFmtId="0" fontId="96" fillId="36" borderId="0" applyNumberFormat="0" applyBorder="0" applyAlignment="0" applyProtection="0"/>
    <xf numFmtId="0" fontId="97" fillId="38" borderId="0" applyNumberFormat="0" applyBorder="0" applyAlignment="0" applyProtection="0"/>
    <xf numFmtId="0" fontId="97" fillId="41" borderId="0" applyNumberFormat="0" applyBorder="0" applyAlignment="0" applyProtection="0"/>
    <xf numFmtId="0" fontId="97" fillId="42" borderId="0" applyNumberFormat="0" applyBorder="0" applyAlignment="0" applyProtection="0"/>
    <xf numFmtId="0" fontId="97" fillId="40" borderId="0" applyNumberFormat="0" applyBorder="0" applyAlignment="0" applyProtection="0"/>
    <xf numFmtId="0" fontId="97" fillId="38" borderId="0" applyNumberFormat="0" applyBorder="0" applyAlignment="0" applyProtection="0"/>
    <xf numFmtId="0" fontId="97" fillId="35" borderId="0" applyNumberFormat="0" applyBorder="0" applyAlignment="0" applyProtection="0"/>
    <xf numFmtId="0" fontId="97" fillId="43" borderId="0" applyNumberFormat="0" applyBorder="0" applyAlignment="0" applyProtection="0"/>
    <xf numFmtId="0" fontId="97" fillId="41" borderId="0" applyNumberFormat="0" applyBorder="0" applyAlignment="0" applyProtection="0"/>
    <xf numFmtId="0" fontId="97" fillId="42" borderId="0" applyNumberFormat="0" applyBorder="0" applyAlignment="0" applyProtection="0"/>
    <xf numFmtId="0" fontId="97" fillId="44"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8" fillId="47" borderId="0" applyNumberFormat="0" applyBorder="0" applyAlignment="0" applyProtection="0"/>
    <xf numFmtId="0" fontId="99" fillId="48" borderId="22" applyNumberFormat="0" applyAlignment="0" applyProtection="0"/>
    <xf numFmtId="0" fontId="100" fillId="49" borderId="23" applyNumberFormat="0" applyAlignment="0" applyProtection="0"/>
    <xf numFmtId="40" fontId="24" fillId="0" borderId="0" applyFont="0" applyFill="0" applyBorder="0" applyAlignment="0" applyProtection="0"/>
    <xf numFmtId="0" fontId="101" fillId="0" borderId="0" applyNumberFormat="0" applyFill="0" applyBorder="0" applyAlignment="0" applyProtection="0"/>
    <xf numFmtId="0" fontId="102" fillId="38" borderId="0" applyNumberFormat="0" applyBorder="0" applyAlignment="0" applyProtection="0"/>
    <xf numFmtId="0" fontId="103" fillId="0" borderId="24" applyNumberFormat="0" applyFill="0" applyAlignment="0" applyProtection="0"/>
    <xf numFmtId="0" fontId="104" fillId="0" borderId="25" applyNumberFormat="0" applyFill="0" applyAlignment="0" applyProtection="0"/>
    <xf numFmtId="0" fontId="105" fillId="0" borderId="26" applyNumberFormat="0" applyFill="0" applyAlignment="0" applyProtection="0"/>
    <xf numFmtId="0" fontId="105" fillId="0" borderId="0" applyNumberFormat="0" applyFill="0" applyBorder="0" applyAlignment="0" applyProtection="0"/>
    <xf numFmtId="0" fontId="106" fillId="39" borderId="22" applyNumberFormat="0" applyAlignment="0" applyProtection="0"/>
    <xf numFmtId="0" fontId="107" fillId="0" borderId="27" applyNumberFormat="0" applyFill="0" applyAlignment="0" applyProtection="0"/>
    <xf numFmtId="0" fontId="108" fillId="39" borderId="0" applyNumberFormat="0" applyBorder="0" applyAlignment="0" applyProtection="0"/>
    <xf numFmtId="0" fontId="25" fillId="0" borderId="0"/>
    <xf numFmtId="0" fontId="25" fillId="36" borderId="28" applyNumberFormat="0" applyFont="0" applyAlignment="0" applyProtection="0"/>
    <xf numFmtId="0" fontId="109" fillId="48" borderId="29" applyNumberFormat="0" applyAlignment="0" applyProtection="0"/>
    <xf numFmtId="9" fontId="23" fillId="0" borderId="0" applyFont="0" applyFill="0" applyBorder="0" applyAlignment="0" applyProtection="0"/>
    <xf numFmtId="0" fontId="110" fillId="0" borderId="0" applyNumberFormat="0" applyFill="0" applyBorder="0" applyAlignment="0" applyProtection="0"/>
    <xf numFmtId="0" fontId="111" fillId="0" borderId="30" applyNumberFormat="0" applyFill="0" applyAlignment="0" applyProtection="0"/>
    <xf numFmtId="0" fontId="107" fillId="0" borderId="0" applyNumberFormat="0" applyFill="0" applyBorder="0" applyAlignment="0" applyProtection="0"/>
    <xf numFmtId="0" fontId="25" fillId="0" borderId="0"/>
    <xf numFmtId="0" fontId="25" fillId="0" borderId="0"/>
    <xf numFmtId="0" fontId="23" fillId="0" borderId="0"/>
    <xf numFmtId="0" fontId="14" fillId="0" borderId="0"/>
    <xf numFmtId="0" fontId="23" fillId="0" borderId="0"/>
    <xf numFmtId="0" fontId="13" fillId="0" borderId="0"/>
    <xf numFmtId="0" fontId="13" fillId="33" borderId="19" applyNumberFormat="0" applyFont="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2" fillId="0" borderId="0"/>
    <xf numFmtId="0" fontId="11" fillId="0" borderId="0"/>
    <xf numFmtId="0" fontId="11" fillId="33" borderId="19" applyNumberFormat="0" applyFont="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0" fillId="0" borderId="0"/>
    <xf numFmtId="0" fontId="10" fillId="33" borderId="19" applyNumberFormat="0" applyFont="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9" fillId="0" borderId="0"/>
    <xf numFmtId="0" fontId="9" fillId="33" borderId="19" applyNumberFormat="0" applyFont="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8" fillId="0" borderId="0"/>
    <xf numFmtId="0" fontId="118" fillId="0" borderId="0" applyNumberFormat="0" applyFill="0" applyBorder="0" applyAlignment="0" applyProtection="0"/>
    <xf numFmtId="0" fontId="8" fillId="33" borderId="19"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165" fontId="8" fillId="0" borderId="0" applyFont="0" applyFill="0" applyBorder="0" applyAlignment="0" applyProtection="0"/>
    <xf numFmtId="0" fontId="6" fillId="0" borderId="0"/>
    <xf numFmtId="0" fontId="6" fillId="33" borderId="19"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165" fontId="25" fillId="0" borderId="0" applyFont="0" applyFill="0" applyBorder="0" applyAlignment="0" applyProtection="0"/>
    <xf numFmtId="0" fontId="4" fillId="0" borderId="0"/>
    <xf numFmtId="0" fontId="126" fillId="0" borderId="0" applyNumberFormat="0" applyFill="0" applyBorder="0" applyAlignment="0" applyProtection="0"/>
    <xf numFmtId="0" fontId="127" fillId="0" borderId="15" applyNumberFormat="0" applyFill="0" applyAlignment="0" applyProtection="0"/>
    <xf numFmtId="0" fontId="128" fillId="0" borderId="16" applyNumberFormat="0" applyFill="0" applyAlignment="0" applyProtection="0"/>
    <xf numFmtId="0" fontId="129" fillId="0" borderId="17" applyNumberFormat="0" applyFill="0" applyAlignment="0" applyProtection="0"/>
    <xf numFmtId="0" fontId="129" fillId="0" borderId="0" applyNumberFormat="0" applyFill="0" applyBorder="0" applyAlignment="0" applyProtection="0"/>
    <xf numFmtId="0" fontId="130" fillId="30" borderId="0" applyNumberFormat="0" applyBorder="0" applyAlignment="0" applyProtection="0"/>
    <xf numFmtId="0" fontId="131" fillId="27" borderId="0" applyNumberFormat="0" applyBorder="0" applyAlignment="0" applyProtection="0"/>
    <xf numFmtId="0" fontId="132" fillId="32" borderId="0" applyNumberFormat="0" applyBorder="0" applyAlignment="0" applyProtection="0"/>
    <xf numFmtId="0" fontId="133" fillId="31" borderId="13" applyNumberFormat="0" applyAlignment="0" applyProtection="0"/>
    <xf numFmtId="0" fontId="134" fillId="28" borderId="20" applyNumberFormat="0" applyAlignment="0" applyProtection="0"/>
    <xf numFmtId="0" fontId="135" fillId="28" borderId="13" applyNumberFormat="0" applyAlignment="0" applyProtection="0"/>
    <xf numFmtId="0" fontId="136" fillId="0" borderId="18" applyNumberFormat="0" applyFill="0" applyAlignment="0" applyProtection="0"/>
    <xf numFmtId="0" fontId="137" fillId="29" borderId="14" applyNumberFormat="0" applyAlignment="0" applyProtection="0"/>
    <xf numFmtId="0" fontId="138" fillId="0" borderId="0" applyNumberFormat="0" applyFill="0" applyBorder="0" applyAlignment="0" applyProtection="0"/>
    <xf numFmtId="0" fontId="4" fillId="33" borderId="19" applyNumberFormat="0" applyFont="0" applyAlignment="0" applyProtection="0"/>
    <xf numFmtId="0" fontId="139" fillId="0" borderId="0" applyNumberFormat="0" applyFill="0" applyBorder="0" applyAlignment="0" applyProtection="0"/>
    <xf numFmtId="0" fontId="140" fillId="0" borderId="21" applyNumberFormat="0" applyFill="0" applyAlignment="0" applyProtection="0"/>
    <xf numFmtId="0" fontId="141"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141" fillId="15" borderId="0" applyNumberFormat="0" applyBorder="0" applyAlignment="0" applyProtection="0"/>
    <xf numFmtId="0" fontId="141"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141" fillId="16" borderId="0" applyNumberFormat="0" applyBorder="0" applyAlignment="0" applyProtection="0"/>
    <xf numFmtId="0" fontId="141"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141" fillId="17" borderId="0" applyNumberFormat="0" applyBorder="0" applyAlignment="0" applyProtection="0"/>
    <xf numFmtId="0" fontId="141"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141" fillId="18" borderId="0" applyNumberFormat="0" applyBorder="0" applyAlignment="0" applyProtection="0"/>
    <xf numFmtId="0" fontId="141"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141" fillId="19" borderId="0" applyNumberFormat="0" applyBorder="0" applyAlignment="0" applyProtection="0"/>
    <xf numFmtId="0" fontId="141" fillId="26"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141" fillId="20" borderId="0" applyNumberFormat="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6" fillId="0" borderId="0"/>
    <xf numFmtId="0" fontId="5" fillId="0" borderId="0"/>
    <xf numFmtId="0" fontId="23" fillId="0" borderId="0"/>
    <xf numFmtId="0" fontId="23" fillId="0" borderId="0"/>
    <xf numFmtId="0" fontId="3" fillId="0" borderId="0"/>
    <xf numFmtId="0" fontId="5" fillId="0" borderId="0"/>
    <xf numFmtId="0" fontId="2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8" borderId="13" applyNumberFormat="0" applyAlignment="0" applyProtection="0"/>
    <xf numFmtId="0" fontId="72" fillId="29" borderId="14" applyNumberFormat="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15" applyNumberFormat="0" applyFill="0" applyAlignment="0" applyProtection="0"/>
    <xf numFmtId="0" fontId="76" fillId="0" borderId="16" applyNumberFormat="0" applyFill="0" applyAlignment="0" applyProtection="0"/>
    <xf numFmtId="0" fontId="77" fillId="0" borderId="17" applyNumberFormat="0" applyFill="0" applyAlignment="0" applyProtection="0"/>
    <xf numFmtId="0" fontId="77" fillId="0" borderId="0" applyNumberFormat="0" applyFill="0" applyBorder="0" applyAlignment="0" applyProtection="0"/>
    <xf numFmtId="0" fontId="54" fillId="0" borderId="0" applyNumberFormat="0" applyFill="0" applyBorder="0" applyAlignment="0" applyProtection="0">
      <alignment vertical="top"/>
      <protection locked="0"/>
    </xf>
    <xf numFmtId="0" fontId="78" fillId="31" borderId="13" applyNumberFormat="0" applyAlignment="0" applyProtection="0"/>
    <xf numFmtId="0" fontId="79" fillId="0" borderId="18" applyNumberFormat="0" applyFill="0" applyAlignment="0" applyProtection="0"/>
    <xf numFmtId="0" fontId="80" fillId="32" borderId="0" applyNumberFormat="0" applyBorder="0" applyAlignment="0" applyProtection="0"/>
    <xf numFmtId="0" fontId="5" fillId="33" borderId="19" applyNumberFormat="0" applyFont="0" applyAlignment="0" applyProtection="0"/>
    <xf numFmtId="0" fontId="81" fillId="28" borderId="20" applyNumberFormat="0" applyAlignment="0" applyProtection="0"/>
    <xf numFmtId="9" fontId="22" fillId="0" borderId="0" applyFont="0" applyFill="0" applyBorder="0" applyAlignment="0" applyProtection="0"/>
    <xf numFmtId="9" fontId="23" fillId="0" borderId="0" applyFont="0" applyFill="0" applyBorder="0" applyAlignment="0" applyProtection="0"/>
    <xf numFmtId="0" fontId="82" fillId="0" borderId="0" applyNumberFormat="0" applyFill="0" applyBorder="0" applyAlignment="0" applyProtection="0"/>
    <xf numFmtId="0" fontId="83" fillId="0" borderId="21" applyNumberFormat="0" applyFill="0" applyAlignment="0" applyProtection="0"/>
    <xf numFmtId="0" fontId="84" fillId="0" borderId="0" applyNumberFormat="0" applyFill="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23" fillId="0" borderId="0"/>
    <xf numFmtId="0" fontId="5" fillId="0" borderId="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165" fontId="5" fillId="0" borderId="0" applyFont="0" applyFill="0" applyBorder="0" applyAlignment="0" applyProtection="0"/>
    <xf numFmtId="0" fontId="5" fillId="0" borderId="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165" fontId="25" fillId="0" borderId="0" applyFont="0" applyFill="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23" fillId="0" borderId="0"/>
    <xf numFmtId="0" fontId="23" fillId="0" borderId="0"/>
    <xf numFmtId="0" fontId="5" fillId="0" borderId="0"/>
    <xf numFmtId="0" fontId="23" fillId="0" borderId="0"/>
    <xf numFmtId="0" fontId="3" fillId="0" borderId="0"/>
    <xf numFmtId="0" fontId="150" fillId="0" borderId="0" applyNumberFormat="0" applyFill="0" applyBorder="0" applyAlignment="0" applyProtection="0"/>
    <xf numFmtId="0" fontId="5" fillId="0" borderId="0"/>
    <xf numFmtId="0" fontId="152" fillId="0" borderId="0"/>
    <xf numFmtId="0" fontId="152" fillId="0" borderId="0"/>
    <xf numFmtId="0" fontId="23" fillId="0" borderId="0"/>
    <xf numFmtId="0" fontId="23" fillId="0" borderId="0"/>
    <xf numFmtId="0" fontId="23" fillId="0" borderId="0"/>
    <xf numFmtId="165" fontId="23" fillId="0" borderId="0" applyFont="0" applyFill="0" applyBorder="0" applyAlignment="0" applyProtection="0"/>
    <xf numFmtId="165" fontId="5" fillId="0" borderId="0" applyFont="0" applyFill="0" applyBorder="0" applyAlignment="0" applyProtection="0"/>
    <xf numFmtId="0" fontId="155" fillId="0" borderId="0"/>
    <xf numFmtId="0" fontId="2" fillId="0" borderId="0"/>
    <xf numFmtId="0" fontId="118" fillId="0" borderId="0" applyNumberFormat="0" applyFill="0" applyBorder="0" applyAlignment="0" applyProtection="0"/>
    <xf numFmtId="0" fontId="118" fillId="0" borderId="0" applyNumberFormat="0" applyFill="0" applyBorder="0" applyAlignment="0" applyProtection="0"/>
    <xf numFmtId="0" fontId="1" fillId="0" borderId="0"/>
    <xf numFmtId="0" fontId="1" fillId="0" borderId="0"/>
  </cellStyleXfs>
  <cellXfs count="1845">
    <xf numFmtId="0" fontId="0" fillId="0" borderId="0" xfId="0"/>
    <xf numFmtId="0" fontId="20" fillId="0" borderId="0" xfId="70" applyFont="1"/>
    <xf numFmtId="0" fontId="28" fillId="0" borderId="0" xfId="70" applyFont="1"/>
    <xf numFmtId="1" fontId="28" fillId="0" borderId="0" xfId="70" applyNumberFormat="1" applyFont="1"/>
    <xf numFmtId="0" fontId="28" fillId="0" borderId="0" xfId="0" applyFont="1"/>
    <xf numFmtId="0" fontId="20" fillId="0" borderId="0" xfId="71" applyFont="1"/>
    <xf numFmtId="0" fontId="20" fillId="0" borderId="0" xfId="71" applyFont="1" applyAlignment="1">
      <alignment vertical="center"/>
    </xf>
    <xf numFmtId="0" fontId="21" fillId="0" borderId="0" xfId="71" applyFont="1"/>
    <xf numFmtId="1" fontId="20" fillId="0" borderId="0" xfId="71" applyNumberFormat="1" applyFont="1" applyAlignment="1">
      <alignment vertical="center"/>
    </xf>
    <xf numFmtId="0" fontId="28" fillId="0" borderId="1" xfId="0" applyFont="1" applyBorder="1"/>
    <xf numFmtId="0" fontId="29" fillId="0" borderId="1" xfId="71" applyFont="1" applyBorder="1"/>
    <xf numFmtId="0" fontId="28" fillId="0" borderId="1" xfId="71" applyFont="1" applyBorder="1"/>
    <xf numFmtId="1" fontId="28" fillId="0" borderId="1" xfId="71" applyNumberFormat="1" applyFont="1" applyBorder="1"/>
    <xf numFmtId="0" fontId="20" fillId="0" borderId="1" xfId="71" applyFont="1" applyBorder="1" applyAlignment="1">
      <alignment vertical="center"/>
    </xf>
    <xf numFmtId="0" fontId="22" fillId="0" borderId="0" xfId="50" applyFont="1"/>
    <xf numFmtId="0" fontId="28" fillId="0" borderId="0" xfId="70" applyFont="1" applyFill="1"/>
    <xf numFmtId="0" fontId="30" fillId="0" borderId="0" xfId="0" applyFont="1"/>
    <xf numFmtId="0" fontId="28" fillId="0" borderId="1" xfId="71" applyFont="1" applyBorder="1" applyAlignment="1">
      <alignment horizontal="left"/>
    </xf>
    <xf numFmtId="167" fontId="22" fillId="0" borderId="1" xfId="71" applyNumberFormat="1" applyFont="1" applyBorder="1" applyAlignment="1"/>
    <xf numFmtId="168" fontId="22" fillId="0" borderId="1" xfId="71" applyNumberFormat="1" applyFont="1" applyBorder="1" applyAlignment="1"/>
    <xf numFmtId="0" fontId="28" fillId="0" borderId="0" xfId="71" applyFont="1" applyFill="1" applyAlignment="1">
      <alignment horizontal="center"/>
    </xf>
    <xf numFmtId="0" fontId="22" fillId="0" borderId="0" xfId="70" applyFont="1"/>
    <xf numFmtId="0" fontId="28" fillId="0" borderId="1" xfId="71" applyFont="1" applyBorder="1" applyAlignment="1"/>
    <xf numFmtId="0" fontId="32" fillId="0" borderId="0" xfId="71" applyFont="1" applyBorder="1" applyAlignment="1">
      <alignment horizontal="center"/>
    </xf>
    <xf numFmtId="0" fontId="22" fillId="0" borderId="1" xfId="50" applyFont="1" applyBorder="1"/>
    <xf numFmtId="0" fontId="32" fillId="0" borderId="0" xfId="71" applyFont="1" applyBorder="1" applyAlignment="1"/>
    <xf numFmtId="0" fontId="34" fillId="0" borderId="0" xfId="71" applyFont="1" applyBorder="1" applyAlignment="1">
      <alignment horizontal="left"/>
    </xf>
    <xf numFmtId="0" fontId="35" fillId="0" borderId="0" xfId="0" applyFont="1"/>
    <xf numFmtId="0" fontId="36" fillId="0" borderId="0" xfId="44" applyFont="1" applyAlignment="1">
      <alignment vertical="top"/>
    </xf>
    <xf numFmtId="0" fontId="36" fillId="0" borderId="0" xfId="44" applyFont="1" applyAlignment="1">
      <alignment vertical="top" wrapText="1"/>
    </xf>
    <xf numFmtId="0" fontId="32" fillId="0" borderId="0" xfId="0" applyFont="1"/>
    <xf numFmtId="0" fontId="25" fillId="0" borderId="0" xfId="71" applyFont="1" applyBorder="1" applyAlignment="1"/>
    <xf numFmtId="0" fontId="25" fillId="0" borderId="0" xfId="70" applyFont="1"/>
    <xf numFmtId="0" fontId="0" fillId="0" borderId="0" xfId="0" applyFill="1"/>
    <xf numFmtId="0" fontId="41" fillId="0" borderId="0" xfId="0" applyFont="1" applyFill="1"/>
    <xf numFmtId="0" fontId="41" fillId="0" borderId="0" xfId="0" applyFont="1"/>
    <xf numFmtId="0" fontId="41" fillId="0" borderId="0" xfId="0" applyFont="1" applyFill="1" applyAlignment="1"/>
    <xf numFmtId="0" fontId="42" fillId="0" borderId="0" xfId="0" applyFont="1" applyAlignment="1">
      <alignment horizontal="left"/>
    </xf>
    <xf numFmtId="0" fontId="43" fillId="0" borderId="0" xfId="0" applyFont="1" applyAlignment="1">
      <alignment horizontal="left"/>
    </xf>
    <xf numFmtId="0" fontId="43" fillId="0" borderId="0" xfId="0" applyFont="1"/>
    <xf numFmtId="0" fontId="44" fillId="0" borderId="0" xfId="0" applyFont="1" applyAlignment="1">
      <alignment horizontal="left" vertical="top"/>
    </xf>
    <xf numFmtId="0" fontId="44" fillId="0" borderId="0" xfId="0" applyFont="1" applyAlignment="1">
      <alignment horizontal="center" vertical="top"/>
    </xf>
    <xf numFmtId="0" fontId="44" fillId="0" borderId="0" xfId="0" applyFont="1" applyAlignment="1">
      <alignment horizontal="center" vertical="top" wrapText="1"/>
    </xf>
    <xf numFmtId="0" fontId="23" fillId="0" borderId="0" xfId="54"/>
    <xf numFmtId="0" fontId="23" fillId="0" borderId="0" xfId="54" applyFont="1"/>
    <xf numFmtId="0" fontId="23" fillId="0" borderId="0" xfId="54" applyAlignment="1">
      <alignment vertical="center"/>
    </xf>
    <xf numFmtId="0" fontId="23" fillId="0" borderId="0" xfId="54" applyFont="1" applyAlignment="1">
      <alignment vertical="center"/>
    </xf>
    <xf numFmtId="0" fontId="46" fillId="0" borderId="0" xfId="71" applyFont="1" applyBorder="1" applyAlignment="1">
      <alignment horizontal="center"/>
    </xf>
    <xf numFmtId="0" fontId="46" fillId="0" borderId="0" xfId="71" applyFont="1" applyAlignment="1">
      <alignment horizontal="center"/>
    </xf>
    <xf numFmtId="0" fontId="46" fillId="0" borderId="3" xfId="71" applyFont="1" applyBorder="1"/>
    <xf numFmtId="0" fontId="23" fillId="0" borderId="3" xfId="71" applyFont="1" applyBorder="1" applyAlignment="1">
      <alignment horizontal="center"/>
    </xf>
    <xf numFmtId="1" fontId="23" fillId="0" borderId="3" xfId="71" applyNumberFormat="1" applyFont="1" applyBorder="1" applyAlignment="1">
      <alignment horizontal="center"/>
    </xf>
    <xf numFmtId="0" fontId="23" fillId="0" borderId="0" xfId="71" applyFont="1" applyBorder="1" applyAlignment="1">
      <alignment horizontal="right" vertical="center" wrapText="1"/>
    </xf>
    <xf numFmtId="1" fontId="23" fillId="0" borderId="0" xfId="71" applyNumberFormat="1" applyFont="1" applyBorder="1" applyAlignment="1">
      <alignment horizontal="right" vertical="center" indent="3"/>
    </xf>
    <xf numFmtId="1" fontId="23" fillId="0" borderId="0" xfId="71" applyNumberFormat="1" applyFont="1" applyBorder="1" applyAlignment="1">
      <alignment horizontal="right" indent="2"/>
    </xf>
    <xf numFmtId="1" fontId="23" fillId="0" borderId="0" xfId="71" quotePrefix="1" applyNumberFormat="1" applyFont="1" applyAlignment="1">
      <alignment horizontal="right" indent="3"/>
    </xf>
    <xf numFmtId="1" fontId="23" fillId="0" borderId="0" xfId="71" quotePrefix="1" applyNumberFormat="1" applyFont="1" applyFill="1" applyAlignment="1">
      <alignment horizontal="right" indent="3"/>
    </xf>
    <xf numFmtId="1" fontId="23" fillId="0" borderId="0" xfId="71" applyNumberFormat="1" applyFont="1" applyFill="1" applyBorder="1" applyAlignment="1">
      <alignment horizontal="right" wrapText="1" indent="2"/>
    </xf>
    <xf numFmtId="0" fontId="23" fillId="0" borderId="0" xfId="71" applyFont="1" applyBorder="1" applyAlignment="1">
      <alignment horizontal="right" wrapText="1"/>
    </xf>
    <xf numFmtId="0" fontId="46" fillId="0" borderId="0" xfId="71" applyFont="1" applyBorder="1" applyAlignment="1">
      <alignment horizontal="right" wrapText="1"/>
    </xf>
    <xf numFmtId="0" fontId="45" fillId="0" borderId="0" xfId="70" applyFont="1"/>
    <xf numFmtId="0" fontId="25" fillId="0" borderId="0" xfId="71" applyFont="1" applyFill="1" applyAlignment="1">
      <alignment horizontal="left"/>
    </xf>
    <xf numFmtId="0" fontId="33" fillId="0" borderId="0" xfId="71" applyFont="1" applyBorder="1" applyAlignment="1">
      <alignment horizontal="left"/>
    </xf>
    <xf numFmtId="0" fontId="33" fillId="0" borderId="0" xfId="71" applyFont="1" applyBorder="1" applyAlignment="1">
      <alignment horizontal="center"/>
    </xf>
    <xf numFmtId="0" fontId="33" fillId="0" borderId="0" xfId="70" applyFont="1"/>
    <xf numFmtId="168" fontId="22" fillId="0" borderId="0" xfId="71" applyNumberFormat="1" applyFont="1" applyBorder="1" applyAlignment="1"/>
    <xf numFmtId="0" fontId="25" fillId="0" borderId="0" xfId="70" applyFont="1" applyAlignment="1">
      <alignment vertical="center"/>
    </xf>
    <xf numFmtId="0" fontId="28" fillId="0" borderId="0" xfId="56" applyFont="1"/>
    <xf numFmtId="1" fontId="23" fillId="0" borderId="0" xfId="71" applyNumberFormat="1" applyFont="1" applyBorder="1" applyAlignment="1">
      <alignment horizontal="right" vertical="center" indent="1"/>
    </xf>
    <xf numFmtId="1" fontId="23" fillId="0" borderId="0" xfId="71" applyNumberFormat="1" applyFont="1" applyBorder="1" applyAlignment="1">
      <alignment horizontal="right" vertical="center" indent="2"/>
    </xf>
    <xf numFmtId="1" fontId="23" fillId="0" borderId="0" xfId="71" applyNumberFormat="1" applyFont="1" applyAlignment="1">
      <alignment horizontal="right" indent="2"/>
    </xf>
    <xf numFmtId="1" fontId="23" fillId="0" borderId="0" xfId="71" applyNumberFormat="1" applyFont="1" applyBorder="1" applyAlignment="1">
      <alignment horizontal="right" indent="1"/>
    </xf>
    <xf numFmtId="1" fontId="23" fillId="0" borderId="0" xfId="71" applyNumberFormat="1" applyFont="1" applyAlignment="1">
      <alignment horizontal="right" indent="1"/>
    </xf>
    <xf numFmtId="1" fontId="49" fillId="0" borderId="0" xfId="71" quotePrefix="1" applyNumberFormat="1" applyFont="1" applyAlignment="1">
      <alignment horizontal="right" indent="1"/>
    </xf>
    <xf numFmtId="1" fontId="23" fillId="0" borderId="0" xfId="71" quotePrefix="1" applyNumberFormat="1" applyFont="1" applyAlignment="1">
      <alignment horizontal="right" indent="1"/>
    </xf>
    <xf numFmtId="1" fontId="28" fillId="0" borderId="0" xfId="56" applyNumberFormat="1" applyFont="1"/>
    <xf numFmtId="1" fontId="23" fillId="0" borderId="0" xfId="71" applyNumberFormat="1" applyFont="1" applyFill="1" applyAlignment="1">
      <alignment horizontal="right" indent="1"/>
    </xf>
    <xf numFmtId="1" fontId="23" fillId="0" borderId="0" xfId="71" quotePrefix="1" applyNumberFormat="1" applyFont="1" applyFill="1" applyAlignment="1">
      <alignment horizontal="right" indent="1"/>
    </xf>
    <xf numFmtId="1" fontId="23" fillId="0" borderId="0" xfId="71" applyNumberFormat="1" applyFont="1" applyFill="1" applyBorder="1" applyAlignment="1">
      <alignment horizontal="right" indent="1"/>
    </xf>
    <xf numFmtId="0" fontId="28" fillId="0" borderId="0" xfId="54" applyFont="1"/>
    <xf numFmtId="0" fontId="45" fillId="0" borderId="0" xfId="54" applyFont="1"/>
    <xf numFmtId="0" fontId="32" fillId="0" borderId="0" xfId="54" applyFont="1"/>
    <xf numFmtId="0" fontId="25" fillId="0" borderId="0" xfId="57"/>
    <xf numFmtId="0" fontId="46" fillId="0" borderId="2" xfId="71" applyFont="1" applyBorder="1"/>
    <xf numFmtId="0" fontId="23" fillId="0" borderId="0" xfId="57" applyFont="1"/>
    <xf numFmtId="0" fontId="46" fillId="0" borderId="0" xfId="71" applyFont="1" applyBorder="1"/>
    <xf numFmtId="0" fontId="23" fillId="0" borderId="0" xfId="71" applyFont="1" applyBorder="1" applyAlignment="1">
      <alignment horizontal="center"/>
    </xf>
    <xf numFmtId="1" fontId="23" fillId="0" borderId="0" xfId="71" applyNumberFormat="1" applyFont="1" applyBorder="1" applyAlignment="1">
      <alignment horizontal="center"/>
    </xf>
    <xf numFmtId="171" fontId="46" fillId="0" borderId="0" xfId="71" quotePrefix="1" applyNumberFormat="1" applyFont="1" applyFill="1" applyAlignment="1">
      <alignment horizontal="right"/>
    </xf>
    <xf numFmtId="171" fontId="23" fillId="0" borderId="0" xfId="71" quotePrefix="1" applyNumberFormat="1" applyFont="1" applyFill="1" applyAlignment="1">
      <alignment horizontal="right"/>
    </xf>
    <xf numFmtId="0" fontId="23" fillId="0" borderId="0" xfId="70" applyFont="1"/>
    <xf numFmtId="0" fontId="23" fillId="0" borderId="0" xfId="71" applyFont="1" applyAlignment="1">
      <alignment horizontal="left"/>
    </xf>
    <xf numFmtId="0" fontId="23" fillId="0" borderId="1" xfId="70" applyFont="1" applyBorder="1"/>
    <xf numFmtId="0" fontId="23" fillId="0" borderId="1" xfId="70" applyFont="1" applyFill="1" applyBorder="1"/>
    <xf numFmtId="0" fontId="45" fillId="0" borderId="0" xfId="71" applyFont="1" applyAlignment="1">
      <alignment horizontal="left"/>
    </xf>
    <xf numFmtId="0" fontId="32" fillId="0" borderId="0" xfId="70" applyFont="1"/>
    <xf numFmtId="0" fontId="25" fillId="0" borderId="0" xfId="71" applyFont="1" applyBorder="1" applyAlignment="1">
      <alignment horizontal="left"/>
    </xf>
    <xf numFmtId="0" fontId="45" fillId="0" borderId="0" xfId="59" applyFont="1"/>
    <xf numFmtId="0" fontId="25" fillId="0" borderId="0" xfId="71" applyFont="1" applyBorder="1" applyAlignment="1">
      <alignment wrapText="1"/>
    </xf>
    <xf numFmtId="1" fontId="23" fillId="0" borderId="1" xfId="71" applyNumberFormat="1" applyFont="1" applyBorder="1" applyAlignment="1">
      <alignment horizontal="right" indent="3"/>
    </xf>
    <xf numFmtId="0" fontId="33" fillId="0" borderId="0" xfId="0" applyFont="1"/>
    <xf numFmtId="1" fontId="32" fillId="0" borderId="0" xfId="71" applyNumberFormat="1" applyFont="1" applyFill="1" applyBorder="1" applyAlignment="1">
      <alignment horizontal="right"/>
    </xf>
    <xf numFmtId="172" fontId="32" fillId="0" borderId="0" xfId="71" quotePrefix="1" applyNumberFormat="1" applyFont="1" applyBorder="1" applyAlignment="1">
      <alignment horizontal="right"/>
    </xf>
    <xf numFmtId="0" fontId="45" fillId="0" borderId="0" xfId="70" applyFont="1" applyFill="1"/>
    <xf numFmtId="0" fontId="25" fillId="0" borderId="0" xfId="71" applyFont="1" applyFill="1" applyAlignment="1">
      <alignment horizontal="center"/>
    </xf>
    <xf numFmtId="0" fontId="33" fillId="0" borderId="0" xfId="71" applyFont="1" applyBorder="1"/>
    <xf numFmtId="0" fontId="32" fillId="0" borderId="1" xfId="71" applyFont="1" applyBorder="1" applyAlignment="1">
      <alignment horizontal="left"/>
    </xf>
    <xf numFmtId="167" fontId="32" fillId="0" borderId="1" xfId="71" applyNumberFormat="1" applyFont="1" applyBorder="1" applyAlignment="1"/>
    <xf numFmtId="168" fontId="32" fillId="0" borderId="1" xfId="71" applyNumberFormat="1" applyFont="1" applyBorder="1" applyAlignment="1"/>
    <xf numFmtId="0" fontId="23" fillId="0" borderId="2" xfId="54" applyBorder="1" applyAlignment="1">
      <alignment wrapText="1"/>
    </xf>
    <xf numFmtId="0" fontId="25" fillId="0" borderId="0" xfId="61" applyFont="1" applyBorder="1" applyAlignment="1">
      <alignment horizontal="left"/>
    </xf>
    <xf numFmtId="0" fontId="25" fillId="0" borderId="0" xfId="0" applyFont="1" applyBorder="1" applyAlignment="1">
      <alignment wrapText="1"/>
    </xf>
    <xf numFmtId="0" fontId="25" fillId="0" borderId="0" xfId="62"/>
    <xf numFmtId="0" fontId="23" fillId="0" borderId="0" xfId="0" applyFont="1"/>
    <xf numFmtId="0" fontId="23" fillId="0" borderId="0" xfId="0" applyFont="1" applyFill="1"/>
    <xf numFmtId="1" fontId="32" fillId="0" borderId="0" xfId="70" applyNumberFormat="1" applyFont="1"/>
    <xf numFmtId="1" fontId="33" fillId="0" borderId="0" xfId="71" quotePrefix="1" applyNumberFormat="1" applyFont="1" applyBorder="1" applyAlignment="1">
      <alignment horizontal="right"/>
    </xf>
    <xf numFmtId="0" fontId="32" fillId="0" borderId="0" xfId="0" applyFont="1" applyFill="1"/>
    <xf numFmtId="1" fontId="32" fillId="0" borderId="0" xfId="71" quotePrefix="1" applyNumberFormat="1" applyFont="1" applyBorder="1" applyAlignment="1">
      <alignment horizontal="right"/>
    </xf>
    <xf numFmtId="0" fontId="23" fillId="0" borderId="0" xfId="54" applyFont="1" applyBorder="1"/>
    <xf numFmtId="0" fontId="25" fillId="0" borderId="0" xfId="70" applyFont="1" applyFill="1"/>
    <xf numFmtId="0" fontId="32" fillId="0" borderId="0" xfId="54" applyFont="1" applyBorder="1"/>
    <xf numFmtId="171" fontId="32" fillId="0" borderId="4" xfId="70" applyNumberFormat="1" applyFont="1" applyFill="1" applyBorder="1"/>
    <xf numFmtId="0" fontId="46" fillId="0" borderId="0" xfId="71" applyFont="1" applyFill="1" applyBorder="1" applyAlignment="1">
      <alignment horizontal="center"/>
    </xf>
    <xf numFmtId="0" fontId="25" fillId="0" borderId="0" xfId="60" applyFont="1" applyBorder="1" applyAlignment="1"/>
    <xf numFmtId="0" fontId="25" fillId="0" borderId="0" xfId="60" applyFont="1"/>
    <xf numFmtId="0" fontId="28" fillId="0" borderId="0" xfId="63" applyFont="1"/>
    <xf numFmtId="0" fontId="32" fillId="0" borderId="0" xfId="0" applyFont="1" applyAlignment="1">
      <alignment horizontal="center"/>
    </xf>
    <xf numFmtId="171" fontId="32" fillId="0" borderId="0" xfId="71" quotePrefix="1" applyNumberFormat="1" applyFont="1" applyAlignment="1">
      <alignment horizontal="center"/>
    </xf>
    <xf numFmtId="171" fontId="32" fillId="0" borderId="0" xfId="71" quotePrefix="1" applyNumberFormat="1" applyFont="1" applyFill="1" applyAlignment="1">
      <alignment horizontal="center"/>
    </xf>
    <xf numFmtId="0" fontId="32" fillId="0" borderId="0" xfId="0" applyFont="1" applyFill="1" applyAlignment="1">
      <alignment horizontal="center"/>
    </xf>
    <xf numFmtId="0" fontId="25" fillId="0" borderId="0" xfId="64"/>
    <xf numFmtId="0" fontId="32" fillId="0" borderId="0" xfId="64" applyFont="1"/>
    <xf numFmtId="0" fontId="33" fillId="0" borderId="0" xfId="54" applyFont="1"/>
    <xf numFmtId="1" fontId="33" fillId="0" borderId="0" xfId="71" applyNumberFormat="1" applyFont="1" applyFill="1" applyBorder="1" applyAlignment="1">
      <alignment horizontal="right"/>
    </xf>
    <xf numFmtId="0" fontId="32" fillId="0" borderId="0" xfId="54" applyFont="1" applyFill="1"/>
    <xf numFmtId="0" fontId="32" fillId="0" borderId="0" xfId="54" applyFont="1" applyFill="1" applyBorder="1"/>
    <xf numFmtId="0" fontId="32" fillId="0" borderId="1" xfId="54" applyFont="1" applyBorder="1"/>
    <xf numFmtId="0" fontId="28" fillId="0" borderId="0" xfId="54" applyFont="1" applyFill="1" applyBorder="1"/>
    <xf numFmtId="0" fontId="25" fillId="0" borderId="0" xfId="64" applyFont="1"/>
    <xf numFmtId="0" fontId="25" fillId="0" borderId="0" xfId="64" applyFont="1" applyFill="1" applyBorder="1"/>
    <xf numFmtId="0" fontId="28" fillId="0" borderId="0" xfId="64" applyFont="1" applyFill="1" applyBorder="1"/>
    <xf numFmtId="0" fontId="45" fillId="0" borderId="0" xfId="0" applyFont="1" applyFill="1" applyBorder="1"/>
    <xf numFmtId="0" fontId="25" fillId="0" borderId="0" xfId="0" applyFont="1"/>
    <xf numFmtId="0" fontId="25" fillId="0" borderId="0" xfId="65"/>
    <xf numFmtId="0" fontId="32" fillId="0" borderId="0" xfId="65" applyFont="1"/>
    <xf numFmtId="0" fontId="33" fillId="0" borderId="0" xfId="54" applyFont="1" applyBorder="1"/>
    <xf numFmtId="172" fontId="33" fillId="0" borderId="0" xfId="71" quotePrefix="1" applyNumberFormat="1" applyFont="1" applyBorder="1" applyAlignment="1">
      <alignment horizontal="right"/>
    </xf>
    <xf numFmtId="0" fontId="53" fillId="0" borderId="0" xfId="54" applyFont="1"/>
    <xf numFmtId="0" fontId="32" fillId="0" borderId="0" xfId="70" applyFont="1" applyAlignment="1"/>
    <xf numFmtId="0" fontId="32" fillId="0" borderId="0" xfId="70" applyFont="1" applyFill="1" applyAlignment="1">
      <alignment horizontal="right"/>
    </xf>
    <xf numFmtId="0" fontId="32" fillId="0" borderId="0" xfId="70" applyFont="1" applyAlignment="1">
      <alignment horizontal="right"/>
    </xf>
    <xf numFmtId="0" fontId="23" fillId="0" borderId="1" xfId="54" applyBorder="1"/>
    <xf numFmtId="0" fontId="25" fillId="0" borderId="0" xfId="65" applyFont="1"/>
    <xf numFmtId="0" fontId="25" fillId="0" borderId="0" xfId="65" applyFont="1" applyFill="1" applyBorder="1"/>
    <xf numFmtId="0" fontId="28" fillId="0" borderId="0" xfId="65" applyFont="1" applyFill="1" applyBorder="1"/>
    <xf numFmtId="0" fontId="25" fillId="0" borderId="0" xfId="0" applyFont="1" applyFill="1" applyBorder="1"/>
    <xf numFmtId="1" fontId="23" fillId="0" borderId="0" xfId="71" quotePrefix="1" applyNumberFormat="1" applyFont="1" applyFill="1" applyAlignment="1">
      <alignment horizontal="right" indent="2"/>
    </xf>
    <xf numFmtId="0" fontId="25" fillId="0" borderId="0" xfId="0" applyFont="1" applyAlignment="1">
      <alignment wrapText="1"/>
    </xf>
    <xf numFmtId="0" fontId="32" fillId="0" borderId="0" xfId="70" applyFont="1" applyAlignment="1">
      <alignment horizontal="left"/>
    </xf>
    <xf numFmtId="0" fontId="23" fillId="0" borderId="0" xfId="49" applyFont="1" applyAlignment="1"/>
    <xf numFmtId="0" fontId="25" fillId="0" borderId="0" xfId="60" applyAlignment="1">
      <alignment wrapText="1"/>
    </xf>
    <xf numFmtId="0" fontId="33" fillId="0" borderId="0" xfId="70" applyFont="1" applyFill="1"/>
    <xf numFmtId="0" fontId="32" fillId="0" borderId="0" xfId="70" applyFont="1" applyFill="1"/>
    <xf numFmtId="0" fontId="33" fillId="0" borderId="0" xfId="70" applyFont="1" applyFill="1" applyAlignment="1">
      <alignment horizontal="right"/>
    </xf>
    <xf numFmtId="0" fontId="25" fillId="0" borderId="0" xfId="0" applyFont="1" applyFill="1" applyAlignment="1">
      <alignment wrapText="1"/>
    </xf>
    <xf numFmtId="0" fontId="23" fillId="0" borderId="0" xfId="71" applyFont="1" applyFill="1" applyAlignment="1">
      <alignment horizontal="left"/>
    </xf>
    <xf numFmtId="0" fontId="25" fillId="0" borderId="0" xfId="60" applyAlignment="1">
      <alignment horizontal="left" wrapText="1"/>
    </xf>
    <xf numFmtId="0" fontId="23" fillId="0" borderId="0" xfId="71" applyFont="1" applyBorder="1" applyAlignment="1">
      <alignment horizontal="center" wrapText="1"/>
    </xf>
    <xf numFmtId="0" fontId="0" fillId="0" borderId="0" xfId="71" applyFont="1" applyBorder="1" applyAlignment="1">
      <alignment wrapText="1"/>
    </xf>
    <xf numFmtId="0" fontId="25" fillId="0" borderId="0" xfId="0" applyFont="1" applyAlignment="1">
      <alignment horizontal="left"/>
    </xf>
    <xf numFmtId="3" fontId="40" fillId="0" borderId="0" xfId="0" applyNumberFormat="1" applyFont="1" applyFill="1"/>
    <xf numFmtId="0" fontId="43" fillId="0" borderId="0" xfId="0" applyFont="1" applyFill="1"/>
    <xf numFmtId="1" fontId="23" fillId="0" borderId="0" xfId="71" applyNumberFormat="1" applyFont="1" applyFill="1" applyBorder="1" applyAlignment="1">
      <alignment horizontal="right" indent="3"/>
    </xf>
    <xf numFmtId="1" fontId="28" fillId="0" borderId="0" xfId="70" applyNumberFormat="1" applyFont="1" applyFill="1"/>
    <xf numFmtId="0" fontId="23" fillId="0" borderId="0" xfId="70" applyFont="1" applyFill="1"/>
    <xf numFmtId="0" fontId="25" fillId="0" borderId="0" xfId="0" applyFont="1" applyAlignment="1"/>
    <xf numFmtId="0" fontId="25" fillId="0" borderId="0" xfId="0" applyFont="1" applyFill="1" applyBorder="1" applyAlignment="1"/>
    <xf numFmtId="0" fontId="25" fillId="0" borderId="1" xfId="0" applyFont="1" applyBorder="1"/>
    <xf numFmtId="0" fontId="83" fillId="0" borderId="0" xfId="0" applyFont="1" applyAlignment="1">
      <alignment horizontal="left" vertical="top"/>
    </xf>
    <xf numFmtId="0" fontId="68" fillId="0" borderId="0" xfId="0" applyFont="1" applyAlignment="1">
      <alignment vertical="top"/>
    </xf>
    <xf numFmtId="0" fontId="85" fillId="0" borderId="0" xfId="0" applyFont="1" applyAlignment="1">
      <alignment horizontal="left" vertical="top"/>
    </xf>
    <xf numFmtId="0" fontId="68" fillId="0" borderId="0" xfId="0" applyFont="1" applyAlignment="1">
      <alignment horizontal="center" vertical="top"/>
    </xf>
    <xf numFmtId="0" fontId="68" fillId="0" borderId="0" xfId="0" applyFont="1" applyAlignment="1">
      <alignment horizontal="left" vertical="top"/>
    </xf>
    <xf numFmtId="0" fontId="86" fillId="0" borderId="0" xfId="0" applyFont="1" applyFill="1" applyBorder="1" applyAlignment="1"/>
    <xf numFmtId="0" fontId="86" fillId="0" borderId="0" xfId="0" applyFont="1" applyFill="1" applyBorder="1" applyAlignment="1">
      <alignment horizontal="left"/>
    </xf>
    <xf numFmtId="0" fontId="86" fillId="0" borderId="0" xfId="0" applyFont="1" applyFill="1" applyBorder="1" applyAlignment="1">
      <alignment horizontal="center" vertical="top"/>
    </xf>
    <xf numFmtId="0" fontId="88" fillId="0" borderId="0" xfId="0" applyFont="1" applyFill="1" applyBorder="1" applyAlignment="1">
      <alignment horizontal="left"/>
    </xf>
    <xf numFmtId="0" fontId="89" fillId="0" borderId="1" xfId="0" applyFont="1" applyFill="1" applyBorder="1" applyAlignment="1"/>
    <xf numFmtId="0" fontId="89" fillId="0" borderId="1" xfId="0" applyFont="1" applyFill="1" applyBorder="1" applyAlignment="1">
      <alignment horizontal="left"/>
    </xf>
    <xf numFmtId="0" fontId="48" fillId="0" borderId="0" xfId="54" applyFont="1"/>
    <xf numFmtId="0" fontId="23" fillId="0" borderId="0" xfId="71" applyFont="1" applyFill="1" applyBorder="1" applyAlignment="1">
      <alignment horizontal="center"/>
    </xf>
    <xf numFmtId="171" fontId="32" fillId="0" borderId="0" xfId="71" quotePrefix="1" applyNumberFormat="1" applyFont="1" applyFill="1" applyAlignment="1">
      <alignment horizontal="right"/>
    </xf>
    <xf numFmtId="1" fontId="23" fillId="0" borderId="0" xfId="71" applyNumberFormat="1" applyFont="1" applyFill="1" applyBorder="1" applyAlignment="1">
      <alignment horizontal="center"/>
    </xf>
    <xf numFmtId="0" fontId="28" fillId="0" borderId="0" xfId="0" applyFont="1" applyFill="1"/>
    <xf numFmtId="0" fontId="46" fillId="0" borderId="0" xfId="71" applyFont="1" applyFill="1" applyAlignment="1">
      <alignment horizontal="left"/>
    </xf>
    <xf numFmtId="0" fontId="32" fillId="0" borderId="4" xfId="58" applyFont="1" applyFill="1" applyBorder="1" applyAlignment="1"/>
    <xf numFmtId="171" fontId="33" fillId="0" borderId="0" xfId="71" quotePrefix="1" applyNumberFormat="1" applyFont="1" applyFill="1" applyAlignment="1">
      <alignment horizontal="right"/>
    </xf>
    <xf numFmtId="0" fontId="46" fillId="0" borderId="0" xfId="71" applyFont="1" applyFill="1" applyBorder="1"/>
    <xf numFmtId="0" fontId="46" fillId="0" borderId="0" xfId="70" applyFont="1" applyFill="1"/>
    <xf numFmtId="3" fontId="33" fillId="0" borderId="0" xfId="72" applyNumberFormat="1" applyFont="1" applyFill="1"/>
    <xf numFmtId="0" fontId="45" fillId="0" borderId="0" xfId="0" applyFont="1"/>
    <xf numFmtId="0" fontId="23" fillId="0" borderId="0" xfId="67" applyFont="1" applyFill="1" applyAlignment="1"/>
    <xf numFmtId="0" fontId="23" fillId="0" borderId="0" xfId="51" applyFont="1" applyFill="1" applyAlignment="1"/>
    <xf numFmtId="0" fontId="68" fillId="0" borderId="0" xfId="0" applyFont="1" applyFill="1" applyAlignment="1">
      <alignment vertical="top"/>
    </xf>
    <xf numFmtId="0" fontId="25" fillId="0" borderId="0" xfId="0" applyFont="1" applyFill="1"/>
    <xf numFmtId="0" fontId="25" fillId="0" borderId="0" xfId="0" applyFont="1" applyFill="1" applyAlignment="1"/>
    <xf numFmtId="0" fontId="54" fillId="0" borderId="0" xfId="34" applyNumberFormat="1" applyFont="1" applyFill="1" applyAlignment="1" applyProtection="1">
      <alignment vertical="top"/>
    </xf>
    <xf numFmtId="0" fontId="54" fillId="0" borderId="0" xfId="34" applyNumberFormat="1" applyFont="1" applyFill="1" applyAlignment="1" applyProtection="1">
      <alignment vertical="top" wrapText="1"/>
    </xf>
    <xf numFmtId="0" fontId="86" fillId="0" borderId="0" xfId="0" applyFont="1" applyFill="1" applyBorder="1" applyAlignment="1">
      <alignment horizontal="center" vertical="center"/>
    </xf>
    <xf numFmtId="0" fontId="23" fillId="0" borderId="0" xfId="54" applyFont="1" applyFill="1" applyAlignment="1">
      <alignment vertical="center"/>
    </xf>
    <xf numFmtId="0" fontId="23" fillId="0" borderId="0" xfId="54" applyFont="1" applyFill="1"/>
    <xf numFmtId="0" fontId="20" fillId="0" borderId="0" xfId="71" applyFont="1" applyBorder="1" applyAlignment="1">
      <alignment horizontal="center"/>
    </xf>
    <xf numFmtId="0" fontId="20" fillId="0" borderId="0" xfId="71" applyFont="1" applyBorder="1" applyAlignment="1">
      <alignment horizontal="centerContinuous"/>
    </xf>
    <xf numFmtId="0" fontId="30" fillId="0" borderId="4" xfId="54" applyFont="1" applyBorder="1"/>
    <xf numFmtId="0" fontId="33" fillId="0" borderId="1" xfId="54" applyFont="1" applyBorder="1" applyAlignment="1">
      <alignment horizontal="left" vertical="top"/>
    </xf>
    <xf numFmtId="0" fontId="30" fillId="0" borderId="0" xfId="54" applyFont="1" applyBorder="1" applyAlignment="1">
      <alignment horizontal="center"/>
    </xf>
    <xf numFmtId="0" fontId="20" fillId="0" borderId="4" xfId="71" applyFont="1" applyBorder="1" applyAlignment="1">
      <alignment vertical="center"/>
    </xf>
    <xf numFmtId="0" fontId="23" fillId="0" borderId="4" xfId="54" applyBorder="1"/>
    <xf numFmtId="0" fontId="25" fillId="0" borderId="4" xfId="0" applyFont="1" applyBorder="1"/>
    <xf numFmtId="0" fontId="45" fillId="0" borderId="0" xfId="0" applyFont="1" applyAlignment="1"/>
    <xf numFmtId="0" fontId="83" fillId="0" borderId="0" xfId="0" applyFont="1" applyAlignment="1">
      <alignment horizontal="right" vertical="top"/>
    </xf>
    <xf numFmtId="0" fontId="25" fillId="0" borderId="1" xfId="0" applyFont="1" applyBorder="1" applyAlignment="1"/>
    <xf numFmtId="0" fontId="68" fillId="0" borderId="1" xfId="0" applyFont="1" applyBorder="1" applyAlignment="1">
      <alignment vertical="top"/>
    </xf>
    <xf numFmtId="0" fontId="68" fillId="0" borderId="0" xfId="0" applyFont="1" applyAlignment="1">
      <alignment horizontal="left" vertical="top"/>
    </xf>
    <xf numFmtId="0" fontId="54" fillId="2" borderId="0" xfId="36" applyFill="1" applyAlignment="1" applyProtection="1"/>
    <xf numFmtId="3" fontId="23" fillId="0" borderId="0" xfId="72" applyNumberFormat="1" applyFont="1" applyFill="1"/>
    <xf numFmtId="0" fontId="0" fillId="0" borderId="0" xfId="0" applyFont="1"/>
    <xf numFmtId="0" fontId="23" fillId="0" borderId="0" xfId="73" applyFont="1" applyAlignment="1">
      <alignment horizontal="center" vertical="top" wrapText="1"/>
    </xf>
    <xf numFmtId="0" fontId="23" fillId="0" borderId="0" xfId="73" applyFont="1" applyAlignment="1">
      <alignment horizontal="center" vertical="top"/>
    </xf>
    <xf numFmtId="0" fontId="23" fillId="0" borderId="0" xfId="73" applyFont="1" applyAlignment="1">
      <alignment vertical="top"/>
    </xf>
    <xf numFmtId="173" fontId="23" fillId="0" borderId="0" xfId="77" applyNumberFormat="1" applyFont="1"/>
    <xf numFmtId="0" fontId="23" fillId="0" borderId="0" xfId="43" applyFont="1" applyAlignment="1">
      <alignment vertical="top"/>
    </xf>
    <xf numFmtId="9" fontId="23" fillId="0" borderId="0" xfId="77" applyFont="1"/>
    <xf numFmtId="0" fontId="23" fillId="0" borderId="0" xfId="43" applyFont="1" applyAlignment="1">
      <alignment vertical="top" wrapText="1"/>
    </xf>
    <xf numFmtId="0" fontId="23" fillId="0" borderId="1" xfId="43" applyFont="1" applyBorder="1" applyAlignment="1">
      <alignment vertical="top" wrapText="1"/>
    </xf>
    <xf numFmtId="9" fontId="23" fillId="0" borderId="1" xfId="77" applyFont="1" applyBorder="1"/>
    <xf numFmtId="0" fontId="23" fillId="0" borderId="0" xfId="73" applyFont="1" applyFill="1" applyAlignment="1">
      <alignment vertical="top"/>
    </xf>
    <xf numFmtId="0" fontId="23" fillId="0" borderId="0" xfId="0" applyFont="1" applyAlignment="1">
      <alignment horizontal="center" vertical="top" wrapText="1"/>
    </xf>
    <xf numFmtId="0" fontId="23" fillId="0" borderId="0" xfId="0" applyFont="1" applyAlignment="1">
      <alignment vertical="top"/>
    </xf>
    <xf numFmtId="0" fontId="66" fillId="0" borderId="0" xfId="0" applyFont="1"/>
    <xf numFmtId="0" fontId="23" fillId="0" borderId="0" xfId="0" applyFont="1" applyAlignment="1">
      <alignment vertical="top" wrapText="1"/>
    </xf>
    <xf numFmtId="0" fontId="23" fillId="0" borderId="0" xfId="48" applyFont="1" applyAlignment="1">
      <alignment vertical="top" wrapText="1"/>
    </xf>
    <xf numFmtId="0" fontId="23" fillId="0" borderId="0" xfId="48" applyFont="1" applyAlignment="1">
      <alignment vertical="top"/>
    </xf>
    <xf numFmtId="0" fontId="23" fillId="0" borderId="0" xfId="69" applyFont="1" applyFill="1" applyBorder="1" applyAlignment="1">
      <alignment horizontal="center"/>
    </xf>
    <xf numFmtId="0" fontId="23" fillId="0" borderId="0" xfId="69" applyFont="1" applyAlignment="1">
      <alignment horizontal="right"/>
    </xf>
    <xf numFmtId="0" fontId="23" fillId="0" borderId="0" xfId="69" applyFont="1" applyAlignment="1">
      <alignment horizontal="right" wrapText="1"/>
    </xf>
    <xf numFmtId="0" fontId="23" fillId="0" borderId="0" xfId="69" applyNumberFormat="1" applyFont="1" applyAlignment="1">
      <alignment horizontal="center"/>
    </xf>
    <xf numFmtId="3" fontId="23" fillId="0" borderId="0" xfId="69" applyNumberFormat="1" applyFont="1" applyFill="1" applyAlignment="1">
      <alignment horizontal="right"/>
    </xf>
    <xf numFmtId="3" fontId="23" fillId="0" borderId="0" xfId="69" applyNumberFormat="1" applyFont="1" applyAlignment="1">
      <alignment horizontal="right"/>
    </xf>
    <xf numFmtId="3" fontId="23" fillId="0" borderId="0" xfId="72" applyNumberFormat="1" applyFont="1" applyFill="1" applyAlignment="1">
      <alignment horizontal="right"/>
    </xf>
    <xf numFmtId="3" fontId="49" fillId="0" borderId="0" xfId="69" applyNumberFormat="1" applyFont="1" applyAlignment="1">
      <alignment horizontal="right"/>
    </xf>
    <xf numFmtId="3" fontId="66" fillId="0" borderId="0" xfId="0" applyNumberFormat="1" applyFont="1"/>
    <xf numFmtId="2" fontId="66" fillId="0" borderId="0" xfId="0" applyNumberFormat="1" applyFont="1"/>
    <xf numFmtId="2" fontId="66" fillId="0" borderId="0" xfId="0" applyNumberFormat="1" applyFont="1" applyFill="1"/>
    <xf numFmtId="0" fontId="23" fillId="0" borderId="0" xfId="49" applyFont="1" applyAlignment="1">
      <alignment horizontal="left" vertical="top"/>
    </xf>
    <xf numFmtId="0" fontId="23" fillId="0" borderId="0" xfId="49" applyFont="1"/>
    <xf numFmtId="0" fontId="23" fillId="0" borderId="0" xfId="49" applyFont="1" applyAlignment="1">
      <alignment vertical="top"/>
    </xf>
    <xf numFmtId="0" fontId="23" fillId="0" borderId="0" xfId="49" applyFont="1" applyAlignment="1">
      <alignment horizontal="center" vertical="top"/>
    </xf>
    <xf numFmtId="0" fontId="22" fillId="0" borderId="0" xfId="0" applyFont="1"/>
    <xf numFmtId="0" fontId="90" fillId="0" borderId="0" xfId="0" applyFont="1"/>
    <xf numFmtId="0" fontId="23" fillId="0" borderId="0" xfId="0" applyFont="1" applyAlignment="1">
      <alignment horizontal="left"/>
    </xf>
    <xf numFmtId="3" fontId="33" fillId="0" borderId="3" xfId="72" applyNumberFormat="1" applyFont="1" applyFill="1" applyBorder="1"/>
    <xf numFmtId="0" fontId="23" fillId="0" borderId="3" xfId="72" applyFont="1" applyFill="1" applyBorder="1" applyAlignment="1">
      <alignment horizontal="right"/>
    </xf>
    <xf numFmtId="0" fontId="23" fillId="0" borderId="3" xfId="72" applyFont="1" applyFill="1" applyBorder="1" applyAlignment="1">
      <alignment horizontal="center"/>
    </xf>
    <xf numFmtId="3" fontId="23" fillId="0" borderId="3" xfId="72" applyNumberFormat="1" applyFont="1" applyFill="1" applyBorder="1" applyAlignment="1">
      <alignment horizontal="right"/>
    </xf>
    <xf numFmtId="3" fontId="66" fillId="0" borderId="0" xfId="72" applyNumberFormat="1" applyFont="1" applyFill="1"/>
    <xf numFmtId="3" fontId="33" fillId="0" borderId="0" xfId="72" applyNumberFormat="1" applyFont="1" applyFill="1" applyBorder="1"/>
    <xf numFmtId="0" fontId="23" fillId="0" borderId="0" xfId="72" applyFont="1" applyFill="1" applyBorder="1" applyAlignment="1">
      <alignment horizontal="right"/>
    </xf>
    <xf numFmtId="3" fontId="23" fillId="0" borderId="0" xfId="72" applyNumberFormat="1" applyFont="1" applyFill="1" applyBorder="1" applyAlignment="1">
      <alignment horizontal="right"/>
    </xf>
    <xf numFmtId="0" fontId="23" fillId="0" borderId="0" xfId="72" applyFont="1" applyFill="1" applyBorder="1" applyAlignment="1">
      <alignment horizontal="center"/>
    </xf>
    <xf numFmtId="3" fontId="66" fillId="0" borderId="0" xfId="0" applyNumberFormat="1" applyFont="1" applyFill="1"/>
    <xf numFmtId="0" fontId="66" fillId="0" borderId="0" xfId="0" applyFont="1" applyFill="1"/>
    <xf numFmtId="0" fontId="23" fillId="0" borderId="0" xfId="47" applyFont="1" applyFill="1" applyAlignment="1">
      <alignment vertical="top"/>
    </xf>
    <xf numFmtId="0" fontId="23" fillId="0" borderId="0" xfId="47" applyFont="1" applyFill="1" applyAlignment="1">
      <alignment horizontal="center" vertical="top"/>
    </xf>
    <xf numFmtId="0" fontId="23" fillId="0" borderId="0" xfId="0" applyFont="1" applyFill="1" applyAlignment="1"/>
    <xf numFmtId="0" fontId="33" fillId="0" borderId="3" xfId="72" applyFont="1" applyFill="1" applyBorder="1" applyAlignment="1">
      <alignment horizontal="right"/>
    </xf>
    <xf numFmtId="3" fontId="33" fillId="0" borderId="3" xfId="72" applyNumberFormat="1" applyFont="1" applyFill="1" applyBorder="1" applyAlignment="1">
      <alignment horizontal="right"/>
    </xf>
    <xf numFmtId="0" fontId="33" fillId="0" borderId="3" xfId="72" applyFont="1" applyFill="1" applyBorder="1" applyAlignment="1">
      <alignment horizontal="center"/>
    </xf>
    <xf numFmtId="0" fontId="33" fillId="0" borderId="0" xfId="47" applyFont="1" applyFill="1" applyAlignment="1">
      <alignment vertical="top"/>
    </xf>
    <xf numFmtId="0" fontId="23" fillId="0" borderId="0" xfId="54" applyFont="1" applyFill="1" applyBorder="1"/>
    <xf numFmtId="0" fontId="46" fillId="0" borderId="2" xfId="71" applyFont="1" applyBorder="1" applyAlignment="1">
      <alignment horizontal="center" vertical="center"/>
    </xf>
    <xf numFmtId="0" fontId="46" fillId="0" borderId="0" xfId="71" applyFont="1" applyAlignment="1">
      <alignment horizontal="center" vertical="center"/>
    </xf>
    <xf numFmtId="0" fontId="46" fillId="0" borderId="3" xfId="71" applyFont="1" applyBorder="1" applyAlignment="1">
      <alignment horizontal="center" vertical="center"/>
    </xf>
    <xf numFmtId="1" fontId="46" fillId="0" borderId="0" xfId="70" applyNumberFormat="1" applyFont="1" applyAlignment="1">
      <alignment horizontal="center" vertical="center"/>
    </xf>
    <xf numFmtId="0" fontId="46" fillId="0" borderId="2" xfId="71" applyFont="1" applyBorder="1" applyAlignment="1">
      <alignment horizontal="centerContinuous" vertical="center"/>
    </xf>
    <xf numFmtId="0" fontId="46" fillId="0" borderId="0" xfId="71" applyFont="1" applyBorder="1" applyAlignment="1">
      <alignment horizontal="center" vertical="center"/>
    </xf>
    <xf numFmtId="0" fontId="23" fillId="0" borderId="3" xfId="71" applyFont="1" applyBorder="1" applyAlignment="1">
      <alignment horizontal="center" vertical="center"/>
    </xf>
    <xf numFmtId="1" fontId="23" fillId="0" borderId="3" xfId="71" applyNumberFormat="1" applyFont="1" applyBorder="1" applyAlignment="1">
      <alignment horizontal="center" vertical="center"/>
    </xf>
    <xf numFmtId="0" fontId="54" fillId="0" borderId="0" xfId="34" applyNumberFormat="1" applyFont="1" applyFill="1" applyAlignment="1" applyProtection="1">
      <alignment vertical="top" wrapText="1"/>
    </xf>
    <xf numFmtId="0" fontId="25" fillId="0" borderId="0" xfId="0" applyFont="1" applyAlignment="1">
      <alignment wrapText="1"/>
    </xf>
    <xf numFmtId="0" fontId="25" fillId="0" borderId="0" xfId="71" applyFont="1" applyBorder="1" applyAlignment="1"/>
    <xf numFmtId="0" fontId="25" fillId="0" borderId="0" xfId="71" applyFont="1" applyBorder="1" applyAlignment="1">
      <alignment wrapText="1"/>
    </xf>
    <xf numFmtId="0" fontId="33" fillId="0" borderId="0" xfId="54" applyFont="1" applyAlignment="1">
      <alignment horizontal="left"/>
    </xf>
    <xf numFmtId="0" fontId="53" fillId="0" borderId="0" xfId="70" applyFont="1" applyFill="1"/>
    <xf numFmtId="0" fontId="32" fillId="0" borderId="0" xfId="70" applyFont="1" applyFill="1"/>
    <xf numFmtId="0" fontId="53" fillId="0" borderId="0" xfId="70" applyFont="1" applyFill="1"/>
    <xf numFmtId="0" fontId="32" fillId="0" borderId="0" xfId="70" applyFont="1" applyFill="1"/>
    <xf numFmtId="0" fontId="23" fillId="0" borderId="0" xfId="65" applyFont="1"/>
    <xf numFmtId="0" fontId="25" fillId="0" borderId="0" xfId="0" applyFont="1" applyAlignment="1">
      <alignment wrapText="1"/>
    </xf>
    <xf numFmtId="0" fontId="25" fillId="0" borderId="0" xfId="71" applyFont="1" applyBorder="1" applyAlignment="1">
      <alignment wrapText="1"/>
    </xf>
    <xf numFmtId="0" fontId="0" fillId="0" borderId="0" xfId="0"/>
    <xf numFmtId="0" fontId="33" fillId="0" borderId="0" xfId="54" applyFont="1" applyAlignment="1">
      <alignment horizontal="left"/>
    </xf>
    <xf numFmtId="0" fontId="33" fillId="0" borderId="0" xfId="70" applyFont="1" applyFill="1"/>
    <xf numFmtId="0" fontId="53" fillId="0" borderId="0" xfId="70" applyFont="1" applyFill="1"/>
    <xf numFmtId="0" fontId="32" fillId="0" borderId="0" xfId="70" applyFont="1" applyFill="1"/>
    <xf numFmtId="1" fontId="32" fillId="0" borderId="0" xfId="71" quotePrefix="1" applyNumberFormat="1" applyFont="1" applyBorder="1" applyAlignment="1">
      <alignment horizontal="left"/>
    </xf>
    <xf numFmtId="0" fontId="32" fillId="0" borderId="0" xfId="70" applyFont="1" applyFill="1" applyAlignment="1">
      <alignment horizontal="left"/>
    </xf>
    <xf numFmtId="0" fontId="20" fillId="0" borderId="0" xfId="71" applyFont="1" applyAlignment="1">
      <alignment vertical="center"/>
    </xf>
    <xf numFmtId="0" fontId="25" fillId="0" borderId="0" xfId="71" applyFont="1" applyFill="1" applyAlignment="1">
      <alignment horizontal="left" wrapText="1"/>
    </xf>
    <xf numFmtId="1" fontId="46" fillId="0" borderId="0" xfId="70" applyNumberFormat="1" applyFont="1" applyAlignment="1">
      <alignment horizontal="center" vertical="center" wrapText="1"/>
    </xf>
    <xf numFmtId="0" fontId="25" fillId="0" borderId="0" xfId="71" applyFont="1" applyFill="1" applyAlignment="1">
      <alignment horizontal="left"/>
    </xf>
    <xf numFmtId="1" fontId="33" fillId="0" borderId="0" xfId="71" applyNumberFormat="1" applyFont="1" applyFill="1" applyBorder="1" applyAlignment="1">
      <alignment horizontal="center" vertical="center"/>
    </xf>
    <xf numFmtId="0" fontId="25" fillId="0" borderId="0" xfId="0" applyFont="1" applyBorder="1" applyAlignment="1">
      <alignment wrapText="1"/>
    </xf>
    <xf numFmtId="0" fontId="54" fillId="0" borderId="0" xfId="34" applyFont="1" applyFill="1" applyAlignment="1" applyProtection="1">
      <alignment vertical="center"/>
    </xf>
    <xf numFmtId="0" fontId="33" fillId="0" borderId="0" xfId="0" applyFont="1"/>
    <xf numFmtId="1" fontId="33" fillId="0" borderId="0" xfId="71" applyNumberFormat="1" applyFont="1" applyFill="1" applyBorder="1" applyAlignment="1">
      <alignment horizontal="center" vertical="center"/>
    </xf>
    <xf numFmtId="0" fontId="23" fillId="0" borderId="0" xfId="70" applyFont="1" applyFill="1"/>
    <xf numFmtId="0" fontId="32" fillId="0" borderId="0" xfId="70" applyFont="1" applyFill="1"/>
    <xf numFmtId="0" fontId="23" fillId="0" borderId="0" xfId="0" applyFont="1"/>
    <xf numFmtId="0" fontId="23" fillId="0" borderId="0" xfId="0" applyFont="1" applyAlignment="1">
      <alignment horizontal="center" vertical="top" wrapText="1"/>
    </xf>
    <xf numFmtId="0" fontId="23" fillId="0" borderId="0" xfId="0" applyFont="1" applyFill="1"/>
    <xf numFmtId="0" fontId="23" fillId="0" borderId="0" xfId="49" applyFont="1" applyAlignment="1">
      <alignment horizontal="left" vertical="top" wrapText="1"/>
    </xf>
    <xf numFmtId="0" fontId="44" fillId="0" borderId="0" xfId="0" applyFont="1" applyAlignment="1">
      <alignment horizontal="left" vertical="top"/>
    </xf>
    <xf numFmtId="1" fontId="28" fillId="0" borderId="0" xfId="71" applyNumberFormat="1" applyFont="1" applyBorder="1"/>
    <xf numFmtId="1" fontId="23" fillId="0" borderId="0" xfId="71" applyNumberFormat="1" applyFont="1" applyBorder="1" applyAlignment="1">
      <alignment horizontal="center" vertical="center"/>
    </xf>
    <xf numFmtId="1" fontId="46" fillId="0" borderId="0" xfId="70" applyNumberFormat="1" applyFont="1" applyBorder="1" applyAlignment="1">
      <alignment horizontal="center" vertical="center" wrapText="1"/>
    </xf>
    <xf numFmtId="0" fontId="30" fillId="0" borderId="0" xfId="0" applyFont="1" applyFill="1"/>
    <xf numFmtId="169" fontId="35" fillId="0" borderId="0" xfId="71" applyNumberFormat="1" applyFont="1" applyFill="1" applyBorder="1" applyAlignment="1">
      <alignment vertical="center"/>
    </xf>
    <xf numFmtId="0" fontId="23" fillId="0" borderId="0" xfId="54" applyBorder="1"/>
    <xf numFmtId="0" fontId="0" fillId="0" borderId="0" xfId="0" applyFont="1" applyFill="1" applyBorder="1" applyAlignment="1"/>
    <xf numFmtId="0" fontId="32" fillId="0" borderId="0" xfId="70" applyFont="1" applyFill="1"/>
    <xf numFmtId="0" fontId="23" fillId="0" borderId="0" xfId="0" applyFont="1" applyFill="1"/>
    <xf numFmtId="0" fontId="94" fillId="0" borderId="4" xfId="65" applyFont="1" applyBorder="1"/>
    <xf numFmtId="172" fontId="33" fillId="0" borderId="3" xfId="71" quotePrefix="1" applyNumberFormat="1" applyFont="1" applyFill="1" applyBorder="1" applyAlignment="1">
      <alignment horizontal="right"/>
    </xf>
    <xf numFmtId="1" fontId="33" fillId="0" borderId="0" xfId="0" applyNumberFormat="1" applyFont="1" applyFill="1"/>
    <xf numFmtId="0" fontId="33" fillId="0" borderId="0" xfId="0" applyFont="1" applyFill="1" applyBorder="1"/>
    <xf numFmtId="0" fontId="33" fillId="0" borderId="3" xfId="0" applyFont="1" applyFill="1" applyBorder="1"/>
    <xf numFmtId="0" fontId="89" fillId="0" borderId="0" xfId="0" applyFont="1" applyFill="1" applyBorder="1" applyAlignment="1">
      <alignment horizontal="left"/>
    </xf>
    <xf numFmtId="0" fontId="39" fillId="0" borderId="0" xfId="70" applyFont="1" applyFill="1"/>
    <xf numFmtId="169" fontId="33" fillId="0" borderId="2" xfId="71" quotePrefix="1" applyNumberFormat="1" applyFont="1" applyFill="1" applyBorder="1" applyAlignment="1">
      <alignment horizontal="right"/>
    </xf>
    <xf numFmtId="0" fontId="28" fillId="0" borderId="1" xfId="0" applyFont="1" applyFill="1" applyBorder="1"/>
    <xf numFmtId="0" fontId="30" fillId="0" borderId="1" xfId="0" applyFont="1" applyFill="1" applyBorder="1"/>
    <xf numFmtId="0" fontId="32" fillId="0" borderId="0" xfId="66" applyFont="1" applyFill="1" applyAlignment="1"/>
    <xf numFmtId="0" fontId="33" fillId="0" borderId="0" xfId="0" applyFont="1" applyFill="1"/>
    <xf numFmtId="0" fontId="33" fillId="0" borderId="0" xfId="0" applyFont="1" applyFill="1" applyAlignment="1">
      <alignment vertical="center"/>
    </xf>
    <xf numFmtId="169" fontId="33" fillId="0" borderId="0" xfId="71" quotePrefix="1" applyNumberFormat="1" applyFont="1" applyFill="1" applyBorder="1" applyAlignment="1">
      <alignment horizontal="left"/>
    </xf>
    <xf numFmtId="0" fontId="23" fillId="0" borderId="0" xfId="66" applyFont="1" applyFill="1" applyAlignment="1"/>
    <xf numFmtId="0" fontId="33" fillId="0" borderId="2" xfId="0" applyFont="1" applyFill="1" applyBorder="1"/>
    <xf numFmtId="172" fontId="33" fillId="0" borderId="0" xfId="71" quotePrefix="1" applyNumberFormat="1" applyFont="1" applyFill="1" applyBorder="1" applyAlignment="1">
      <alignment horizontal="right"/>
    </xf>
    <xf numFmtId="172" fontId="33" fillId="0" borderId="0" xfId="0" applyNumberFormat="1" applyFont="1" applyFill="1"/>
    <xf numFmtId="2" fontId="33" fillId="0" borderId="0" xfId="0" applyNumberFormat="1" applyFont="1" applyFill="1" applyAlignment="1">
      <alignment horizontal="center"/>
    </xf>
    <xf numFmtId="1" fontId="32" fillId="0" borderId="0" xfId="0" applyNumberFormat="1" applyFont="1" applyFill="1"/>
    <xf numFmtId="3" fontId="33" fillId="0" borderId="0" xfId="71" quotePrefix="1" applyNumberFormat="1" applyFont="1" applyFill="1" applyBorder="1" applyAlignment="1">
      <alignment horizontal="right"/>
    </xf>
    <xf numFmtId="172" fontId="32" fillId="0" borderId="0" xfId="71" applyNumberFormat="1" applyFont="1" applyFill="1" applyBorder="1" applyAlignment="1">
      <alignment horizontal="right"/>
    </xf>
    <xf numFmtId="3" fontId="32" fillId="0" borderId="0" xfId="72" applyNumberFormat="1" applyFont="1" applyFill="1"/>
    <xf numFmtId="2" fontId="32" fillId="0" borderId="0" xfId="0" applyNumberFormat="1" applyFont="1" applyFill="1" applyAlignment="1">
      <alignment horizontal="center"/>
    </xf>
    <xf numFmtId="172" fontId="32" fillId="0" borderId="0" xfId="0" applyNumberFormat="1" applyFont="1" applyFill="1"/>
    <xf numFmtId="172" fontId="33" fillId="0" borderId="0" xfId="71" applyNumberFormat="1" applyFont="1" applyFill="1" applyBorder="1" applyAlignment="1">
      <alignment horizontal="right"/>
    </xf>
    <xf numFmtId="0" fontId="0" fillId="0" borderId="0" xfId="70" applyFont="1" applyFill="1"/>
    <xf numFmtId="0" fontId="32" fillId="0" borderId="0" xfId="70" applyFont="1" applyFill="1" applyAlignment="1"/>
    <xf numFmtId="0" fontId="44" fillId="0" borderId="0" xfId="0" applyFont="1" applyAlignment="1">
      <alignment vertical="top"/>
    </xf>
    <xf numFmtId="0" fontId="22" fillId="0" borderId="0" xfId="50" applyFont="1" applyFill="1"/>
    <xf numFmtId="0" fontId="20" fillId="0" borderId="2" xfId="71" applyFont="1" applyFill="1" applyBorder="1" applyAlignment="1">
      <alignment horizontal="center"/>
    </xf>
    <xf numFmtId="0" fontId="46" fillId="0" borderId="0" xfId="71" applyFont="1" applyFill="1" applyAlignment="1">
      <alignment horizontal="center"/>
    </xf>
    <xf numFmtId="0" fontId="46" fillId="0" borderId="0" xfId="70" applyFont="1" applyFill="1" applyAlignment="1">
      <alignment horizontal="center"/>
    </xf>
    <xf numFmtId="1" fontId="46" fillId="0" borderId="0" xfId="70" applyNumberFormat="1" applyFont="1" applyFill="1" applyAlignment="1">
      <alignment horizontal="center"/>
    </xf>
    <xf numFmtId="0" fontId="46" fillId="0" borderId="1" xfId="71" applyFont="1" applyFill="1" applyBorder="1" applyAlignment="1">
      <alignment horizontal="center"/>
    </xf>
    <xf numFmtId="0" fontId="52" fillId="0" borderId="0" xfId="71" applyFont="1" applyFill="1" applyBorder="1" applyAlignment="1">
      <alignment horizontal="left"/>
    </xf>
    <xf numFmtId="0" fontId="23" fillId="0" borderId="4" xfId="71" applyFont="1" applyFill="1" applyBorder="1" applyAlignment="1">
      <alignment horizontal="left"/>
    </xf>
    <xf numFmtId="0" fontId="23" fillId="0" borderId="4" xfId="0" applyFont="1" applyFill="1" applyBorder="1" applyAlignment="1"/>
    <xf numFmtId="0" fontId="28" fillId="0" borderId="0" xfId="71" applyFont="1" applyFill="1" applyAlignment="1">
      <alignment horizontal="left"/>
    </xf>
    <xf numFmtId="0" fontId="0" fillId="0" borderId="0" xfId="0" applyFill="1" applyBorder="1" applyAlignment="1"/>
    <xf numFmtId="0" fontId="45" fillId="0" borderId="0" xfId="71" applyFont="1" applyFill="1" applyAlignment="1">
      <alignment horizontal="left"/>
    </xf>
    <xf numFmtId="0" fontId="25" fillId="0" borderId="0" xfId="62" applyFill="1" applyBorder="1" applyAlignment="1"/>
    <xf numFmtId="0" fontId="25" fillId="0" borderId="0" xfId="62" applyFill="1"/>
    <xf numFmtId="0" fontId="25" fillId="0" borderId="0" xfId="71" applyFont="1" applyFill="1" applyBorder="1" applyAlignment="1"/>
    <xf numFmtId="0" fontId="0" fillId="0" borderId="0" xfId="62" applyFont="1" applyFill="1"/>
    <xf numFmtId="0" fontId="0" fillId="2" borderId="0" xfId="42" applyFont="1" applyFill="1" applyAlignment="1"/>
    <xf numFmtId="0" fontId="20" fillId="0" borderId="0" xfId="71" applyFont="1" applyFill="1" applyAlignment="1">
      <alignment vertical="center"/>
    </xf>
    <xf numFmtId="0" fontId="46" fillId="0" borderId="3" xfId="71" applyFont="1" applyFill="1" applyBorder="1" applyAlignment="1">
      <alignment horizontal="center"/>
    </xf>
    <xf numFmtId="0" fontId="0" fillId="0" borderId="5" xfId="0" applyFill="1" applyBorder="1"/>
    <xf numFmtId="2" fontId="0" fillId="0" borderId="5" xfId="0" applyNumberFormat="1" applyFill="1" applyBorder="1"/>
    <xf numFmtId="0" fontId="45" fillId="0" borderId="0" xfId="60" applyFont="1" applyFill="1"/>
    <xf numFmtId="0" fontId="25" fillId="0" borderId="0" xfId="60" applyFont="1" applyFill="1" applyBorder="1" applyAlignment="1"/>
    <xf numFmtId="0" fontId="25" fillId="0" borderId="0" xfId="60" applyFont="1" applyFill="1"/>
    <xf numFmtId="0" fontId="0" fillId="0" borderId="0" xfId="60" applyFont="1" applyFill="1"/>
    <xf numFmtId="0" fontId="30" fillId="0" borderId="0" xfId="0" applyFont="1" applyFill="1" applyBorder="1"/>
    <xf numFmtId="169" fontId="30" fillId="0" borderId="0" xfId="71" quotePrefix="1" applyNumberFormat="1" applyFont="1" applyFill="1" applyBorder="1" applyAlignment="1">
      <alignment horizontal="left"/>
    </xf>
    <xf numFmtId="169" fontId="30" fillId="0" borderId="2" xfId="71" quotePrefix="1" applyNumberFormat="1" applyFont="1" applyFill="1" applyBorder="1" applyAlignment="1">
      <alignment horizontal="right"/>
    </xf>
    <xf numFmtId="0" fontId="33" fillId="0" borderId="0" xfId="0" applyFont="1" applyFill="1" applyBorder="1" applyAlignment="1">
      <alignment horizontal="left" vertical="top"/>
    </xf>
    <xf numFmtId="169" fontId="33" fillId="0" borderId="0" xfId="71" applyNumberFormat="1" applyFont="1" applyFill="1" applyBorder="1" applyAlignment="1">
      <alignment horizontal="right"/>
    </xf>
    <xf numFmtId="169" fontId="35" fillId="0" borderId="0" xfId="71" applyNumberFormat="1" applyFont="1" applyFill="1" applyBorder="1" applyAlignment="1"/>
    <xf numFmtId="0" fontId="33" fillId="0" borderId="0" xfId="0" applyFont="1" applyFill="1" applyBorder="1" applyAlignment="1">
      <alignment horizontal="center" vertical="top"/>
    </xf>
    <xf numFmtId="0" fontId="33" fillId="0" borderId="0" xfId="0" applyFont="1" applyFill="1" applyAlignment="1">
      <alignment horizontal="right"/>
    </xf>
    <xf numFmtId="169" fontId="35" fillId="0" borderId="0" xfId="71" applyNumberFormat="1" applyFont="1" applyFill="1" applyBorder="1" applyAlignment="1">
      <alignment horizontal="left" vertical="center"/>
    </xf>
    <xf numFmtId="0" fontId="33" fillId="0" borderId="0" xfId="0" applyFont="1" applyFill="1" applyAlignment="1">
      <alignment wrapText="1"/>
    </xf>
    <xf numFmtId="0" fontId="33" fillId="0" borderId="0" xfId="0" applyFont="1" applyFill="1" applyAlignment="1">
      <alignment horizontal="right" wrapText="1"/>
    </xf>
    <xf numFmtId="0" fontId="33" fillId="0" borderId="0" xfId="0" quotePrefix="1" applyFont="1" applyFill="1" applyAlignment="1">
      <alignment horizontal="right" wrapText="1"/>
    </xf>
    <xf numFmtId="9" fontId="33" fillId="0" borderId="0" xfId="77" quotePrefix="1" applyNumberFormat="1" applyFont="1" applyFill="1" applyBorder="1" applyAlignment="1">
      <alignment horizontal="right"/>
    </xf>
    <xf numFmtId="166" fontId="33" fillId="0" borderId="0" xfId="0" applyNumberFormat="1" applyFont="1" applyFill="1"/>
    <xf numFmtId="1" fontId="32" fillId="0" borderId="0" xfId="0" applyNumberFormat="1" applyFont="1" applyFill="1" applyAlignment="1">
      <alignment horizontal="right"/>
    </xf>
    <xf numFmtId="0" fontId="33" fillId="0" borderId="0" xfId="0" applyFont="1" applyFill="1"/>
    <xf numFmtId="2" fontId="28" fillId="0" borderId="0" xfId="0" applyNumberFormat="1" applyFont="1" applyFill="1"/>
    <xf numFmtId="0" fontId="28" fillId="0" borderId="0" xfId="0" applyFont="1" applyFill="1" applyAlignment="1">
      <alignment horizontal="right"/>
    </xf>
    <xf numFmtId="0" fontId="45" fillId="0" borderId="0" xfId="59" applyFont="1" applyFill="1"/>
    <xf numFmtId="0" fontId="0" fillId="0" borderId="0" xfId="70" applyFont="1" applyFill="1"/>
    <xf numFmtId="0" fontId="33" fillId="0" borderId="1" xfId="0" applyFont="1" applyFill="1" applyBorder="1"/>
    <xf numFmtId="172" fontId="33" fillId="0" borderId="1" xfId="71" quotePrefix="1" applyNumberFormat="1" applyFont="1" applyFill="1" applyBorder="1" applyAlignment="1">
      <alignment horizontal="right"/>
    </xf>
    <xf numFmtId="3" fontId="23" fillId="0" borderId="0" xfId="71" quotePrefix="1" applyNumberFormat="1" applyFont="1" applyFill="1" applyBorder="1" applyAlignment="1">
      <alignment horizontal="right"/>
    </xf>
    <xf numFmtId="2" fontId="23" fillId="0" borderId="0" xfId="0" applyNumberFormat="1" applyFont="1" applyFill="1" applyAlignment="1">
      <alignment horizontal="center"/>
    </xf>
    <xf numFmtId="9" fontId="23" fillId="0" borderId="0" xfId="77" quotePrefix="1" applyNumberFormat="1" applyFont="1" applyFill="1" applyBorder="1" applyAlignment="1">
      <alignment horizontal="right"/>
    </xf>
    <xf numFmtId="166" fontId="23" fillId="0" borderId="0" xfId="0" applyNumberFormat="1" applyFont="1" applyFill="1"/>
    <xf numFmtId="0" fontId="33" fillId="0" borderId="1" xfId="0" applyFont="1" applyFill="1" applyBorder="1" applyAlignment="1">
      <alignment horizontal="right" wrapText="1"/>
    </xf>
    <xf numFmtId="0" fontId="33" fillId="0" borderId="0" xfId="0" applyFont="1" applyFill="1" applyBorder="1" applyAlignment="1">
      <alignment horizontal="right" wrapText="1"/>
    </xf>
    <xf numFmtId="0" fontId="32" fillId="0" borderId="0" xfId="0" applyFont="1" applyFill="1" applyBorder="1"/>
    <xf numFmtId="0" fontId="32" fillId="0" borderId="0" xfId="70" applyFont="1" applyFill="1" applyBorder="1"/>
    <xf numFmtId="2" fontId="32" fillId="0" borderId="0" xfId="0" applyNumberFormat="1" applyFont="1" applyFill="1" applyBorder="1" applyAlignment="1">
      <alignment horizontal="center"/>
    </xf>
    <xf numFmtId="0" fontId="33" fillId="0" borderId="2" xfId="0" applyFont="1" applyFill="1" applyBorder="1" applyAlignment="1">
      <alignment horizontal="center"/>
    </xf>
    <xf numFmtId="169" fontId="33" fillId="0" borderId="2" xfId="71" applyNumberFormat="1" applyFont="1" applyFill="1" applyBorder="1" applyAlignment="1">
      <alignment horizontal="right"/>
    </xf>
    <xf numFmtId="1" fontId="33" fillId="0" borderId="0" xfId="71" quotePrefix="1" applyNumberFormat="1" applyFont="1" applyFill="1" applyBorder="1" applyAlignment="1">
      <alignment horizontal="right"/>
    </xf>
    <xf numFmtId="1" fontId="32" fillId="0" borderId="0" xfId="71" quotePrefix="1" applyNumberFormat="1" applyFont="1" applyFill="1" applyBorder="1" applyAlignment="1">
      <alignment horizontal="right"/>
    </xf>
    <xf numFmtId="172" fontId="32" fillId="0" borderId="0" xfId="71" quotePrefix="1" applyNumberFormat="1" applyFont="1" applyFill="1" applyBorder="1" applyAlignment="1">
      <alignment horizontal="right"/>
    </xf>
    <xf numFmtId="0" fontId="28" fillId="0" borderId="4" xfId="0" applyFont="1" applyFill="1" applyBorder="1"/>
    <xf numFmtId="172" fontId="28" fillId="0" borderId="4" xfId="71" quotePrefix="1" applyNumberFormat="1" applyFont="1" applyFill="1" applyBorder="1" applyAlignment="1">
      <alignment horizontal="right"/>
    </xf>
    <xf numFmtId="172" fontId="28" fillId="0" borderId="4" xfId="0" applyNumberFormat="1" applyFont="1" applyFill="1" applyBorder="1"/>
    <xf numFmtId="3" fontId="28" fillId="0" borderId="4" xfId="71" quotePrefix="1" applyNumberFormat="1" applyFont="1" applyFill="1" applyBorder="1" applyAlignment="1">
      <alignment horizontal="right"/>
    </xf>
    <xf numFmtId="2" fontId="28" fillId="0" borderId="4" xfId="0" applyNumberFormat="1" applyFont="1" applyFill="1" applyBorder="1" applyAlignment="1">
      <alignment horizontal="center"/>
    </xf>
    <xf numFmtId="0" fontId="55" fillId="0" borderId="0" xfId="0" applyFont="1" applyFill="1"/>
    <xf numFmtId="0" fontId="25" fillId="0" borderId="0" xfId="42" applyFont="1" applyFill="1" applyAlignment="1"/>
    <xf numFmtId="0" fontId="0" fillId="0" borderId="0" xfId="42" applyFont="1" applyFill="1" applyAlignment="1"/>
    <xf numFmtId="0" fontId="54" fillId="0" borderId="0" xfId="34" applyFont="1" applyFill="1" applyAlignment="1" applyProtection="1"/>
    <xf numFmtId="0" fontId="54" fillId="0" borderId="0" xfId="34" applyFont="1" applyAlignment="1" applyProtection="1"/>
    <xf numFmtId="0" fontId="0" fillId="0" borderId="0" xfId="0"/>
    <xf numFmtId="0" fontId="84" fillId="0" borderId="0" xfId="73" applyFont="1" applyFill="1" applyAlignment="1">
      <alignment vertical="top"/>
    </xf>
    <xf numFmtId="0" fontId="0" fillId="0" borderId="0" xfId="70" applyFont="1" applyFill="1" applyAlignment="1">
      <alignment horizontal="left"/>
    </xf>
    <xf numFmtId="0" fontId="23" fillId="0" borderId="0" xfId="71" applyFont="1" applyBorder="1" applyAlignment="1">
      <alignment horizontal="left"/>
    </xf>
    <xf numFmtId="0" fontId="23" fillId="0" borderId="0" xfId="54" applyFont="1" applyAlignment="1">
      <alignment vertical="top"/>
    </xf>
    <xf numFmtId="0" fontId="33" fillId="0" borderId="0" xfId="0" applyFont="1" applyFill="1"/>
    <xf numFmtId="169" fontId="35" fillId="0" borderId="0" xfId="71" applyNumberFormat="1" applyFont="1" applyFill="1" applyBorder="1" applyAlignment="1">
      <alignment horizontal="left" vertical="center"/>
    </xf>
    <xf numFmtId="0" fontId="20" fillId="0" borderId="0" xfId="0" applyFont="1"/>
    <xf numFmtId="0" fontId="20" fillId="0" borderId="0" xfId="0" applyFont="1" applyFill="1"/>
    <xf numFmtId="0" fontId="23" fillId="0" borderId="0" xfId="70" applyFont="1" applyFill="1"/>
    <xf numFmtId="0" fontId="23" fillId="0" borderId="0" xfId="0" applyFont="1"/>
    <xf numFmtId="0" fontId="23" fillId="0" borderId="0" xfId="0" applyFont="1" applyFill="1"/>
    <xf numFmtId="0" fontId="33" fillId="0" borderId="0" xfId="0" applyFont="1"/>
    <xf numFmtId="0" fontId="23" fillId="0" borderId="0" xfId="0" applyFont="1" applyFill="1" applyAlignment="1">
      <alignment horizontal="right"/>
    </xf>
    <xf numFmtId="0" fontId="23" fillId="0" borderId="1" xfId="0" applyFont="1" applyFill="1" applyBorder="1"/>
    <xf numFmtId="0" fontId="20" fillId="0" borderId="1" xfId="0" applyFont="1" applyFill="1" applyBorder="1"/>
    <xf numFmtId="3" fontId="33" fillId="0" borderId="0" xfId="0" applyNumberFormat="1" applyFont="1" applyFill="1"/>
    <xf numFmtId="3" fontId="23" fillId="0" borderId="0" xfId="0" applyNumberFormat="1" applyFont="1" applyFill="1"/>
    <xf numFmtId="0" fontId="22" fillId="0" borderId="0" xfId="0" applyFont="1" applyFill="1"/>
    <xf numFmtId="0" fontId="23" fillId="0" borderId="0" xfId="0" applyFont="1" applyFill="1" applyBorder="1"/>
    <xf numFmtId="0" fontId="22" fillId="0" borderId="0" xfId="70" applyFont="1" applyFill="1"/>
    <xf numFmtId="0" fontId="23" fillId="0" borderId="0" xfId="70" applyFont="1" applyFill="1" applyBorder="1"/>
    <xf numFmtId="2" fontId="23" fillId="0" borderId="0" xfId="0" applyNumberFormat="1" applyFont="1" applyFill="1" applyBorder="1" applyAlignment="1">
      <alignment horizontal="center"/>
    </xf>
    <xf numFmtId="0" fontId="23" fillId="0" borderId="4" xfId="0" applyFont="1" applyFill="1" applyBorder="1"/>
    <xf numFmtId="3" fontId="23" fillId="0" borderId="4" xfId="71" quotePrefix="1" applyNumberFormat="1" applyFont="1" applyFill="1" applyBorder="1" applyAlignment="1">
      <alignment horizontal="right"/>
    </xf>
    <xf numFmtId="2" fontId="23" fillId="0" borderId="4" xfId="0" applyNumberFormat="1" applyFont="1" applyFill="1" applyBorder="1" applyAlignment="1">
      <alignment horizontal="center"/>
    </xf>
    <xf numFmtId="2" fontId="22" fillId="0" borderId="0" xfId="0" applyNumberFormat="1" applyFont="1" applyFill="1" applyBorder="1" applyAlignment="1">
      <alignment horizontal="center"/>
    </xf>
    <xf numFmtId="3" fontId="22" fillId="0" borderId="0" xfId="70" applyNumberFormat="1" applyFont="1" applyFill="1"/>
    <xf numFmtId="0" fontId="30" fillId="0" borderId="0" xfId="0" applyFont="1" applyFill="1"/>
    <xf numFmtId="0" fontId="32" fillId="0" borderId="0" xfId="70" applyFont="1" applyFill="1"/>
    <xf numFmtId="0" fontId="0" fillId="0" borderId="0" xfId="71" applyFont="1" applyFill="1" applyBorder="1" applyAlignment="1">
      <alignment horizontal="left"/>
    </xf>
    <xf numFmtId="0" fontId="0" fillId="0" borderId="0" xfId="0"/>
    <xf numFmtId="0" fontId="20" fillId="0" borderId="0" xfId="71" applyFont="1" applyAlignment="1">
      <alignment horizontal="left" wrapText="1"/>
    </xf>
    <xf numFmtId="0" fontId="35" fillId="0" borderId="0" xfId="0" applyFont="1"/>
    <xf numFmtId="0" fontId="23" fillId="0" borderId="0" xfId="0" applyFont="1"/>
    <xf numFmtId="0" fontId="23" fillId="0" borderId="0" xfId="0" applyFont="1" applyAlignment="1">
      <alignment horizontal="center" vertical="top" wrapText="1"/>
    </xf>
    <xf numFmtId="0" fontId="23" fillId="0" borderId="0" xfId="49" applyFont="1" applyAlignment="1">
      <alignment horizontal="left" vertical="top"/>
    </xf>
    <xf numFmtId="0" fontId="23" fillId="0" borderId="0" xfId="0" applyFont="1"/>
    <xf numFmtId="0" fontId="67" fillId="2" borderId="0" xfId="36" applyFont="1" applyFill="1" applyAlignment="1" applyProtection="1"/>
    <xf numFmtId="0" fontId="30" fillId="0" borderId="0" xfId="54" applyFont="1" applyBorder="1"/>
    <xf numFmtId="0" fontId="35" fillId="0" borderId="0" xfId="0" applyFont="1" applyAlignment="1"/>
    <xf numFmtId="0" fontId="54" fillId="0" borderId="0" xfId="34" applyFont="1" applyFill="1" applyAlignment="1" applyProtection="1"/>
    <xf numFmtId="0" fontId="25" fillId="0" borderId="0" xfId="71" applyFont="1" applyFill="1" applyAlignment="1">
      <alignment horizontal="left" wrapText="1"/>
    </xf>
    <xf numFmtId="0" fontId="25" fillId="0" borderId="0" xfId="71" applyFont="1" applyFill="1" applyAlignment="1">
      <alignment horizontal="left"/>
    </xf>
    <xf numFmtId="0" fontId="0" fillId="0" borderId="0" xfId="70" applyFont="1" applyFill="1"/>
    <xf numFmtId="0" fontId="25" fillId="0" borderId="0" xfId="70" applyFont="1" applyFill="1"/>
    <xf numFmtId="0" fontId="20" fillId="0" borderId="0" xfId="71" applyFont="1" applyFill="1" applyAlignment="1">
      <alignment horizontal="left" vertical="center"/>
    </xf>
    <xf numFmtId="0" fontId="33" fillId="0" borderId="0" xfId="70" applyFont="1" applyFill="1"/>
    <xf numFmtId="0" fontId="32" fillId="0" borderId="0" xfId="70" applyFont="1" applyFill="1"/>
    <xf numFmtId="0" fontId="23" fillId="0" borderId="0" xfId="70" applyFont="1" applyFill="1"/>
    <xf numFmtId="0" fontId="20" fillId="0" borderId="0" xfId="71" applyFont="1" applyBorder="1" applyAlignment="1">
      <alignment vertical="center"/>
    </xf>
    <xf numFmtId="0" fontId="0" fillId="0" borderId="0" xfId="71" applyFont="1" applyBorder="1" applyAlignment="1"/>
    <xf numFmtId="0" fontId="33" fillId="0" borderId="0" xfId="0" applyFont="1" applyFill="1"/>
    <xf numFmtId="0" fontId="23" fillId="0" borderId="0" xfId="70" applyFont="1" applyFill="1"/>
    <xf numFmtId="0" fontId="23" fillId="0" borderId="0" xfId="0" applyFont="1" applyFill="1"/>
    <xf numFmtId="0" fontId="20" fillId="0" borderId="1" xfId="71" applyFont="1" applyFill="1" applyBorder="1" applyAlignment="1">
      <alignment vertical="center"/>
    </xf>
    <xf numFmtId="0" fontId="33" fillId="0" borderId="0" xfId="71" applyFont="1" applyFill="1" applyAlignment="1">
      <alignment horizontal="center"/>
    </xf>
    <xf numFmtId="0" fontId="33" fillId="0" borderId="0" xfId="71" applyFont="1" applyFill="1" applyAlignment="1">
      <alignment horizontal="left"/>
    </xf>
    <xf numFmtId="0" fontId="33" fillId="0" borderId="3" xfId="71" applyFont="1" applyFill="1" applyBorder="1" applyAlignment="1">
      <alignment horizontal="center"/>
    </xf>
    <xf numFmtId="1" fontId="23" fillId="0" borderId="0" xfId="71" applyNumberFormat="1" applyFont="1" applyFill="1" applyBorder="1" applyAlignment="1">
      <alignment horizontal="right" vertical="center" indent="1"/>
    </xf>
    <xf numFmtId="0" fontId="32" fillId="0" borderId="0" xfId="71" applyFont="1" applyFill="1" applyAlignment="1">
      <alignment horizontal="left"/>
    </xf>
    <xf numFmtId="0" fontId="25" fillId="0" borderId="0" xfId="0" applyFont="1" applyFill="1" applyBorder="1" applyAlignment="1">
      <alignment vertical="top"/>
    </xf>
    <xf numFmtId="1" fontId="25" fillId="0" borderId="0" xfId="70" applyNumberFormat="1" applyFont="1" applyFill="1"/>
    <xf numFmtId="0" fontId="33" fillId="0" borderId="0" xfId="71" applyFont="1" applyFill="1" applyBorder="1" applyAlignment="1">
      <alignment horizontal="center"/>
    </xf>
    <xf numFmtId="0" fontId="32" fillId="0" borderId="0" xfId="54" applyFont="1" applyFill="1" applyBorder="1" applyAlignment="1"/>
    <xf numFmtId="0" fontId="25" fillId="0" borderId="0" xfId="58" applyFont="1" applyFill="1" applyBorder="1" applyAlignment="1"/>
    <xf numFmtId="0" fontId="32" fillId="0" borderId="4" xfId="54" applyFont="1" applyFill="1" applyBorder="1" applyAlignment="1"/>
    <xf numFmtId="0" fontId="25" fillId="0" borderId="0" xfId="58" applyFill="1" applyBorder="1" applyAlignment="1"/>
    <xf numFmtId="0" fontId="32" fillId="0" borderId="4" xfId="71" applyFont="1" applyFill="1" applyBorder="1" applyAlignment="1">
      <alignment horizontal="left"/>
    </xf>
    <xf numFmtId="1" fontId="25" fillId="0" borderId="0" xfId="70" applyNumberFormat="1" applyFont="1" applyFill="1" applyAlignment="1">
      <alignment vertical="top"/>
    </xf>
    <xf numFmtId="0" fontId="33" fillId="0" borderId="3" xfId="71" applyFont="1" applyFill="1" applyBorder="1" applyAlignment="1">
      <alignment vertical="center" wrapText="1"/>
    </xf>
    <xf numFmtId="0" fontId="22" fillId="0" borderId="1" xfId="50" applyFont="1" applyFill="1" applyBorder="1"/>
    <xf numFmtId="0" fontId="45" fillId="0" borderId="0" xfId="71" applyFont="1" applyFill="1" applyAlignment="1">
      <alignment horizontal="left" vertical="top"/>
    </xf>
    <xf numFmtId="0" fontId="25" fillId="0" borderId="0" xfId="70" applyFont="1" applyFill="1" applyAlignment="1">
      <alignment vertical="top"/>
    </xf>
    <xf numFmtId="0" fontId="20" fillId="0" borderId="0" xfId="70" applyFont="1" applyFill="1"/>
    <xf numFmtId="0" fontId="20" fillId="0" borderId="0" xfId="71" applyFont="1" applyFill="1"/>
    <xf numFmtId="1" fontId="20" fillId="0" borderId="0" xfId="71" applyNumberFormat="1" applyFont="1" applyFill="1" applyAlignment="1">
      <alignment vertical="center"/>
    </xf>
    <xf numFmtId="1" fontId="46" fillId="0" borderId="0" xfId="70" applyNumberFormat="1" applyFont="1" applyFill="1" applyBorder="1" applyAlignment="1">
      <alignment horizontal="center" vertical="center" wrapText="1"/>
    </xf>
    <xf numFmtId="1" fontId="46" fillId="0" borderId="0" xfId="70" applyNumberFormat="1" applyFont="1" applyFill="1" applyAlignment="1">
      <alignment horizontal="center" vertical="center" wrapText="1"/>
    </xf>
    <xf numFmtId="0" fontId="23" fillId="0" borderId="3" xfId="71" applyFont="1" applyFill="1" applyBorder="1" applyAlignment="1">
      <alignment horizontal="center"/>
    </xf>
    <xf numFmtId="1" fontId="23" fillId="0" borderId="3" xfId="71" applyNumberFormat="1" applyFont="1" applyFill="1" applyBorder="1" applyAlignment="1">
      <alignment horizontal="center"/>
    </xf>
    <xf numFmtId="0" fontId="33" fillId="0" borderId="0" xfId="71" applyFont="1" applyFill="1" applyBorder="1"/>
    <xf numFmtId="170" fontId="46" fillId="0" borderId="0" xfId="70" applyNumberFormat="1" applyFont="1" applyFill="1"/>
    <xf numFmtId="0" fontId="23" fillId="0" borderId="1" xfId="71" applyFont="1" applyFill="1" applyBorder="1" applyAlignment="1">
      <alignment horizontal="center"/>
    </xf>
    <xf numFmtId="0" fontId="51" fillId="0" borderId="0" xfId="71" applyFont="1" applyFill="1"/>
    <xf numFmtId="171" fontId="25" fillId="0" borderId="0" xfId="70" applyNumberFormat="1" applyFont="1" applyFill="1"/>
    <xf numFmtId="1" fontId="23" fillId="0" borderId="1" xfId="71" applyNumberFormat="1" applyFont="1" applyFill="1" applyBorder="1" applyAlignment="1">
      <alignment horizontal="center"/>
    </xf>
    <xf numFmtId="0" fontId="46" fillId="0" borderId="0" xfId="70" applyFont="1" applyFill="1" applyBorder="1"/>
    <xf numFmtId="0" fontId="33" fillId="0" borderId="0" xfId="70" applyFont="1" applyFill="1" applyBorder="1"/>
    <xf numFmtId="0" fontId="23" fillId="0" borderId="4" xfId="54" applyFont="1" applyFill="1" applyBorder="1"/>
    <xf numFmtId="1" fontId="23" fillId="0" borderId="0" xfId="70" applyNumberFormat="1" applyFont="1" applyFill="1"/>
    <xf numFmtId="0" fontId="28" fillId="0" borderId="0" xfId="50" applyFont="1" applyFill="1"/>
    <xf numFmtId="0" fontId="32" fillId="0" borderId="4" xfId="54" applyFont="1" applyFill="1" applyBorder="1"/>
    <xf numFmtId="0" fontId="32" fillId="0" borderId="0" xfId="71" applyFont="1" applyFill="1" applyBorder="1" applyAlignment="1"/>
    <xf numFmtId="0" fontId="32" fillId="0" borderId="5" xfId="71" applyFont="1" applyFill="1" applyBorder="1" applyAlignment="1">
      <alignment wrapText="1"/>
    </xf>
    <xf numFmtId="0" fontId="0" fillId="0" borderId="0" xfId="0" applyFill="1" applyBorder="1" applyAlignment="1">
      <alignment wrapText="1"/>
    </xf>
    <xf numFmtId="0" fontId="28" fillId="0" borderId="0" xfId="55" applyFont="1" applyFill="1"/>
    <xf numFmtId="0" fontId="20" fillId="0" borderId="1" xfId="70" applyFont="1" applyFill="1" applyBorder="1"/>
    <xf numFmtId="1" fontId="23" fillId="0" borderId="0" xfId="0" applyNumberFormat="1" applyFont="1" applyFill="1" applyAlignment="1">
      <alignment horizontal="center"/>
    </xf>
    <xf numFmtId="173" fontId="23" fillId="0" borderId="0" xfId="77" applyNumberFormat="1" applyFont="1" applyFill="1" applyAlignment="1">
      <alignment horizontal="center"/>
    </xf>
    <xf numFmtId="173" fontId="23" fillId="0" borderId="0" xfId="0" applyNumberFormat="1" applyFont="1" applyFill="1"/>
    <xf numFmtId="0" fontId="29" fillId="0" borderId="1" xfId="71" applyFont="1" applyFill="1" applyBorder="1"/>
    <xf numFmtId="1" fontId="28" fillId="0" borderId="1" xfId="71" applyNumberFormat="1" applyFont="1" applyFill="1" applyBorder="1"/>
    <xf numFmtId="0" fontId="0" fillId="0" borderId="0" xfId="0"/>
    <xf numFmtId="3" fontId="32" fillId="0" borderId="0" xfId="71" quotePrefix="1" applyNumberFormat="1" applyFont="1" applyFill="1" applyBorder="1" applyAlignment="1">
      <alignment horizontal="right"/>
    </xf>
    <xf numFmtId="172" fontId="32" fillId="0" borderId="0" xfId="0" applyNumberFormat="1" applyFont="1" applyFill="1" applyBorder="1"/>
    <xf numFmtId="0" fontId="28" fillId="0" borderId="0" xfId="0" applyFont="1" applyBorder="1"/>
    <xf numFmtId="0" fontId="33" fillId="0" borderId="0" xfId="63" applyFont="1" applyBorder="1" applyAlignment="1">
      <alignment horizontal="center" vertical="center" wrapText="1"/>
    </xf>
    <xf numFmtId="0" fontId="33" fillId="0" borderId="0" xfId="0" applyFont="1" applyBorder="1" applyAlignment="1">
      <alignment horizontal="center" vertical="center"/>
    </xf>
    <xf numFmtId="3" fontId="32" fillId="0" borderId="0" xfId="0" applyNumberFormat="1" applyFont="1" applyAlignment="1">
      <alignment horizontal="center"/>
    </xf>
    <xf numFmtId="3" fontId="32" fillId="0" borderId="0" xfId="0" applyNumberFormat="1" applyFont="1" applyFill="1" applyAlignment="1">
      <alignment horizontal="center"/>
    </xf>
    <xf numFmtId="166" fontId="32" fillId="0" borderId="0" xfId="0" applyNumberFormat="1" applyFont="1" applyAlignment="1">
      <alignment horizontal="right"/>
    </xf>
    <xf numFmtId="0" fontId="33" fillId="0" borderId="0" xfId="63" applyFont="1" applyFill="1" applyBorder="1" applyAlignment="1">
      <alignment horizontal="center" vertical="center" wrapText="1"/>
    </xf>
    <xf numFmtId="0" fontId="68" fillId="0" borderId="0" xfId="0" applyFont="1" applyFill="1" applyAlignment="1">
      <alignment horizontal="left" vertical="top"/>
    </xf>
    <xf numFmtId="173" fontId="23" fillId="0" borderId="0" xfId="77" applyNumberFormat="1" applyFont="1" applyFill="1"/>
    <xf numFmtId="9" fontId="23" fillId="0" borderId="0" xfId="77" applyFont="1" applyFill="1"/>
    <xf numFmtId="1" fontId="33" fillId="0" borderId="0" xfId="0" applyNumberFormat="1" applyFont="1" applyFill="1" applyAlignment="1">
      <alignment horizontal="right"/>
    </xf>
    <xf numFmtId="1" fontId="23" fillId="0" borderId="0" xfId="0" applyNumberFormat="1" applyFont="1" applyFill="1"/>
    <xf numFmtId="0" fontId="35" fillId="0" borderId="0" xfId="0" applyFont="1"/>
    <xf numFmtId="0" fontId="23" fillId="0" borderId="0" xfId="0" applyFont="1"/>
    <xf numFmtId="0" fontId="23" fillId="0" borderId="0" xfId="0" applyFont="1" applyAlignment="1">
      <alignment wrapText="1"/>
    </xf>
    <xf numFmtId="0" fontId="35" fillId="0" borderId="0" xfId="0" applyFont="1"/>
    <xf numFmtId="0" fontId="23" fillId="0" borderId="0" xfId="0" applyFont="1"/>
    <xf numFmtId="0" fontId="23" fillId="0" borderId="0" xfId="0" applyFont="1" applyFill="1"/>
    <xf numFmtId="0" fontId="23" fillId="0" borderId="0" xfId="0" applyFont="1" applyAlignment="1">
      <alignment horizontal="right"/>
    </xf>
    <xf numFmtId="0" fontId="33" fillId="0" borderId="0" xfId="71" applyFont="1" applyFill="1" applyBorder="1" applyAlignment="1">
      <alignment horizontal="left"/>
    </xf>
    <xf numFmtId="0" fontId="0" fillId="0" borderId="0" xfId="70" applyFont="1" applyFill="1" applyAlignment="1">
      <alignment horizontal="left"/>
    </xf>
    <xf numFmtId="0" fontId="54" fillId="0" borderId="0" xfId="34" applyFont="1" applyFill="1" applyAlignment="1" applyProtection="1"/>
    <xf numFmtId="0" fontId="0" fillId="0" borderId="0" xfId="71" applyFont="1" applyFill="1" applyBorder="1" applyAlignment="1">
      <alignment horizontal="left"/>
    </xf>
    <xf numFmtId="0" fontId="0" fillId="0" borderId="0" xfId="71" applyFont="1" applyFill="1" applyBorder="1" applyAlignment="1">
      <alignment horizontal="left" wrapText="1"/>
    </xf>
    <xf numFmtId="0" fontId="0" fillId="0" borderId="0" xfId="70" applyFont="1" applyFill="1" applyAlignment="1">
      <alignment horizontal="left"/>
    </xf>
    <xf numFmtId="0" fontId="0" fillId="0" borderId="0" xfId="0" applyFont="1" applyAlignment="1">
      <alignment horizontal="left" wrapText="1"/>
    </xf>
    <xf numFmtId="0" fontId="33" fillId="0" borderId="0" xfId="0" applyFont="1" applyFill="1" applyAlignment="1">
      <alignment horizontal="center" vertical="center" wrapText="1"/>
    </xf>
    <xf numFmtId="0" fontId="0" fillId="0" borderId="0" xfId="0"/>
    <xf numFmtId="0" fontId="30" fillId="0" borderId="0" xfId="0" applyFont="1" applyFill="1"/>
    <xf numFmtId="0" fontId="20" fillId="0" borderId="0" xfId="71" applyFont="1" applyAlignment="1">
      <alignment horizontal="left" wrapText="1"/>
    </xf>
    <xf numFmtId="0" fontId="23" fillId="0" borderId="0" xfId="70" applyFont="1" applyFill="1"/>
    <xf numFmtId="0" fontId="32" fillId="0" borderId="0" xfId="70" applyFont="1" applyFill="1"/>
    <xf numFmtId="0" fontId="54" fillId="0" borderId="0" xfId="34" applyFont="1" applyAlignment="1" applyProtection="1"/>
    <xf numFmtId="0" fontId="0" fillId="0" borderId="0" xfId="0"/>
    <xf numFmtId="0" fontId="32" fillId="0" borderId="0" xfId="70" applyFont="1" applyFill="1"/>
    <xf numFmtId="0" fontId="23" fillId="0" borderId="0" xfId="70" applyFont="1" applyFill="1"/>
    <xf numFmtId="0" fontId="35" fillId="0" borderId="0" xfId="0" applyFont="1"/>
    <xf numFmtId="0" fontId="23" fillId="0" borderId="0" xfId="0" applyFont="1"/>
    <xf numFmtId="0" fontId="23" fillId="0" borderId="0" xfId="0" applyFont="1" applyAlignment="1">
      <alignment horizontal="center" vertical="top" wrapText="1"/>
    </xf>
    <xf numFmtId="0" fontId="23" fillId="0" borderId="0" xfId="0" applyFont="1" applyFill="1"/>
    <xf numFmtId="0" fontId="33" fillId="0" borderId="0" xfId="0" applyFont="1"/>
    <xf numFmtId="0" fontId="34" fillId="0" borderId="0" xfId="0" applyFont="1" applyAlignment="1">
      <alignment horizontal="left"/>
    </xf>
    <xf numFmtId="0" fontId="35" fillId="0" borderId="0" xfId="0" applyFont="1" applyAlignment="1">
      <alignment horizontal="left"/>
    </xf>
    <xf numFmtId="169" fontId="33" fillId="0" borderId="0" xfId="71" quotePrefix="1" applyNumberFormat="1" applyFont="1" applyFill="1" applyBorder="1" applyAlignment="1">
      <alignment horizontal="center"/>
    </xf>
    <xf numFmtId="0" fontId="28" fillId="0" borderId="0" xfId="71" applyFont="1" applyBorder="1" applyAlignment="1">
      <alignment horizontal="left"/>
    </xf>
    <xf numFmtId="0" fontId="28" fillId="0" borderId="0" xfId="71" applyFont="1" applyBorder="1" applyAlignment="1"/>
    <xf numFmtId="167" fontId="22" fillId="0" borderId="0" xfId="71" applyNumberFormat="1" applyFont="1" applyBorder="1" applyAlignment="1"/>
    <xf numFmtId="0" fontId="113" fillId="0" borderId="0" xfId="71" applyFont="1" applyFill="1" applyAlignment="1">
      <alignment vertical="center"/>
    </xf>
    <xf numFmtId="0" fontId="112" fillId="0" borderId="1" xfId="0" applyFont="1" applyFill="1" applyBorder="1"/>
    <xf numFmtId="0" fontId="60" fillId="2" borderId="0" xfId="42" applyNumberFormat="1" applyFont="1" applyFill="1" applyAlignment="1">
      <alignment horizontal="left"/>
    </xf>
    <xf numFmtId="3" fontId="33" fillId="2" borderId="0" xfId="179" applyNumberFormat="1" applyFont="1" applyFill="1"/>
    <xf numFmtId="3" fontId="23" fillId="2" borderId="0" xfId="190" applyNumberFormat="1" applyFont="1" applyFill="1" applyBorder="1"/>
    <xf numFmtId="3" fontId="33" fillId="2" borderId="0" xfId="179" applyNumberFormat="1" applyFont="1" applyFill="1"/>
    <xf numFmtId="0" fontId="68" fillId="0" borderId="0" xfId="0" applyFont="1" applyFill="1" applyAlignment="1">
      <alignment vertical="top"/>
    </xf>
    <xf numFmtId="0" fontId="36" fillId="0" borderId="6" xfId="45" applyFont="1" applyFill="1" applyBorder="1" applyAlignment="1">
      <alignment vertical="top"/>
    </xf>
    <xf numFmtId="166" fontId="32" fillId="0" borderId="0" xfId="0" applyNumberFormat="1" applyFont="1" applyFill="1" applyAlignment="1">
      <alignment horizontal="right"/>
    </xf>
    <xf numFmtId="1" fontId="32" fillId="0" borderId="0" xfId="51" applyNumberFormat="1" applyFont="1" applyFill="1" applyAlignment="1"/>
    <xf numFmtId="0" fontId="54" fillId="0" borderId="0" xfId="34" quotePrefix="1" applyNumberFormat="1" applyFont="1" applyFill="1" applyAlignment="1" applyProtection="1">
      <alignment horizontal="left" vertical="top" wrapText="1"/>
    </xf>
    <xf numFmtId="0" fontId="54" fillId="0" borderId="0" xfId="34" applyNumberFormat="1" applyFont="1" applyFill="1" applyAlignment="1" applyProtection="1">
      <alignment vertical="top" wrapText="1"/>
    </xf>
    <xf numFmtId="0" fontId="83" fillId="0" borderId="0" xfId="0" applyFont="1" applyFill="1" applyAlignment="1">
      <alignment vertical="top"/>
    </xf>
    <xf numFmtId="0" fontId="0" fillId="0" borderId="0" xfId="71" applyFont="1" applyFill="1" applyAlignment="1">
      <alignment vertical="justify" wrapText="1"/>
    </xf>
    <xf numFmtId="0" fontId="45" fillId="0" borderId="0" xfId="0" applyFont="1" applyFill="1" applyAlignment="1"/>
    <xf numFmtId="0" fontId="8" fillId="0" borderId="0" xfId="248"/>
    <xf numFmtId="0" fontId="83" fillId="0" borderId="0" xfId="248" applyFont="1" applyAlignment="1">
      <alignment wrapText="1"/>
    </xf>
    <xf numFmtId="0" fontId="23" fillId="0" borderId="0" xfId="71" applyNumberFormat="1" applyFont="1" applyFill="1" applyBorder="1" applyAlignment="1">
      <alignment horizontal="center"/>
    </xf>
    <xf numFmtId="0" fontId="25" fillId="0" borderId="0" xfId="70" applyFont="1"/>
    <xf numFmtId="0" fontId="0" fillId="0" borderId="0" xfId="0"/>
    <xf numFmtId="0" fontId="0" fillId="0" borderId="0" xfId="71" applyFont="1" applyFill="1" applyAlignment="1">
      <alignment wrapText="1"/>
    </xf>
    <xf numFmtId="0" fontId="25" fillId="0" borderId="0" xfId="70" applyFont="1"/>
    <xf numFmtId="0" fontId="23" fillId="0" borderId="0" xfId="70" applyFont="1" applyFill="1"/>
    <xf numFmtId="0" fontId="0" fillId="0" borderId="0" xfId="0" applyFont="1" applyAlignment="1">
      <alignment wrapText="1"/>
    </xf>
    <xf numFmtId="0" fontId="23" fillId="0" borderId="0" xfId="0" applyFont="1"/>
    <xf numFmtId="0" fontId="23" fillId="0" borderId="0" xfId="0" applyFont="1" applyFill="1"/>
    <xf numFmtId="0" fontId="33" fillId="0" borderId="0" xfId="0" applyFont="1"/>
    <xf numFmtId="166" fontId="23" fillId="0" borderId="0" xfId="0" applyNumberFormat="1" applyFont="1"/>
    <xf numFmtId="0" fontId="28" fillId="0" borderId="1" xfId="70" applyFont="1" applyFill="1" applyBorder="1"/>
    <xf numFmtId="0" fontId="23" fillId="0" borderId="0" xfId="49" applyFont="1" applyFill="1" applyAlignment="1">
      <alignment vertical="top"/>
    </xf>
    <xf numFmtId="166" fontId="33" fillId="0" borderId="0" xfId="0" applyNumberFormat="1" applyFont="1"/>
    <xf numFmtId="2" fontId="23" fillId="0" borderId="0" xfId="0" applyNumberFormat="1" applyFont="1" applyFill="1"/>
    <xf numFmtId="0" fontId="54" fillId="0" borderId="0" xfId="34" applyFont="1" applyAlignment="1" applyProtection="1"/>
    <xf numFmtId="0" fontId="0" fillId="0" borderId="0" xfId="70" applyFont="1" applyFill="1" applyAlignment="1">
      <alignment horizontal="left"/>
    </xf>
    <xf numFmtId="0" fontId="0" fillId="0" borderId="0" xfId="71" applyFont="1" applyFill="1" applyBorder="1" applyAlignment="1">
      <alignment horizontal="left" vertical="top"/>
    </xf>
    <xf numFmtId="0" fontId="25" fillId="0" borderId="0" xfId="70" applyFont="1" applyFill="1" applyAlignment="1">
      <alignment vertical="top"/>
    </xf>
    <xf numFmtId="0" fontId="25" fillId="0" borderId="0" xfId="70" applyFont="1" applyFill="1"/>
    <xf numFmtId="0" fontId="30" fillId="0" borderId="0" xfId="0" applyFont="1"/>
    <xf numFmtId="0" fontId="0" fillId="0" borderId="0" xfId="0"/>
    <xf numFmtId="0" fontId="20" fillId="0" borderId="0" xfId="73" applyFont="1" applyAlignment="1">
      <alignment horizontal="left" vertical="top"/>
    </xf>
    <xf numFmtId="0" fontId="23" fillId="0" borderId="0" xfId="0" applyFont="1"/>
    <xf numFmtId="0" fontId="20" fillId="0" borderId="0" xfId="49" applyFont="1" applyAlignment="1">
      <alignment horizontal="left" vertical="top" wrapText="1"/>
    </xf>
    <xf numFmtId="0" fontId="8" fillId="0" borderId="0" xfId="248"/>
    <xf numFmtId="0" fontId="25" fillId="0" borderId="0" xfId="70" applyFont="1"/>
    <xf numFmtId="0" fontId="25" fillId="0" borderId="0" xfId="71" applyFont="1" applyFill="1" applyAlignment="1">
      <alignment horizontal="left"/>
    </xf>
    <xf numFmtId="0" fontId="25" fillId="0" borderId="0" xfId="70" applyFont="1" applyFill="1" applyAlignment="1">
      <alignment vertical="top"/>
    </xf>
    <xf numFmtId="0" fontId="25" fillId="0" borderId="0" xfId="70" applyFont="1" applyFill="1"/>
    <xf numFmtId="0" fontId="23" fillId="0" borderId="0" xfId="70" applyFont="1" applyFill="1"/>
    <xf numFmtId="0" fontId="86" fillId="0" borderId="0" xfId="0" applyFont="1" applyFill="1" applyBorder="1" applyAlignment="1">
      <alignment horizontal="left" vertical="top" wrapText="1"/>
    </xf>
    <xf numFmtId="0" fontId="86" fillId="0" borderId="0" xfId="0" applyFont="1" applyFill="1" applyBorder="1" applyAlignment="1">
      <alignment horizontal="left" vertical="top"/>
    </xf>
    <xf numFmtId="0" fontId="123" fillId="0" borderId="0" xfId="248" applyFont="1"/>
    <xf numFmtId="0" fontId="54" fillId="0" borderId="0" xfId="34" applyFont="1" applyFill="1" applyAlignment="1" applyProtection="1"/>
    <xf numFmtId="0" fontId="0" fillId="0" borderId="0" xfId="71" applyFont="1" applyFill="1" applyAlignment="1">
      <alignment horizontal="left" vertical="justify" wrapText="1"/>
    </xf>
    <xf numFmtId="168" fontId="23" fillId="0" borderId="0" xfId="71" applyNumberFormat="1" applyFont="1" applyBorder="1" applyAlignment="1"/>
    <xf numFmtId="168" fontId="23" fillId="0" borderId="1" xfId="71" applyNumberFormat="1" applyFont="1" applyBorder="1" applyAlignment="1"/>
    <xf numFmtId="0" fontId="30" fillId="0" borderId="0" xfId="0" applyFont="1" applyFill="1"/>
    <xf numFmtId="0" fontId="23" fillId="0" borderId="0" xfId="0" applyFont="1"/>
    <xf numFmtId="0" fontId="23" fillId="0" borderId="0" xfId="0" applyFont="1" applyAlignment="1">
      <alignment horizontal="center" vertical="top" wrapText="1"/>
    </xf>
    <xf numFmtId="0" fontId="23" fillId="0" borderId="0" xfId="0" applyFont="1" applyFill="1"/>
    <xf numFmtId="0" fontId="0" fillId="0" borderId="0" xfId="71" applyFont="1" applyFill="1" applyBorder="1" applyAlignment="1">
      <alignment vertical="top" wrapText="1"/>
    </xf>
    <xf numFmtId="0" fontId="25" fillId="0" borderId="0" xfId="70" applyFont="1" applyFill="1" applyAlignment="1">
      <alignment vertical="top"/>
    </xf>
    <xf numFmtId="0" fontId="0" fillId="0" borderId="0" xfId="0" applyFill="1" applyAlignment="1">
      <alignment vertical="top" wrapText="1"/>
    </xf>
    <xf numFmtId="0" fontId="0" fillId="0" borderId="0" xfId="71" applyFont="1" applyFill="1" applyAlignment="1">
      <alignment vertical="justify" wrapText="1"/>
    </xf>
    <xf numFmtId="0" fontId="30" fillId="0" borderId="0" xfId="0" applyFont="1" applyFill="1"/>
    <xf numFmtId="0" fontId="20" fillId="0" borderId="0" xfId="71" applyFont="1" applyAlignment="1">
      <alignment horizontal="left" wrapText="1"/>
    </xf>
    <xf numFmtId="0" fontId="23" fillId="0" borderId="0" xfId="70" applyFont="1" applyAlignment="1">
      <alignment horizontal="left"/>
    </xf>
    <xf numFmtId="0" fontId="32" fillId="0" borderId="0" xfId="70" applyFont="1" applyFill="1"/>
    <xf numFmtId="0" fontId="32" fillId="0" borderId="0" xfId="70" applyFont="1" applyFill="1" applyAlignment="1"/>
    <xf numFmtId="0" fontId="23" fillId="0" borderId="0" xfId="0" applyFont="1"/>
    <xf numFmtId="0" fontId="25" fillId="0" borderId="0" xfId="71" applyFont="1" applyFill="1" applyBorder="1" applyAlignment="1">
      <alignment vertical="top"/>
    </xf>
    <xf numFmtId="0" fontId="0" fillId="0" borderId="0" xfId="0" applyFill="1" applyAlignment="1">
      <alignment horizontal="left" vertical="top" wrapText="1"/>
    </xf>
    <xf numFmtId="0" fontId="25" fillId="0" borderId="0" xfId="70" applyFont="1" applyFill="1" applyAlignment="1">
      <alignment horizontal="left" vertical="top"/>
    </xf>
    <xf numFmtId="0" fontId="23" fillId="0" borderId="0" xfId="0" applyFont="1"/>
    <xf numFmtId="174" fontId="32" fillId="0" borderId="0" xfId="278" applyNumberFormat="1" applyFont="1"/>
    <xf numFmtId="3" fontId="32" fillId="0" borderId="0" xfId="65" applyNumberFormat="1" applyFont="1"/>
    <xf numFmtId="0" fontId="84" fillId="0" borderId="0" xfId="73" applyFont="1" applyAlignment="1">
      <alignment vertical="top"/>
    </xf>
    <xf numFmtId="0" fontId="84" fillId="0" borderId="0" xfId="0" applyFont="1" applyAlignment="1">
      <alignment vertical="top" wrapText="1"/>
    </xf>
    <xf numFmtId="0" fontId="83" fillId="0" borderId="0" xfId="248" applyFont="1" applyFill="1"/>
    <xf numFmtId="0" fontId="8" fillId="0" borderId="0" xfId="248" applyFill="1"/>
    <xf numFmtId="0" fontId="120" fillId="0" borderId="0" xfId="249" applyFont="1" applyAlignment="1">
      <alignment wrapText="1"/>
    </xf>
    <xf numFmtId="0" fontId="23" fillId="0" borderId="0" xfId="0" quotePrefix="1" applyFont="1"/>
    <xf numFmtId="0" fontId="8" fillId="0" borderId="4" xfId="248" applyFill="1" applyBorder="1"/>
    <xf numFmtId="0" fontId="83" fillId="0" borderId="0" xfId="248" applyFont="1" applyFill="1" applyAlignment="1">
      <alignment horizontal="right"/>
    </xf>
    <xf numFmtId="0" fontId="83" fillId="0" borderId="4" xfId="248" applyFont="1" applyFill="1" applyBorder="1" applyAlignment="1">
      <alignment horizontal="right"/>
    </xf>
    <xf numFmtId="0" fontId="83" fillId="0" borderId="4" xfId="248" applyFont="1" applyFill="1" applyBorder="1"/>
    <xf numFmtId="0" fontId="0" fillId="0" borderId="1" xfId="0" applyFill="1" applyBorder="1"/>
    <xf numFmtId="0" fontId="32" fillId="0" borderId="0" xfId="65" applyFont="1" applyFill="1"/>
    <xf numFmtId="0" fontId="8" fillId="0" borderId="0" xfId="248" applyFill="1" applyAlignment="1">
      <alignment horizontal="right"/>
    </xf>
    <xf numFmtId="0" fontId="8" fillId="0" borderId="31" xfId="248" applyFill="1" applyBorder="1"/>
    <xf numFmtId="0" fontId="54" fillId="0" borderId="0" xfId="34" applyFont="1" applyAlignment="1" applyProtection="1"/>
    <xf numFmtId="0" fontId="20" fillId="0" borderId="0" xfId="73" applyFont="1" applyAlignment="1">
      <alignment horizontal="left" vertical="top"/>
    </xf>
    <xf numFmtId="0" fontId="0" fillId="0" borderId="0" xfId="0" applyFont="1" applyAlignment="1">
      <alignment wrapText="1"/>
    </xf>
    <xf numFmtId="0" fontId="0" fillId="0" borderId="0" xfId="0" applyFont="1" applyAlignment="1">
      <alignment horizontal="left"/>
    </xf>
    <xf numFmtId="0" fontId="25" fillId="0" borderId="0" xfId="71" applyFont="1" applyBorder="1" applyAlignment="1">
      <alignment wrapText="1"/>
    </xf>
    <xf numFmtId="0" fontId="0" fillId="0" borderId="0" xfId="71" applyFont="1" applyFill="1" applyAlignment="1">
      <alignment vertical="justify" wrapText="1"/>
    </xf>
    <xf numFmtId="0" fontId="30" fillId="0" borderId="0" xfId="0" applyFont="1" applyFill="1"/>
    <xf numFmtId="0" fontId="25" fillId="0" borderId="0" xfId="0" applyFont="1" applyBorder="1" applyAlignment="1">
      <alignment wrapText="1"/>
    </xf>
    <xf numFmtId="0" fontId="32" fillId="0" borderId="0" xfId="70" applyFont="1" applyFill="1"/>
    <xf numFmtId="0" fontId="23" fillId="0" borderId="0" xfId="0" applyFont="1"/>
    <xf numFmtId="0" fontId="23" fillId="0" borderId="0" xfId="0" applyFont="1" applyAlignment="1">
      <alignment horizontal="center" vertical="top" wrapText="1"/>
    </xf>
    <xf numFmtId="0" fontId="0" fillId="0" borderId="0" xfId="71" applyFont="1" applyFill="1" applyBorder="1" applyAlignment="1">
      <alignment horizontal="left" vertical="top"/>
    </xf>
    <xf numFmtId="0" fontId="25" fillId="0" borderId="0" xfId="70" applyFont="1" applyFill="1" applyAlignment="1">
      <alignment vertical="top"/>
    </xf>
    <xf numFmtId="0" fontId="33" fillId="0" borderId="0" xfId="70" applyFont="1" applyBorder="1" applyAlignment="1"/>
    <xf numFmtId="0" fontId="124" fillId="0" borderId="0" xfId="71" quotePrefix="1" applyNumberFormat="1" applyFont="1" applyFill="1" applyAlignment="1">
      <alignment horizontal="right" indent="2"/>
    </xf>
    <xf numFmtId="0" fontId="22" fillId="0" borderId="0" xfId="50" applyFont="1" applyBorder="1"/>
    <xf numFmtId="0" fontId="22" fillId="0" borderId="0" xfId="50" applyFont="1" applyFill="1" applyBorder="1"/>
    <xf numFmtId="0" fontId="33" fillId="0" borderId="0" xfId="70" applyFont="1" applyFill="1" applyBorder="1" applyAlignment="1">
      <alignment vertical="center" wrapText="1"/>
    </xf>
    <xf numFmtId="0" fontId="32" fillId="0" borderId="0" xfId="64" applyFont="1" applyFill="1"/>
    <xf numFmtId="0" fontId="8" fillId="0" borderId="0" xfId="248" applyFill="1" applyBorder="1"/>
    <xf numFmtId="0" fontId="83" fillId="0" borderId="0" xfId="248" applyFont="1" applyFill="1" applyBorder="1" applyAlignment="1">
      <alignment horizontal="center"/>
    </xf>
    <xf numFmtId="0" fontId="83" fillId="0" borderId="0" xfId="248" applyFont="1" applyFill="1" applyBorder="1" applyAlignment="1">
      <alignment horizontal="right"/>
    </xf>
    <xf numFmtId="0" fontId="8" fillId="0" borderId="0" xfId="248" applyBorder="1"/>
    <xf numFmtId="0" fontId="8" fillId="0" borderId="0" xfId="248" applyAlignment="1">
      <alignment wrapText="1"/>
    </xf>
    <xf numFmtId="0" fontId="117" fillId="0" borderId="0" xfId="248" applyFont="1" applyFill="1" applyAlignment="1"/>
    <xf numFmtId="0" fontId="0" fillId="0" borderId="0" xfId="0" applyAlignment="1">
      <alignment horizontal="left"/>
    </xf>
    <xf numFmtId="0" fontId="25" fillId="0" borderId="0" xfId="70" applyFont="1" applyFill="1"/>
    <xf numFmtId="0" fontId="35" fillId="0" borderId="0" xfId="71" applyFont="1" applyBorder="1" applyAlignment="1">
      <alignment vertical="center" wrapText="1"/>
    </xf>
    <xf numFmtId="0" fontId="35" fillId="0" borderId="0" xfId="70" applyFont="1" applyBorder="1" applyAlignment="1"/>
    <xf numFmtId="0" fontId="35" fillId="0" borderId="0" xfId="70" applyFont="1" applyFill="1" applyBorder="1" applyAlignment="1">
      <alignment vertical="center" wrapText="1"/>
    </xf>
    <xf numFmtId="0" fontId="25" fillId="0" borderId="0" xfId="70" applyFont="1"/>
    <xf numFmtId="0" fontId="25" fillId="0" borderId="0" xfId="71" applyFont="1" applyFill="1" applyAlignment="1">
      <alignment horizontal="left"/>
    </xf>
    <xf numFmtId="0" fontId="68" fillId="0" borderId="0" xfId="0" applyFont="1" applyFill="1" applyAlignment="1">
      <alignment vertical="top"/>
    </xf>
    <xf numFmtId="3" fontId="23" fillId="0" borderId="0" xfId="71" quotePrefix="1" applyNumberFormat="1" applyFont="1" applyFill="1" applyAlignment="1">
      <alignment horizontal="right" indent="2"/>
    </xf>
    <xf numFmtId="3" fontId="23" fillId="0" borderId="0" xfId="71" applyNumberFormat="1" applyFont="1" applyBorder="1" applyAlignment="1">
      <alignment horizontal="right" vertical="center" indent="3"/>
    </xf>
    <xf numFmtId="3" fontId="23" fillId="0" borderId="0" xfId="71" applyNumberFormat="1" applyFont="1" applyFill="1" applyBorder="1" applyAlignment="1">
      <alignment horizontal="right" vertical="center" indent="3"/>
    </xf>
    <xf numFmtId="3" fontId="23" fillId="0" borderId="0" xfId="71" quotePrefix="1" applyNumberFormat="1" applyFont="1" applyAlignment="1">
      <alignment horizontal="right" indent="3"/>
    </xf>
    <xf numFmtId="3" fontId="23" fillId="0" borderId="0" xfId="71" quotePrefix="1" applyNumberFormat="1" applyFont="1" applyFill="1" applyAlignment="1">
      <alignment horizontal="right" indent="3"/>
    </xf>
    <xf numFmtId="0" fontId="0" fillId="0" borderId="0" xfId="71" applyFont="1" applyAlignment="1">
      <alignment horizontal="left" vertical="center"/>
    </xf>
    <xf numFmtId="3" fontId="23" fillId="0" borderId="0" xfId="71" applyNumberFormat="1" applyFont="1" applyBorder="1" applyAlignment="1">
      <alignment horizontal="right" vertical="center" indent="1"/>
    </xf>
    <xf numFmtId="3" fontId="23" fillId="0" borderId="0" xfId="71" applyNumberFormat="1" applyFont="1" applyFill="1" applyBorder="1" applyAlignment="1">
      <alignment horizontal="right" vertical="center" indent="1"/>
    </xf>
    <xf numFmtId="3" fontId="23" fillId="0" borderId="0" xfId="71" applyNumberFormat="1" applyFont="1" applyBorder="1" applyAlignment="1">
      <alignment horizontal="right" indent="1"/>
    </xf>
    <xf numFmtId="3" fontId="23" fillId="0" borderId="0" xfId="71" applyNumberFormat="1" applyFont="1" applyFill="1" applyBorder="1" applyAlignment="1">
      <alignment horizontal="right" indent="1"/>
    </xf>
    <xf numFmtId="175" fontId="33" fillId="0" borderId="0" xfId="278" quotePrefix="1" applyNumberFormat="1" applyFont="1" applyFill="1" applyBorder="1" applyAlignment="1">
      <alignment horizontal="right"/>
    </xf>
    <xf numFmtId="175" fontId="32" fillId="0" borderId="0" xfId="278" applyNumberFormat="1" applyFont="1" applyFill="1" applyAlignment="1"/>
    <xf numFmtId="175" fontId="32" fillId="0" borderId="0" xfId="278" quotePrefix="1" applyNumberFormat="1" applyFont="1" applyFill="1" applyBorder="1" applyAlignment="1">
      <alignment horizontal="right"/>
    </xf>
    <xf numFmtId="164" fontId="32" fillId="0" borderId="0" xfId="278" applyNumberFormat="1" applyFont="1" applyFill="1" applyAlignment="1">
      <alignment horizontal="center"/>
    </xf>
    <xf numFmtId="0" fontId="23" fillId="0" borderId="0" xfId="54" quotePrefix="1" applyFont="1" applyBorder="1"/>
    <xf numFmtId="174" fontId="32" fillId="0" borderId="0" xfId="278" applyNumberFormat="1" applyFont="1" applyFill="1"/>
    <xf numFmtId="164" fontId="33" fillId="0" borderId="0" xfId="71" quotePrefix="1" applyNumberFormat="1" applyFont="1" applyFill="1" applyBorder="1" applyAlignment="1">
      <alignment horizontal="right"/>
    </xf>
    <xf numFmtId="164" fontId="33" fillId="0" borderId="0" xfId="71" applyNumberFormat="1" applyFont="1" applyFill="1" applyBorder="1" applyAlignment="1">
      <alignment horizontal="right"/>
    </xf>
    <xf numFmtId="164" fontId="33" fillId="0" borderId="0" xfId="64" applyNumberFormat="1" applyFont="1" applyFill="1"/>
    <xf numFmtId="164" fontId="32" fillId="0" borderId="0" xfId="71" quotePrefix="1" applyNumberFormat="1" applyFont="1" applyFill="1" applyBorder="1" applyAlignment="1">
      <alignment horizontal="right"/>
    </xf>
    <xf numFmtId="164" fontId="32" fillId="0" borderId="0" xfId="54" applyNumberFormat="1" applyFont="1" applyFill="1"/>
    <xf numFmtId="164" fontId="36" fillId="0" borderId="0" xfId="74" applyNumberFormat="1" applyFont="1" applyFill="1" applyAlignment="1">
      <alignment vertical="top"/>
    </xf>
    <xf numFmtId="164" fontId="32" fillId="0" borderId="0" xfId="64" applyNumberFormat="1" applyFont="1" applyFill="1"/>
    <xf numFmtId="164" fontId="32" fillId="0" borderId="0" xfId="278" applyNumberFormat="1" applyFont="1" applyFill="1"/>
    <xf numFmtId="164" fontId="32" fillId="0" borderId="0" xfId="278" quotePrefix="1" applyNumberFormat="1" applyFont="1" applyFill="1" applyBorder="1" applyAlignment="1">
      <alignment horizontal="right"/>
    </xf>
    <xf numFmtId="164" fontId="36" fillId="0" borderId="0" xfId="278" applyNumberFormat="1" applyFont="1" applyFill="1" applyAlignment="1">
      <alignment vertical="top"/>
    </xf>
    <xf numFmtId="164" fontId="32" fillId="0" borderId="0" xfId="278" applyNumberFormat="1" applyFont="1" applyFill="1" applyBorder="1" applyAlignment="1">
      <alignment horizontal="right"/>
    </xf>
    <xf numFmtId="3" fontId="32" fillId="0" borderId="0" xfId="65" applyNumberFormat="1" applyFont="1" applyFill="1"/>
    <xf numFmtId="3" fontId="23" fillId="0" borderId="0" xfId="73" applyNumberFormat="1" applyFont="1" applyFill="1" applyAlignment="1">
      <alignment vertical="top"/>
    </xf>
    <xf numFmtId="0" fontId="23" fillId="0" borderId="0" xfId="43" applyFont="1" applyFill="1" applyAlignment="1">
      <alignment vertical="top" wrapText="1"/>
    </xf>
    <xf numFmtId="0" fontId="23" fillId="0" borderId="0" xfId="48" applyFont="1" applyFill="1" applyAlignment="1">
      <alignment vertical="top"/>
    </xf>
    <xf numFmtId="3" fontId="23" fillId="0" borderId="0" xfId="48" applyNumberFormat="1" applyFont="1" applyFill="1" applyAlignment="1">
      <alignment vertical="top"/>
    </xf>
    <xf numFmtId="0" fontId="44" fillId="0" borderId="0" xfId="0" applyFont="1" applyFill="1" applyAlignment="1">
      <alignment vertical="top"/>
    </xf>
    <xf numFmtId="3" fontId="43" fillId="0" borderId="0" xfId="46" applyNumberFormat="1" applyFont="1" applyFill="1" applyAlignment="1"/>
    <xf numFmtId="174" fontId="23" fillId="0" borderId="0" xfId="263" applyNumberFormat="1" applyFont="1" applyFill="1"/>
    <xf numFmtId="0" fontId="28" fillId="0" borderId="0" xfId="56" applyFont="1" applyFill="1"/>
    <xf numFmtId="0" fontId="23" fillId="0" borderId="0" xfId="70" applyFont="1" applyFill="1" applyAlignment="1"/>
    <xf numFmtId="1" fontId="33" fillId="0" borderId="6" xfId="70" applyNumberFormat="1" applyFont="1" applyFill="1" applyBorder="1" applyAlignment="1">
      <alignment horizontal="right"/>
    </xf>
    <xf numFmtId="0" fontId="35" fillId="0" borderId="2" xfId="70" applyFont="1" applyFill="1" applyBorder="1" applyAlignment="1">
      <alignment horizontal="right"/>
    </xf>
    <xf numFmtId="0" fontId="33" fillId="0" borderId="0" xfId="71" applyFont="1" applyFill="1" applyBorder="1" applyAlignment="1">
      <alignment horizontal="right"/>
    </xf>
    <xf numFmtId="1" fontId="32" fillId="0" borderId="6" xfId="70" applyNumberFormat="1" applyFont="1" applyFill="1" applyBorder="1" applyAlignment="1">
      <alignment horizontal="right"/>
    </xf>
    <xf numFmtId="0" fontId="23" fillId="0" borderId="0" xfId="70" applyFont="1" applyAlignment="1"/>
    <xf numFmtId="3" fontId="33" fillId="0" borderId="0" xfId="71" applyNumberFormat="1" applyFont="1" applyFill="1" applyBorder="1" applyAlignment="1">
      <alignment horizontal="right"/>
    </xf>
    <xf numFmtId="0" fontId="23" fillId="0" borderId="0" xfId="0" applyFont="1"/>
    <xf numFmtId="174" fontId="0" fillId="0" borderId="0" xfId="263" applyNumberFormat="1" applyFont="1" applyFill="1"/>
    <xf numFmtId="174" fontId="0" fillId="0" borderId="31" xfId="263" applyNumberFormat="1" applyFont="1" applyFill="1" applyBorder="1"/>
    <xf numFmtId="0" fontId="23" fillId="0" borderId="0" xfId="65" applyFont="1" applyFill="1" applyAlignment="1">
      <alignment horizontal="right" wrapText="1"/>
    </xf>
    <xf numFmtId="0" fontId="20" fillId="0" borderId="0" xfId="54" applyFont="1" applyAlignment="1">
      <alignment horizontal="left" wrapText="1"/>
    </xf>
    <xf numFmtId="0" fontId="25" fillId="0" borderId="0" xfId="55" applyFont="1"/>
    <xf numFmtId="0" fontId="20" fillId="0" borderId="0" xfId="71" applyFont="1" applyFill="1" applyAlignment="1">
      <alignment horizontal="left" vertical="center"/>
    </xf>
    <xf numFmtId="0" fontId="54" fillId="0" borderId="0" xfId="34" applyFont="1" applyAlignment="1" applyProtection="1"/>
    <xf numFmtId="0" fontId="25" fillId="0" borderId="0" xfId="70" applyFont="1"/>
    <xf numFmtId="1" fontId="46" fillId="0" borderId="0" xfId="70" applyNumberFormat="1" applyFont="1" applyAlignment="1">
      <alignment horizontal="center" vertical="center"/>
    </xf>
    <xf numFmtId="0" fontId="25" fillId="0" borderId="0" xfId="71" applyFont="1" applyFill="1" applyAlignment="1">
      <alignment horizontal="left"/>
    </xf>
    <xf numFmtId="0" fontId="20" fillId="0" borderId="0" xfId="71" applyFont="1" applyAlignment="1">
      <alignment vertical="center"/>
    </xf>
    <xf numFmtId="0" fontId="46" fillId="0" borderId="0" xfId="71" applyFont="1" applyAlignment="1">
      <alignment horizontal="center" vertical="center"/>
    </xf>
    <xf numFmtId="0" fontId="20" fillId="0" borderId="0" xfId="71" applyFont="1" applyBorder="1" applyAlignment="1">
      <alignment vertical="center"/>
    </xf>
    <xf numFmtId="0" fontId="25" fillId="0" borderId="0" xfId="0" applyFont="1" applyAlignment="1">
      <alignment wrapText="1"/>
    </xf>
    <xf numFmtId="0" fontId="30" fillId="0" borderId="0" xfId="71" applyFont="1" applyAlignment="1">
      <alignment vertical="center"/>
    </xf>
    <xf numFmtId="0" fontId="0" fillId="0" borderId="0" xfId="70" applyFont="1" applyFill="1" applyAlignment="1">
      <alignment horizontal="left"/>
    </xf>
    <xf numFmtId="0" fontId="25" fillId="0" borderId="0" xfId="70" applyFont="1" applyFill="1" applyAlignment="1">
      <alignment horizontal="left"/>
    </xf>
    <xf numFmtId="0" fontId="0" fillId="0" borderId="0" xfId="71" applyFont="1" applyFill="1" applyBorder="1" applyAlignment="1">
      <alignment horizontal="left" vertical="top" wrapText="1"/>
    </xf>
    <xf numFmtId="0" fontId="25" fillId="0" borderId="0" xfId="70" applyFont="1" applyFill="1" applyAlignment="1">
      <alignment vertical="top"/>
    </xf>
    <xf numFmtId="169" fontId="35" fillId="0" borderId="0" xfId="71" applyNumberFormat="1" applyFont="1" applyFill="1" applyBorder="1" applyAlignment="1">
      <alignment horizontal="center" vertical="center"/>
    </xf>
    <xf numFmtId="0" fontId="33" fillId="0" borderId="0" xfId="0" applyFont="1" applyFill="1"/>
    <xf numFmtId="0" fontId="35" fillId="0" borderId="0" xfId="0" applyFont="1" applyFill="1"/>
    <xf numFmtId="0" fontId="25" fillId="0" borderId="0" xfId="71" applyFont="1" applyFill="1" applyAlignment="1">
      <alignment horizontal="left" wrapText="1"/>
    </xf>
    <xf numFmtId="0" fontId="0" fillId="0" borderId="0" xfId="71" applyFont="1" applyBorder="1" applyAlignment="1">
      <alignment horizontal="left" vertical="top" wrapText="1"/>
    </xf>
    <xf numFmtId="169" fontId="35" fillId="0" borderId="0" xfId="71" applyNumberFormat="1" applyFont="1" applyFill="1" applyBorder="1" applyAlignment="1">
      <alignment horizontal="left" vertical="center"/>
    </xf>
    <xf numFmtId="169" fontId="35" fillId="0" borderId="0" xfId="71" applyNumberFormat="1" applyFont="1" applyFill="1" applyBorder="1" applyAlignment="1">
      <alignment horizontal="left"/>
    </xf>
    <xf numFmtId="0" fontId="20" fillId="0" borderId="0" xfId="0" applyFont="1"/>
    <xf numFmtId="0" fontId="30" fillId="0" borderId="0" xfId="0" applyFont="1"/>
    <xf numFmtId="0" fontId="20" fillId="0" borderId="0" xfId="0" applyFont="1" applyFill="1"/>
    <xf numFmtId="0" fontId="30" fillId="0" borderId="0" xfId="0" applyFont="1" applyFill="1"/>
    <xf numFmtId="0" fontId="0" fillId="0" borderId="0" xfId="71" applyFont="1" applyBorder="1" applyAlignment="1"/>
    <xf numFmtId="0" fontId="20" fillId="0" borderId="0" xfId="71" applyFont="1" applyAlignment="1">
      <alignment horizontal="left" wrapText="1"/>
    </xf>
    <xf numFmtId="0" fontId="0" fillId="0" borderId="0" xfId="71" applyFont="1" applyBorder="1" applyAlignment="1">
      <alignment horizontal="left"/>
    </xf>
    <xf numFmtId="0" fontId="68" fillId="0" borderId="0" xfId="0" applyFont="1" applyAlignment="1">
      <alignment vertical="top"/>
    </xf>
    <xf numFmtId="0" fontId="25" fillId="0" borderId="0" xfId="0" applyFont="1" applyFill="1" applyBorder="1" applyAlignment="1"/>
    <xf numFmtId="0" fontId="32" fillId="0" borderId="0" xfId="70" applyFont="1" applyFill="1"/>
    <xf numFmtId="0" fontId="54" fillId="0" borderId="0" xfId="34" applyFont="1" applyAlignment="1" applyProtection="1">
      <alignment horizontal="center"/>
    </xf>
    <xf numFmtId="0" fontId="54" fillId="0" borderId="0" xfId="34" applyFont="1" applyAlignment="1" applyProtection="1">
      <alignment horizontal="center" wrapText="1"/>
    </xf>
    <xf numFmtId="0" fontId="35" fillId="0" borderId="0" xfId="0" applyFont="1"/>
    <xf numFmtId="0" fontId="23" fillId="0" borderId="0" xfId="73" applyFont="1" applyAlignment="1">
      <alignment horizontal="left" vertical="top"/>
    </xf>
    <xf numFmtId="0" fontId="23" fillId="0" borderId="0" xfId="0" applyFont="1"/>
    <xf numFmtId="0" fontId="23" fillId="0" borderId="0" xfId="0" applyFont="1" applyAlignment="1">
      <alignment horizontal="center" vertical="top" wrapText="1"/>
    </xf>
    <xf numFmtId="0" fontId="23" fillId="0" borderId="0" xfId="49" applyFont="1" applyAlignment="1">
      <alignment horizontal="left" vertical="top"/>
    </xf>
    <xf numFmtId="0" fontId="33" fillId="0" borderId="0" xfId="0" applyFont="1"/>
    <xf numFmtId="0" fontId="33" fillId="0" borderId="0" xfId="0" applyFont="1" applyAlignment="1">
      <alignment wrapText="1"/>
    </xf>
    <xf numFmtId="0" fontId="20" fillId="0" borderId="0" xfId="0" applyFont="1" applyAlignment="1">
      <alignment horizontal="left"/>
    </xf>
    <xf numFmtId="0" fontId="23" fillId="0" borderId="0" xfId="0" applyFont="1" applyFill="1"/>
    <xf numFmtId="0" fontId="54" fillId="0" borderId="0" xfId="34" applyFont="1" applyFill="1" applyAlignment="1" applyProtection="1"/>
    <xf numFmtId="0" fontId="54" fillId="0" borderId="0" xfId="34" applyFont="1" applyAlignment="1" applyProtection="1"/>
    <xf numFmtId="0" fontId="48" fillId="0" borderId="0" xfId="34" applyFont="1" applyAlignment="1" applyProtection="1"/>
    <xf numFmtId="0" fontId="54" fillId="0" borderId="0" xfId="34" applyFont="1" applyAlignment="1" applyProtection="1">
      <alignment horizontal="center" wrapText="1"/>
    </xf>
    <xf numFmtId="0" fontId="25" fillId="0" borderId="0" xfId="55" applyFont="1" applyFill="1" applyAlignment="1"/>
    <xf numFmtId="0" fontId="45" fillId="0" borderId="0" xfId="70" applyFont="1" applyAlignment="1"/>
    <xf numFmtId="0" fontId="28" fillId="0" borderId="0" xfId="70" applyFont="1" applyAlignment="1"/>
    <xf numFmtId="1" fontId="28" fillId="0" borderId="0" xfId="70" applyNumberFormat="1" applyFont="1" applyAlignment="1"/>
    <xf numFmtId="0" fontId="33" fillId="0" borderId="1" xfId="71" applyFont="1" applyBorder="1" applyAlignment="1"/>
    <xf numFmtId="167" fontId="23" fillId="0" borderId="1" xfId="71" applyNumberFormat="1" applyFont="1" applyBorder="1" applyAlignment="1"/>
    <xf numFmtId="0" fontId="46" fillId="0" borderId="0" xfId="71" applyFont="1" applyBorder="1" applyAlignment="1">
      <alignment horizontal="centerContinuous" vertical="center"/>
    </xf>
    <xf numFmtId="0" fontId="33" fillId="0" borderId="11" xfId="71" applyFont="1" applyFill="1" applyBorder="1" applyAlignment="1">
      <alignment horizontal="center"/>
    </xf>
    <xf numFmtId="0" fontId="32" fillId="0" borderId="11" xfId="70" applyFont="1" applyFill="1" applyBorder="1"/>
    <xf numFmtId="1" fontId="23" fillId="0" borderId="6" xfId="71" applyNumberFormat="1" applyFont="1" applyFill="1" applyBorder="1" applyAlignment="1"/>
    <xf numFmtId="169" fontId="33" fillId="0" borderId="0" xfId="71" quotePrefix="1" applyNumberFormat="1" applyFont="1" applyFill="1" applyBorder="1" applyAlignment="1">
      <alignment horizontal="right"/>
    </xf>
    <xf numFmtId="169" fontId="33" fillId="0" borderId="0" xfId="71" applyNumberFormat="1" applyFont="1" applyFill="1" applyBorder="1" applyAlignment="1">
      <alignment horizontal="center"/>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8" fillId="0" borderId="3" xfId="70" applyFont="1" applyFill="1" applyBorder="1"/>
    <xf numFmtId="0" fontId="20" fillId="0" borderId="0" xfId="73" applyFont="1" applyAlignment="1">
      <alignment horizontal="left"/>
    </xf>
    <xf numFmtId="0" fontId="20" fillId="0" borderId="0" xfId="71" applyFont="1" applyFill="1" applyAlignment="1">
      <alignment horizontal="left"/>
    </xf>
    <xf numFmtId="0" fontId="32" fillId="0" borderId="0" xfId="64" applyFont="1" applyBorder="1"/>
    <xf numFmtId="0" fontId="54" fillId="0" borderId="0" xfId="34" applyFont="1" applyAlignment="1" applyProtection="1">
      <alignment horizontal="left" wrapText="1"/>
    </xf>
    <xf numFmtId="0" fontId="0" fillId="0" borderId="0" xfId="71" applyFont="1" applyFill="1" applyBorder="1" applyAlignment="1">
      <alignment horizontal="left"/>
    </xf>
    <xf numFmtId="0" fontId="0" fillId="0" borderId="0" xfId="71" applyFont="1" applyFill="1" applyBorder="1" applyAlignment="1">
      <alignment horizontal="left" wrapText="1"/>
    </xf>
    <xf numFmtId="0" fontId="0" fillId="0" borderId="0" xfId="71" applyFont="1" applyFill="1" applyBorder="1" applyAlignment="1"/>
    <xf numFmtId="0" fontId="0" fillId="0" borderId="0" xfId="71" applyFont="1" applyFill="1" applyAlignment="1">
      <alignment vertical="justify" wrapText="1"/>
    </xf>
    <xf numFmtId="0" fontId="30" fillId="0" borderId="0" xfId="0" applyFont="1" applyFill="1"/>
    <xf numFmtId="0" fontId="0" fillId="0" borderId="0" xfId="71" applyFont="1" applyBorder="1" applyAlignment="1">
      <alignment horizontal="left" wrapText="1"/>
    </xf>
    <xf numFmtId="0" fontId="0" fillId="0" borderId="0" xfId="71" applyFont="1" applyBorder="1" applyAlignment="1">
      <alignment horizontal="left"/>
    </xf>
    <xf numFmtId="0" fontId="20" fillId="0" borderId="0" xfId="71" applyFont="1" applyAlignment="1">
      <alignment horizontal="left" wrapText="1"/>
    </xf>
    <xf numFmtId="0" fontId="25" fillId="0" borderId="0" xfId="71" applyFont="1" applyBorder="1" applyAlignment="1">
      <alignment horizontal="left"/>
    </xf>
    <xf numFmtId="0" fontId="32" fillId="0" borderId="0" xfId="70" applyFont="1" applyFill="1"/>
    <xf numFmtId="0" fontId="23" fillId="0" borderId="0" xfId="0" applyFont="1" applyAlignment="1">
      <alignment horizontal="center" vertical="top" wrapText="1"/>
    </xf>
    <xf numFmtId="0" fontId="23" fillId="0" borderId="0" xfId="0" applyFont="1"/>
    <xf numFmtId="0" fontId="23" fillId="0" borderId="0" xfId="0" applyFont="1" applyFill="1"/>
    <xf numFmtId="171" fontId="84" fillId="0" borderId="1" xfId="71" quotePrefix="1" applyNumberFormat="1" applyFont="1" applyFill="1" applyBorder="1" applyAlignment="1">
      <alignment horizontal="left"/>
    </xf>
    <xf numFmtId="0" fontId="84" fillId="0" borderId="1" xfId="0" applyFont="1" applyBorder="1"/>
    <xf numFmtId="0" fontId="23" fillId="0" borderId="0" xfId="69" applyFont="1" applyFill="1" applyBorder="1" applyAlignment="1">
      <alignment horizontal="center"/>
    </xf>
    <xf numFmtId="3" fontId="23" fillId="0" borderId="0" xfId="69" applyNumberFormat="1" applyFont="1" applyFill="1" applyAlignment="1">
      <alignment horizontal="right"/>
    </xf>
    <xf numFmtId="3" fontId="23" fillId="0" borderId="0" xfId="323" applyNumberFormat="1" applyFont="1" applyFill="1"/>
    <xf numFmtId="0" fontId="23" fillId="0" borderId="0" xfId="69" applyNumberFormat="1" applyFont="1" applyFill="1" applyAlignment="1">
      <alignment horizontal="center"/>
    </xf>
    <xf numFmtId="3" fontId="146" fillId="0" borderId="0" xfId="323" applyNumberFormat="1" applyFill="1"/>
    <xf numFmtId="0" fontId="23" fillId="0" borderId="0" xfId="323" applyFont="1" applyFill="1" applyAlignment="1">
      <alignment horizontal="center"/>
    </xf>
    <xf numFmtId="3" fontId="23" fillId="0" borderId="0" xfId="323" applyNumberFormat="1" applyFont="1" applyFill="1" applyAlignment="1">
      <alignment horizontal="right"/>
    </xf>
    <xf numFmtId="0" fontId="147" fillId="0" borderId="0" xfId="0" applyFont="1" applyFill="1"/>
    <xf numFmtId="3" fontId="147" fillId="0" borderId="0" xfId="0" applyNumberFormat="1" applyFont="1" applyFill="1"/>
    <xf numFmtId="174" fontId="147" fillId="0" borderId="0" xfId="278" applyNumberFormat="1" applyFont="1" applyFill="1"/>
    <xf numFmtId="3" fontId="33" fillId="2" borderId="0" xfId="179" applyNumberFormat="1" applyFont="1" applyFill="1" applyBorder="1"/>
    <xf numFmtId="3" fontId="33" fillId="2" borderId="2" xfId="179" applyNumberFormat="1" applyFont="1" applyFill="1" applyBorder="1"/>
    <xf numFmtId="3" fontId="23" fillId="2" borderId="0" xfId="179" applyNumberFormat="1" applyFont="1" applyFill="1"/>
    <xf numFmtId="0" fontId="145" fillId="0" borderId="0" xfId="34" applyFont="1" applyAlignment="1" applyProtection="1">
      <alignment horizontal="left"/>
    </xf>
    <xf numFmtId="0" fontId="84" fillId="0" borderId="0" xfId="54" applyFont="1" applyFill="1"/>
    <xf numFmtId="0" fontId="0" fillId="0" borderId="0" xfId="71" applyFont="1" applyFill="1" applyBorder="1" applyAlignment="1">
      <alignment horizontal="left" wrapText="1"/>
    </xf>
    <xf numFmtId="0" fontId="20" fillId="0" borderId="0" xfId="0" applyFont="1"/>
    <xf numFmtId="0" fontId="68" fillId="0" borderId="0" xfId="0" applyFont="1" applyFill="1" applyAlignment="1">
      <alignment vertical="top"/>
    </xf>
    <xf numFmtId="0" fontId="0" fillId="0" borderId="0" xfId="0" applyFont="1" applyFill="1" applyBorder="1" applyAlignment="1"/>
    <xf numFmtId="0" fontId="25" fillId="0" borderId="0" xfId="0" applyFont="1" applyFill="1" applyBorder="1" applyAlignment="1"/>
    <xf numFmtId="0" fontId="32" fillId="0" borderId="0" xfId="70" applyFont="1" applyFill="1"/>
    <xf numFmtId="0" fontId="83" fillId="0" borderId="0" xfId="0" applyFont="1" applyFill="1" applyAlignment="1">
      <alignment vertical="top"/>
    </xf>
    <xf numFmtId="0" fontId="23" fillId="0" borderId="0" xfId="0" applyFont="1"/>
    <xf numFmtId="3" fontId="33" fillId="0" borderId="0" xfId="71" quotePrefix="1" applyNumberFormat="1" applyFont="1" applyFill="1" applyAlignment="1">
      <alignment readingOrder="1"/>
    </xf>
    <xf numFmtId="0" fontId="23" fillId="0" borderId="0" xfId="71" quotePrefix="1" applyNumberFormat="1" applyFont="1" applyFill="1" applyAlignment="1">
      <alignment readingOrder="1"/>
    </xf>
    <xf numFmtId="0" fontId="23" fillId="0" borderId="0" xfId="71" quotePrefix="1" applyNumberFormat="1" applyFont="1" applyFill="1" applyAlignment="1"/>
    <xf numFmtId="0" fontId="0" fillId="0" borderId="0" xfId="71" applyFont="1" applyFill="1" applyBorder="1" applyAlignment="1">
      <alignment horizontal="left"/>
    </xf>
    <xf numFmtId="0" fontId="0" fillId="0" borderId="0" xfId="71" applyFont="1" applyFill="1" applyBorder="1" applyAlignment="1">
      <alignment horizontal="left" wrapText="1"/>
    </xf>
    <xf numFmtId="0" fontId="25" fillId="0" borderId="0" xfId="71" applyFont="1" applyFill="1" applyAlignment="1">
      <alignment horizontal="left"/>
    </xf>
    <xf numFmtId="0" fontId="23" fillId="0" borderId="0" xfId="71" applyFont="1" applyFill="1" applyBorder="1" applyAlignment="1">
      <alignment horizontal="right" wrapText="1"/>
    </xf>
    <xf numFmtId="0" fontId="33" fillId="0" borderId="0" xfId="71" applyFont="1" applyFill="1" applyBorder="1" applyAlignment="1">
      <alignment horizontal="right" vertical="center" wrapText="1"/>
    </xf>
    <xf numFmtId="0" fontId="33" fillId="0" borderId="0" xfId="71" applyFont="1" applyFill="1" applyBorder="1" applyAlignment="1">
      <alignment horizontal="left"/>
    </xf>
    <xf numFmtId="0" fontId="33" fillId="0" borderId="0" xfId="70" applyFont="1" applyFill="1" applyBorder="1" applyAlignment="1">
      <alignment horizontal="right" vertical="center" wrapText="1"/>
    </xf>
    <xf numFmtId="0" fontId="20" fillId="0" borderId="0" xfId="71" applyFont="1" applyFill="1" applyBorder="1" applyAlignment="1">
      <alignment vertical="center"/>
    </xf>
    <xf numFmtId="0" fontId="20" fillId="0" borderId="0" xfId="71" applyFont="1" applyFill="1" applyAlignment="1">
      <alignment horizontal="left" vertical="center"/>
    </xf>
    <xf numFmtId="0" fontId="25" fillId="0" borderId="0" xfId="71" applyFont="1" applyFill="1" applyBorder="1" applyAlignment="1"/>
    <xf numFmtId="0" fontId="25" fillId="0" borderId="0" xfId="71" applyFont="1" applyFill="1" applyBorder="1" applyAlignment="1">
      <alignment wrapText="1"/>
    </xf>
    <xf numFmtId="0" fontId="33" fillId="0" borderId="0" xfId="70" applyFont="1" applyFill="1"/>
    <xf numFmtId="0" fontId="32" fillId="0" borderId="0" xfId="70" applyFont="1" applyFill="1"/>
    <xf numFmtId="0" fontId="23" fillId="0" borderId="0" xfId="70" applyFont="1" applyFill="1"/>
    <xf numFmtId="0" fontId="23" fillId="0" borderId="0" xfId="0" applyFont="1"/>
    <xf numFmtId="0" fontId="45" fillId="0" borderId="0" xfId="0" applyFont="1" applyFill="1"/>
    <xf numFmtId="0" fontId="149" fillId="0" borderId="0" xfId="70" applyFont="1" applyFill="1" applyAlignment="1">
      <alignment horizontal="right"/>
    </xf>
    <xf numFmtId="1" fontId="149" fillId="0" borderId="0" xfId="71" quotePrefix="1" applyNumberFormat="1" applyFont="1" applyFill="1" applyBorder="1" applyAlignment="1">
      <alignment horizontal="right"/>
    </xf>
    <xf numFmtId="3" fontId="149" fillId="0" borderId="0" xfId="65" applyNumberFormat="1" applyFont="1" applyFill="1"/>
    <xf numFmtId="174" fontId="149" fillId="0" borderId="0" xfId="278" applyNumberFormat="1" applyFont="1" applyFill="1"/>
    <xf numFmtId="0" fontId="45" fillId="0" borderId="0" xfId="0" applyFont="1" applyAlignment="1">
      <alignment horizontal="left"/>
    </xf>
    <xf numFmtId="0" fontId="23" fillId="0" borderId="0" xfId="0" applyFont="1" applyFill="1" applyBorder="1" applyAlignment="1">
      <alignment horizontal="left"/>
    </xf>
    <xf numFmtId="0" fontId="0" fillId="0" borderId="0" xfId="0" applyFont="1" applyAlignment="1"/>
    <xf numFmtId="0" fontId="33" fillId="0" borderId="0" xfId="0" applyFont="1" applyFill="1" applyBorder="1" applyAlignment="1">
      <alignment horizontal="left"/>
    </xf>
    <xf numFmtId="0" fontId="33" fillId="0" borderId="0" xfId="71" quotePrefix="1" applyNumberFormat="1" applyFont="1" applyFill="1" applyAlignment="1">
      <alignment readingOrder="1"/>
    </xf>
    <xf numFmtId="0" fontId="33" fillId="0" borderId="0" xfId="70" applyFont="1" applyFill="1" applyBorder="1" applyAlignment="1">
      <alignment horizontal="right"/>
    </xf>
    <xf numFmtId="0" fontId="33" fillId="0" borderId="7" xfId="70" applyFont="1" applyFill="1" applyBorder="1" applyAlignment="1">
      <alignment horizontal="right"/>
    </xf>
    <xf numFmtId="0" fontId="35" fillId="0" borderId="0" xfId="71" applyFont="1" applyFill="1" applyBorder="1" applyAlignment="1">
      <alignment horizontal="right" vertical="center" wrapText="1"/>
    </xf>
    <xf numFmtId="171" fontId="23" fillId="0" borderId="0" xfId="71" quotePrefix="1" applyNumberFormat="1" applyFont="1" applyFill="1" applyAlignment="1"/>
    <xf numFmtId="1" fontId="46" fillId="0" borderId="0" xfId="71" quotePrefix="1" applyNumberFormat="1" applyFont="1" applyFill="1" applyAlignment="1">
      <alignment horizontal="right" indent="3"/>
    </xf>
    <xf numFmtId="0" fontId="113" fillId="0" borderId="0" xfId="0" applyFont="1" applyFill="1" applyBorder="1" applyAlignment="1"/>
    <xf numFmtId="0" fontId="113" fillId="0" borderId="0" xfId="54" applyFont="1"/>
    <xf numFmtId="0" fontId="113" fillId="0" borderId="0" xfId="34" applyFont="1" applyAlignment="1" applyProtection="1">
      <alignment horizontal="left"/>
    </xf>
    <xf numFmtId="0" fontId="54" fillId="0" borderId="0" xfId="34" applyFont="1" applyFill="1" applyAlignment="1" applyProtection="1"/>
    <xf numFmtId="0" fontId="25" fillId="0" borderId="0" xfId="71" applyFont="1" applyFill="1" applyBorder="1" applyAlignment="1"/>
    <xf numFmtId="0" fontId="89" fillId="0" borderId="0" xfId="0" applyFont="1" applyFill="1" applyBorder="1" applyAlignment="1">
      <alignment horizontal="left" vertical="top" wrapText="1"/>
    </xf>
    <xf numFmtId="0" fontId="20" fillId="0" borderId="0" xfId="71" applyFont="1" applyFill="1" applyAlignment="1">
      <alignment horizontal="left" wrapText="1"/>
    </xf>
    <xf numFmtId="0" fontId="88" fillId="0" borderId="0" xfId="0" applyFont="1" applyFill="1" applyBorder="1" applyAlignment="1"/>
    <xf numFmtId="0" fontId="83" fillId="0" borderId="0" xfId="0" applyFont="1" applyFill="1" applyAlignment="1">
      <alignment vertical="top"/>
    </xf>
    <xf numFmtId="0" fontId="121" fillId="0" borderId="0" xfId="0" applyFont="1" applyFill="1" applyBorder="1" applyAlignment="1">
      <alignment horizontal="left" vertical="top"/>
    </xf>
    <xf numFmtId="0" fontId="116" fillId="0" borderId="0" xfId="248" applyFont="1"/>
    <xf numFmtId="0" fontId="23" fillId="0" borderId="0" xfId="0" applyFont="1"/>
    <xf numFmtId="0" fontId="23" fillId="0" borderId="0" xfId="0" applyFont="1" applyFill="1"/>
    <xf numFmtId="0" fontId="20" fillId="0" borderId="0" xfId="0" applyFont="1" applyAlignment="1">
      <alignment horizontal="left"/>
    </xf>
    <xf numFmtId="0" fontId="7" fillId="0" borderId="0" xfId="248" applyFont="1" applyFill="1" applyAlignment="1">
      <alignment wrapText="1"/>
    </xf>
    <xf numFmtId="0" fontId="83" fillId="0" borderId="0" xfId="248" applyFont="1" applyFill="1" applyAlignment="1"/>
    <xf numFmtId="174" fontId="23" fillId="0" borderId="0" xfId="278" applyNumberFormat="1" applyFont="1" applyFill="1" applyBorder="1" applyAlignment="1">
      <alignment horizontal="center"/>
    </xf>
    <xf numFmtId="0" fontId="5" fillId="0" borderId="0" xfId="248" applyFont="1" applyAlignment="1"/>
    <xf numFmtId="0" fontId="119" fillId="0" borderId="0" xfId="248" applyFont="1" applyFill="1" applyAlignment="1">
      <alignment wrapText="1"/>
    </xf>
    <xf numFmtId="174" fontId="49" fillId="0" borderId="0" xfId="278" applyNumberFormat="1" applyFont="1" applyFill="1" applyBorder="1" applyAlignment="1">
      <alignment horizontal="center"/>
    </xf>
    <xf numFmtId="1" fontId="8" fillId="0" borderId="0" xfId="248" applyNumberFormat="1" applyFill="1" applyAlignment="1"/>
    <xf numFmtId="0" fontId="120" fillId="0" borderId="0" xfId="249" applyFont="1" applyFill="1" applyAlignment="1">
      <alignment wrapText="1"/>
    </xf>
    <xf numFmtId="1" fontId="66" fillId="0" borderId="0" xfId="0" applyNumberFormat="1" applyFont="1" applyFill="1"/>
    <xf numFmtId="0" fontId="84" fillId="50" borderId="0" xfId="0" applyFont="1" applyFill="1"/>
    <xf numFmtId="0" fontId="145" fillId="0" borderId="0" xfId="248" applyFont="1" applyFill="1" applyBorder="1"/>
    <xf numFmtId="0" fontId="20" fillId="0" borderId="0" xfId="71" applyFont="1" applyFill="1" applyAlignment="1">
      <alignment wrapText="1"/>
    </xf>
    <xf numFmtId="0" fontId="113" fillId="0" borderId="0" xfId="71" applyFont="1" applyAlignment="1">
      <alignment horizontal="left"/>
    </xf>
    <xf numFmtId="0" fontId="0" fillId="0" borderId="0" xfId="0" applyFill="1" applyBorder="1"/>
    <xf numFmtId="0" fontId="54" fillId="0" borderId="0" xfId="34" applyFont="1" applyAlignment="1" applyProtection="1"/>
    <xf numFmtId="0" fontId="0" fillId="0" borderId="0" xfId="71" applyFont="1" applyFill="1" applyBorder="1" applyAlignment="1">
      <alignment horizontal="left"/>
    </xf>
    <xf numFmtId="0" fontId="0" fillId="0" borderId="0" xfId="71" applyFont="1" applyFill="1" applyBorder="1" applyAlignment="1">
      <alignment horizontal="left" wrapText="1"/>
    </xf>
    <xf numFmtId="0" fontId="33" fillId="0" borderId="1" xfId="71" applyFont="1" applyBorder="1" applyAlignment="1">
      <alignment horizontal="center" vertical="center" wrapText="1"/>
    </xf>
    <xf numFmtId="0" fontId="0" fillId="0" borderId="0" xfId="71" applyFont="1" applyFill="1" applyBorder="1" applyAlignment="1"/>
    <xf numFmtId="0" fontId="23" fillId="0" borderId="1" xfId="54" applyBorder="1" applyAlignment="1">
      <alignment vertical="center" wrapText="1"/>
    </xf>
    <xf numFmtId="0" fontId="0" fillId="0" borderId="0" xfId="71" applyFont="1" applyFill="1" applyAlignment="1">
      <alignment vertical="justify" wrapText="1"/>
    </xf>
    <xf numFmtId="0" fontId="30" fillId="0" borderId="0" xfId="0" applyFont="1" applyFill="1"/>
    <xf numFmtId="0" fontId="0" fillId="0" borderId="0" xfId="71" applyFont="1" applyBorder="1" applyAlignment="1">
      <alignment horizontal="left" wrapText="1"/>
    </xf>
    <xf numFmtId="0" fontId="0" fillId="0" borderId="0" xfId="71" applyFont="1" applyBorder="1" applyAlignment="1">
      <alignment horizontal="left"/>
    </xf>
    <xf numFmtId="0" fontId="20" fillId="0" borderId="0" xfId="71" applyFont="1" applyAlignment="1">
      <alignment horizontal="left" wrapText="1"/>
    </xf>
    <xf numFmtId="0" fontId="25" fillId="0" borderId="0" xfId="71" applyFont="1" applyBorder="1" applyAlignment="1">
      <alignment horizontal="left"/>
    </xf>
    <xf numFmtId="0" fontId="32" fillId="0" borderId="0" xfId="70" applyFont="1" applyFill="1"/>
    <xf numFmtId="0" fontId="23" fillId="0" borderId="0" xfId="0" applyFont="1"/>
    <xf numFmtId="0" fontId="23" fillId="0" borderId="0" xfId="0" applyFont="1" applyFill="1"/>
    <xf numFmtId="0" fontId="33" fillId="0" borderId="1" xfId="70" applyFont="1" applyBorder="1" applyAlignment="1">
      <alignment vertical="center" wrapText="1"/>
    </xf>
    <xf numFmtId="0" fontId="33" fillId="0" borderId="1" xfId="71" applyFont="1" applyBorder="1" applyAlignment="1">
      <alignment vertical="center"/>
    </xf>
    <xf numFmtId="0" fontId="33" fillId="0" borderId="8" xfId="70" applyFont="1" applyBorder="1" applyAlignment="1"/>
    <xf numFmtId="0" fontId="33" fillId="0" borderId="1" xfId="70" applyFont="1" applyBorder="1" applyAlignment="1"/>
    <xf numFmtId="0" fontId="32" fillId="0" borderId="32" xfId="70" applyFont="1" applyBorder="1"/>
    <xf numFmtId="0" fontId="33" fillId="0" borderId="8" xfId="71" applyFont="1" applyBorder="1" applyAlignment="1">
      <alignment horizontal="center" vertical="center" wrapText="1"/>
    </xf>
    <xf numFmtId="0" fontId="23" fillId="0" borderId="33" xfId="54" applyBorder="1" applyAlignment="1">
      <alignment horizontal="center" vertical="center" wrapText="1"/>
    </xf>
    <xf numFmtId="0" fontId="32" fillId="0" borderId="35" xfId="70" applyFont="1" applyBorder="1"/>
    <xf numFmtId="0" fontId="32" fillId="0" borderId="2" xfId="70" applyFont="1" applyBorder="1"/>
    <xf numFmtId="0" fontId="23" fillId="0" borderId="34" xfId="54" applyBorder="1" applyAlignment="1">
      <alignment horizontal="center" vertical="center" wrapText="1"/>
    </xf>
    <xf numFmtId="0" fontId="33" fillId="0" borderId="33" xfId="71" applyFont="1" applyBorder="1" applyAlignment="1">
      <alignment horizontal="center" vertical="center" wrapText="1"/>
    </xf>
    <xf numFmtId="0" fontId="35" fillId="0" borderId="8" xfId="71" applyFont="1" applyBorder="1" applyAlignment="1">
      <alignment vertical="center" wrapText="1"/>
    </xf>
    <xf numFmtId="0" fontId="33" fillId="0" borderId="36" xfId="71" applyFont="1" applyFill="1" applyBorder="1" applyAlignment="1">
      <alignment horizontal="center"/>
    </xf>
    <xf numFmtId="0" fontId="33" fillId="0" borderId="8" xfId="70" applyFont="1" applyFill="1" applyBorder="1" applyAlignment="1">
      <alignment vertical="center" wrapText="1"/>
    </xf>
    <xf numFmtId="0" fontId="33" fillId="0" borderId="37" xfId="71" applyFont="1" applyFill="1" applyBorder="1" applyAlignment="1">
      <alignment horizontal="center" vertical="center" wrapText="1"/>
    </xf>
    <xf numFmtId="0" fontId="23" fillId="0" borderId="0" xfId="0" applyFont="1" applyAlignment="1">
      <alignment horizontal="center" vertical="top" wrapText="1"/>
    </xf>
    <xf numFmtId="0" fontId="23" fillId="0" borderId="0" xfId="0" applyFont="1"/>
    <xf numFmtId="1" fontId="151" fillId="0" borderId="0" xfId="0" applyNumberFormat="1" applyFont="1"/>
    <xf numFmtId="3" fontId="151" fillId="0" borderId="0" xfId="0" applyNumberFormat="1" applyFont="1"/>
    <xf numFmtId="0" fontId="0" fillId="0" borderId="1" xfId="0" applyBorder="1"/>
    <xf numFmtId="166" fontId="23" fillId="51" borderId="0" xfId="533" applyNumberFormat="1" applyFont="1" applyFill="1" applyBorder="1" applyAlignment="1">
      <alignment horizontal="center" vertical="center" wrapText="1"/>
    </xf>
    <xf numFmtId="0" fontId="0" fillId="0" borderId="0" xfId="0" applyBorder="1"/>
    <xf numFmtId="0" fontId="33" fillId="0" borderId="2" xfId="0" applyFont="1" applyBorder="1"/>
    <xf numFmtId="0" fontId="33" fillId="0" borderId="32" xfId="0" applyFont="1" applyBorder="1"/>
    <xf numFmtId="0" fontId="33" fillId="0" borderId="35" xfId="0" applyFont="1" applyBorder="1"/>
    <xf numFmtId="0" fontId="20" fillId="51" borderId="0" xfId="533" applyFont="1" applyFill="1" applyBorder="1" applyAlignment="1">
      <alignment wrapText="1"/>
    </xf>
    <xf numFmtId="3" fontId="23" fillId="0" borderId="0" xfId="43" applyNumberFormat="1" applyFont="1" applyFill="1" applyAlignment="1">
      <alignment vertical="top" wrapText="1"/>
    </xf>
    <xf numFmtId="0" fontId="23" fillId="0" borderId="0" xfId="0" applyFont="1" applyFill="1"/>
    <xf numFmtId="1" fontId="33" fillId="0" borderId="0" xfId="71" quotePrefix="1" applyNumberFormat="1" applyFont="1" applyFill="1" applyBorder="1" applyAlignment="1">
      <alignment horizontal="right"/>
    </xf>
    <xf numFmtId="3" fontId="33" fillId="0" borderId="0" xfId="71" quotePrefix="1" applyNumberFormat="1" applyFont="1" applyFill="1" applyBorder="1" applyAlignment="1">
      <alignment horizontal="right"/>
    </xf>
    <xf numFmtId="2" fontId="33" fillId="0" borderId="0" xfId="0" applyNumberFormat="1" applyFont="1" applyFill="1" applyAlignment="1">
      <alignment horizontal="center"/>
    </xf>
    <xf numFmtId="1" fontId="23" fillId="0" borderId="0" xfId="71" quotePrefix="1" applyNumberFormat="1" applyFont="1" applyFill="1" applyBorder="1" applyAlignment="1">
      <alignment horizontal="right"/>
    </xf>
    <xf numFmtId="3" fontId="41" fillId="0" borderId="0" xfId="0" applyNumberFormat="1" applyFont="1"/>
    <xf numFmtId="3" fontId="153" fillId="0" borderId="0" xfId="0" applyNumberFormat="1" applyFont="1" applyAlignment="1">
      <alignment horizontal="center"/>
    </xf>
    <xf numFmtId="166" fontId="23" fillId="0" borderId="0" xfId="71" quotePrefix="1" applyNumberFormat="1" applyFont="1" applyFill="1" applyAlignment="1">
      <alignment horizontal="center"/>
    </xf>
    <xf numFmtId="166" fontId="23" fillId="0" borderId="0" xfId="71" applyNumberFormat="1" applyFont="1" applyFill="1" applyBorder="1" applyAlignment="1">
      <alignment horizontal="center"/>
    </xf>
    <xf numFmtId="0" fontId="23" fillId="0" borderId="0" xfId="0" applyFont="1" applyFill="1"/>
    <xf numFmtId="0" fontId="23" fillId="0" borderId="0" xfId="0" applyFont="1"/>
    <xf numFmtId="0" fontId="23" fillId="0" borderId="0" xfId="0" applyFont="1" applyFill="1"/>
    <xf numFmtId="2" fontId="0" fillId="0" borderId="0" xfId="0" applyNumberFormat="1"/>
    <xf numFmtId="2" fontId="23" fillId="0" borderId="0" xfId="0" applyNumberFormat="1" applyFont="1"/>
    <xf numFmtId="0" fontId="0" fillId="0" borderId="0" xfId="70" applyFont="1" applyFill="1"/>
    <xf numFmtId="0" fontId="0" fillId="0" borderId="0" xfId="63" applyFont="1" applyFill="1" applyAlignment="1">
      <alignment horizontal="left"/>
    </xf>
    <xf numFmtId="0" fontId="23" fillId="0" borderId="0" xfId="70" applyFont="1" applyFill="1"/>
    <xf numFmtId="0" fontId="33" fillId="0" borderId="0" xfId="54" applyFont="1" applyAlignment="1"/>
    <xf numFmtId="0" fontId="23" fillId="0" borderId="0" xfId="54" applyFill="1"/>
    <xf numFmtId="0" fontId="23" fillId="0" borderId="0" xfId="0" applyFont="1"/>
    <xf numFmtId="0" fontId="23" fillId="0" borderId="0" xfId="0" applyFont="1"/>
    <xf numFmtId="0" fontId="23" fillId="0" borderId="0" xfId="0" applyFont="1" applyFill="1" applyBorder="1"/>
    <xf numFmtId="0" fontId="154" fillId="0" borderId="0" xfId="0" applyFont="1"/>
    <xf numFmtId="2" fontId="0" fillId="0" borderId="0" xfId="0" applyNumberFormat="1" applyAlignment="1">
      <alignment horizontal="center"/>
    </xf>
    <xf numFmtId="2" fontId="23" fillId="0" borderId="0" xfId="0" applyNumberFormat="1" applyFont="1" applyAlignment="1">
      <alignment horizontal="center"/>
    </xf>
    <xf numFmtId="0" fontId="23" fillId="0" borderId="0" xfId="0" applyFont="1" applyAlignment="1">
      <alignment horizontal="center"/>
    </xf>
    <xf numFmtId="2" fontId="0" fillId="0" borderId="0" xfId="0" applyNumberFormat="1" applyAlignment="1">
      <alignment horizontal="left"/>
    </xf>
    <xf numFmtId="2" fontId="23" fillId="0" borderId="0" xfId="0" applyNumberFormat="1" applyFont="1" applyAlignment="1">
      <alignment horizontal="left"/>
    </xf>
    <xf numFmtId="2" fontId="23" fillId="0" borderId="0" xfId="0" quotePrefix="1" applyNumberFormat="1" applyFont="1" applyAlignment="1">
      <alignment horizontal="left"/>
    </xf>
    <xf numFmtId="166" fontId="23" fillId="0" borderId="0" xfId="71" quotePrefix="1" applyNumberFormat="1" applyFont="1" applyFill="1" applyAlignment="1">
      <alignment horizontal="right" indent="2"/>
    </xf>
    <xf numFmtId="166" fontId="33" fillId="0" borderId="0" xfId="0" applyNumberFormat="1" applyFont="1" applyFill="1" applyBorder="1"/>
    <xf numFmtId="0" fontId="25" fillId="0" borderId="0" xfId="71" applyFont="1" applyAlignment="1">
      <alignment horizontal="left" vertical="center"/>
    </xf>
    <xf numFmtId="0" fontId="25" fillId="0" borderId="0" xfId="71" applyFont="1" applyFill="1" applyAlignment="1">
      <alignment horizontal="left" vertical="top"/>
    </xf>
    <xf numFmtId="0" fontId="35" fillId="0" borderId="0" xfId="0" applyFont="1" applyFill="1" applyBorder="1" applyAlignment="1"/>
    <xf numFmtId="0" fontId="5" fillId="0" borderId="0" xfId="248" applyFont="1" applyFill="1"/>
    <xf numFmtId="174" fontId="0" fillId="0" borderId="0" xfId="263" applyNumberFormat="1" applyFont="1" applyFill="1" applyAlignment="1">
      <alignment horizontal="right"/>
    </xf>
    <xf numFmtId="46" fontId="5" fillId="0" borderId="0" xfId="248" quotePrefix="1" applyNumberFormat="1" applyFont="1" applyFill="1"/>
    <xf numFmtId="0" fontId="5" fillId="0" borderId="0" xfId="248" quotePrefix="1" applyFont="1" applyFill="1"/>
    <xf numFmtId="0" fontId="117" fillId="0" borderId="0" xfId="248" applyFont="1" applyFill="1" applyAlignment="1">
      <alignment horizontal="left" wrapText="1"/>
    </xf>
    <xf numFmtId="0" fontId="33" fillId="0" borderId="8" xfId="71" applyFont="1" applyFill="1" applyBorder="1" applyAlignment="1">
      <alignment horizontal="right" vertical="center" wrapText="1"/>
    </xf>
    <xf numFmtId="0" fontId="33" fillId="0" borderId="8" xfId="70" applyFont="1" applyFill="1" applyBorder="1" applyAlignment="1">
      <alignment horizontal="right"/>
    </xf>
    <xf numFmtId="0" fontId="35" fillId="0" borderId="8" xfId="71" applyFont="1" applyFill="1" applyBorder="1" applyAlignment="1">
      <alignment horizontal="right" vertical="center" wrapText="1"/>
    </xf>
    <xf numFmtId="0" fontId="33" fillId="0" borderId="8" xfId="71" applyFont="1" applyFill="1" applyBorder="1" applyAlignment="1">
      <alignment horizontal="right"/>
    </xf>
    <xf numFmtId="0" fontId="33" fillId="51" borderId="32" xfId="71" applyFont="1" applyFill="1" applyBorder="1" applyAlignment="1">
      <alignment vertical="center" wrapText="1"/>
    </xf>
    <xf numFmtId="0" fontId="33" fillId="51" borderId="33" xfId="71" applyFont="1" applyFill="1" applyBorder="1" applyAlignment="1">
      <alignment vertical="center" wrapText="1"/>
    </xf>
    <xf numFmtId="0" fontId="33" fillId="51" borderId="0" xfId="71" applyFont="1" applyFill="1" applyBorder="1" applyAlignment="1">
      <alignment horizontal="center"/>
    </xf>
    <xf numFmtId="168" fontId="22" fillId="51" borderId="1" xfId="71" applyNumberFormat="1" applyFont="1" applyFill="1" applyBorder="1" applyAlignment="1"/>
    <xf numFmtId="0" fontId="20" fillId="0" borderId="1" xfId="71" applyFont="1" applyBorder="1" applyAlignment="1">
      <alignment horizontal="centerContinuous"/>
    </xf>
    <xf numFmtId="0" fontId="156" fillId="51" borderId="1" xfId="71" applyFont="1" applyFill="1" applyBorder="1" applyAlignment="1">
      <alignment horizontal="left" vertical="center"/>
    </xf>
    <xf numFmtId="0" fontId="157" fillId="0" borderId="0" xfId="248" quotePrefix="1" applyFont="1" applyFill="1"/>
    <xf numFmtId="0" fontId="157" fillId="0" borderId="0" xfId="248" applyFont="1" applyFill="1"/>
    <xf numFmtId="0" fontId="33" fillId="0" borderId="0" xfId="0" applyFont="1" applyAlignment="1">
      <alignment horizontal="center" vertical="center"/>
    </xf>
    <xf numFmtId="0" fontId="23" fillId="0" borderId="0" xfId="0" applyFont="1"/>
    <xf numFmtId="0" fontId="23" fillId="0" borderId="0" xfId="0" applyFont="1" applyFill="1" applyBorder="1"/>
    <xf numFmtId="166" fontId="23" fillId="0" borderId="0" xfId="71" applyNumberFormat="1" applyFont="1" applyFill="1" applyBorder="1" applyAlignment="1">
      <alignment horizontal="right"/>
    </xf>
    <xf numFmtId="166" fontId="33" fillId="51" borderId="1" xfId="533" applyNumberFormat="1" applyFont="1" applyFill="1" applyBorder="1" applyAlignment="1">
      <alignment horizontal="center" vertical="center" wrapText="1"/>
    </xf>
    <xf numFmtId="166" fontId="33" fillId="51" borderId="33" xfId="533" applyNumberFormat="1" applyFont="1" applyFill="1" applyBorder="1" applyAlignment="1">
      <alignment horizontal="center" vertical="center" wrapText="1"/>
    </xf>
    <xf numFmtId="166" fontId="33" fillId="51" borderId="8" xfId="0" applyNumberFormat="1" applyFont="1" applyFill="1" applyBorder="1"/>
    <xf numFmtId="166" fontId="33" fillId="51" borderId="0" xfId="0" applyNumberFormat="1" applyFont="1" applyFill="1" applyBorder="1"/>
    <xf numFmtId="166" fontId="32" fillId="51" borderId="0" xfId="71" applyNumberFormat="1" applyFont="1" applyFill="1" applyBorder="1" applyAlignment="1">
      <alignment horizontal="right"/>
    </xf>
    <xf numFmtId="166" fontId="32" fillId="51" borderId="8" xfId="71" applyNumberFormat="1" applyFont="1" applyFill="1" applyBorder="1" applyAlignment="1">
      <alignment horizontal="right"/>
    </xf>
    <xf numFmtId="0" fontId="23" fillId="51" borderId="0" xfId="0" applyFont="1" applyFill="1"/>
    <xf numFmtId="0" fontId="0" fillId="0" borderId="8" xfId="0" applyBorder="1"/>
    <xf numFmtId="0" fontId="32" fillId="0" borderId="8" xfId="71" applyFont="1" applyBorder="1" applyAlignment="1">
      <alignment horizontal="right"/>
    </xf>
    <xf numFmtId="0" fontId="0" fillId="0" borderId="33" xfId="0" applyBorder="1"/>
    <xf numFmtId="0" fontId="0" fillId="0" borderId="32" xfId="0" applyBorder="1"/>
    <xf numFmtId="0" fontId="23" fillId="0" borderId="8" xfId="0" applyFont="1" applyBorder="1"/>
    <xf numFmtId="166" fontId="23" fillId="51" borderId="32" xfId="533" applyNumberFormat="1" applyFont="1" applyFill="1" applyBorder="1" applyAlignment="1">
      <alignment horizontal="center" vertical="center" wrapText="1"/>
    </xf>
    <xf numFmtId="0" fontId="33" fillId="51" borderId="0" xfId="0" applyFont="1" applyFill="1" applyAlignment="1">
      <alignment wrapText="1"/>
    </xf>
    <xf numFmtId="168" fontId="33" fillId="0" borderId="1" xfId="71" applyNumberFormat="1" applyFont="1" applyBorder="1" applyAlignment="1"/>
    <xf numFmtId="0" fontId="33" fillId="0" borderId="0" xfId="71" applyFont="1" applyFill="1" applyBorder="1" applyAlignment="1">
      <alignment horizontal="left"/>
    </xf>
    <xf numFmtId="0" fontId="68" fillId="0" borderId="0" xfId="0" applyFont="1" applyFill="1" applyAlignment="1">
      <alignment vertical="top"/>
    </xf>
    <xf numFmtId="0" fontId="83" fillId="0" borderId="0" xfId="0" applyFont="1" applyFill="1" applyAlignment="1">
      <alignment vertical="top"/>
    </xf>
    <xf numFmtId="0" fontId="113" fillId="0" borderId="0" xfId="54" applyFont="1" applyFill="1"/>
    <xf numFmtId="0" fontId="54" fillId="0" borderId="0" xfId="34" applyFont="1" applyFill="1" applyAlignment="1" applyProtection="1">
      <alignment vertical="center"/>
    </xf>
    <xf numFmtId="0" fontId="54" fillId="0" borderId="0" xfId="34" applyFont="1" applyFill="1" applyAlignment="1" applyProtection="1">
      <alignment horizontal="left" vertical="center"/>
    </xf>
    <xf numFmtId="0" fontId="23" fillId="0" borderId="0" xfId="0" applyFont="1"/>
    <xf numFmtId="0" fontId="20" fillId="0" borderId="1" xfId="71" applyFont="1" applyFill="1" applyBorder="1" applyAlignment="1">
      <alignment horizontal="center"/>
    </xf>
    <xf numFmtId="0" fontId="33" fillId="0" borderId="0" xfId="71" applyFont="1" applyFill="1" applyBorder="1" applyAlignment="1">
      <alignment horizontal="left" wrapText="1"/>
    </xf>
    <xf numFmtId="0" fontId="23" fillId="0" borderId="0" xfId="71" applyFont="1" applyFill="1" applyBorder="1" applyAlignment="1">
      <alignment horizontal="center" wrapText="1"/>
    </xf>
    <xf numFmtId="0" fontId="33" fillId="0" borderId="0" xfId="70" applyFont="1" applyFill="1" applyBorder="1" applyAlignment="1">
      <alignment wrapText="1"/>
    </xf>
    <xf numFmtId="168" fontId="22" fillId="0" borderId="0" xfId="71" applyNumberFormat="1" applyFont="1" applyFill="1" applyBorder="1" applyAlignment="1"/>
    <xf numFmtId="168" fontId="22" fillId="0" borderId="1" xfId="71" applyNumberFormat="1" applyFont="1" applyFill="1" applyBorder="1" applyAlignment="1"/>
    <xf numFmtId="168" fontId="45" fillId="0" borderId="0" xfId="71" applyNumberFormat="1" applyFont="1" applyFill="1" applyBorder="1" applyAlignment="1"/>
    <xf numFmtId="0" fontId="33" fillId="0" borderId="0" xfId="71" quotePrefix="1" applyNumberFormat="1" applyFont="1" applyFill="1" applyAlignment="1"/>
    <xf numFmtId="0" fontId="36" fillId="0" borderId="0" xfId="68" applyFont="1" applyFill="1" applyAlignment="1">
      <alignment vertical="top"/>
    </xf>
    <xf numFmtId="166" fontId="66" fillId="0" borderId="0" xfId="0" applyNumberFormat="1" applyFont="1" applyFill="1"/>
    <xf numFmtId="166" fontId="66" fillId="0" borderId="0" xfId="0" applyNumberFormat="1" applyFont="1"/>
    <xf numFmtId="0" fontId="21" fillId="0" borderId="0" xfId="71" applyFont="1" applyFill="1"/>
    <xf numFmtId="1" fontId="32" fillId="0" borderId="0" xfId="0" applyNumberFormat="1" applyFont="1" applyFill="1" applyBorder="1" applyAlignment="1">
      <alignment horizontal="right"/>
    </xf>
    <xf numFmtId="3" fontId="33" fillId="0" borderId="0" xfId="71" quotePrefix="1" applyNumberFormat="1" applyFont="1" applyFill="1" applyAlignment="1">
      <alignment horizontal="right" indent="2"/>
    </xf>
    <xf numFmtId="0" fontId="23" fillId="0" borderId="0" xfId="71" quotePrefix="1" applyNumberFormat="1" applyFont="1" applyFill="1" applyAlignment="1">
      <alignment horizontal="right" indent="2"/>
    </xf>
    <xf numFmtId="0" fontId="33" fillId="0" borderId="0" xfId="71" quotePrefix="1" applyNumberFormat="1" applyFont="1" applyFill="1" applyAlignment="1">
      <alignment horizontal="right" indent="2"/>
    </xf>
    <xf numFmtId="0" fontId="32" fillId="0" borderId="0" xfId="52" applyFont="1" applyFill="1" applyAlignment="1"/>
    <xf numFmtId="0" fontId="36" fillId="0" borderId="0" xfId="53" applyFont="1" applyFill="1" applyAlignment="1">
      <alignment vertical="top"/>
    </xf>
    <xf numFmtId="0" fontId="36" fillId="0" borderId="0" xfId="53" applyFont="1" applyFill="1" applyAlignment="1">
      <alignment horizontal="right" vertical="top"/>
    </xf>
    <xf numFmtId="0" fontId="46" fillId="0" borderId="0" xfId="70" applyFont="1" applyFill="1" applyAlignment="1">
      <alignment horizontal="right"/>
    </xf>
    <xf numFmtId="0" fontId="46" fillId="0" borderId="0" xfId="71" applyFont="1" applyFill="1" applyAlignment="1">
      <alignment horizontal="right"/>
    </xf>
    <xf numFmtId="1" fontId="46" fillId="0" borderId="0" xfId="70" applyNumberFormat="1" applyFont="1" applyFill="1" applyAlignment="1">
      <alignment horizontal="right"/>
    </xf>
    <xf numFmtId="166" fontId="46" fillId="0" borderId="0" xfId="71" applyNumberFormat="1" applyFont="1" applyFill="1" applyBorder="1" applyAlignment="1">
      <alignment horizontal="right"/>
    </xf>
    <xf numFmtId="2" fontId="23" fillId="0" borderId="0" xfId="71" applyNumberFormat="1" applyFont="1" applyFill="1" applyBorder="1" applyAlignment="1">
      <alignment horizontal="right"/>
    </xf>
    <xf numFmtId="0" fontId="46" fillId="0" borderId="1" xfId="70" applyFont="1" applyFill="1" applyBorder="1" applyAlignment="1">
      <alignment horizontal="right"/>
    </xf>
    <xf numFmtId="0" fontId="46" fillId="0" borderId="1" xfId="71" applyFont="1" applyFill="1" applyBorder="1" applyAlignment="1">
      <alignment horizontal="right"/>
    </xf>
    <xf numFmtId="1" fontId="46" fillId="0" borderId="1" xfId="70" applyNumberFormat="1" applyFont="1" applyFill="1" applyBorder="1" applyAlignment="1">
      <alignment horizontal="right"/>
    </xf>
    <xf numFmtId="166" fontId="33" fillId="0" borderId="0" xfId="0" applyNumberFormat="1" applyFont="1" applyFill="1" applyAlignment="1">
      <alignment horizontal="right"/>
    </xf>
    <xf numFmtId="2" fontId="33" fillId="0" borderId="0" xfId="0" applyNumberFormat="1" applyFont="1" applyFill="1" applyAlignment="1">
      <alignment horizontal="right"/>
    </xf>
    <xf numFmtId="1" fontId="32" fillId="0" borderId="0" xfId="51" applyNumberFormat="1" applyFont="1" applyFill="1" applyAlignment="1">
      <alignment horizontal="right"/>
    </xf>
    <xf numFmtId="0" fontId="86" fillId="0" borderId="0" xfId="220" applyFont="1" applyFill="1" applyAlignment="1">
      <alignment vertical="top"/>
    </xf>
    <xf numFmtId="0" fontId="88" fillId="0" borderId="0" xfId="220" applyFont="1" applyFill="1" applyAlignment="1">
      <alignment vertical="top"/>
    </xf>
    <xf numFmtId="0" fontId="10" fillId="0" borderId="0" xfId="220" applyFill="1"/>
    <xf numFmtId="0" fontId="23" fillId="0" borderId="0" xfId="0" applyFont="1" applyFill="1" applyAlignment="1">
      <alignment horizontal="left"/>
    </xf>
    <xf numFmtId="0" fontId="23" fillId="0" borderId="0" xfId="0" applyFont="1"/>
    <xf numFmtId="0" fontId="23" fillId="0" borderId="0" xfId="0" applyFont="1" applyFill="1"/>
    <xf numFmtId="0" fontId="0" fillId="0" borderId="0" xfId="0"/>
    <xf numFmtId="0" fontId="48" fillId="0" borderId="0" xfId="54" applyFont="1" applyAlignment="1">
      <alignment vertical="center"/>
    </xf>
    <xf numFmtId="0" fontId="0" fillId="0" borderId="0" xfId="0"/>
    <xf numFmtId="0" fontId="54" fillId="0" borderId="0" xfId="34" applyFont="1" applyFill="1" applyAlignment="1" applyProtection="1">
      <alignment vertical="center"/>
    </xf>
    <xf numFmtId="0" fontId="54" fillId="0" borderId="0" xfId="34" applyFont="1" applyFill="1" applyAlignment="1" applyProtection="1">
      <alignment horizontal="left" vertical="center"/>
    </xf>
    <xf numFmtId="0" fontId="23" fillId="0" borderId="0" xfId="0" applyFont="1"/>
    <xf numFmtId="0" fontId="89" fillId="0" borderId="0" xfId="0" applyFont="1" applyFill="1" applyBorder="1" applyAlignment="1">
      <alignment horizontal="left" vertical="top" wrapText="1"/>
    </xf>
    <xf numFmtId="0" fontId="89" fillId="0" borderId="0" xfId="0" applyFont="1" applyFill="1" applyBorder="1" applyAlignment="1">
      <alignment horizontal="center" vertical="center"/>
    </xf>
    <xf numFmtId="0" fontId="88" fillId="0" borderId="0" xfId="0" applyFont="1" applyFill="1" applyBorder="1" applyAlignment="1"/>
    <xf numFmtId="0" fontId="87" fillId="0" borderId="0" xfId="0" applyFont="1" applyFill="1" applyBorder="1" applyAlignment="1"/>
    <xf numFmtId="0" fontId="0" fillId="2" borderId="0" xfId="42" applyFont="1" applyFill="1" applyAlignment="1"/>
    <xf numFmtId="0" fontId="0" fillId="0" borderId="0" xfId="0" applyFont="1" applyFill="1" applyAlignment="1"/>
    <xf numFmtId="0" fontId="23" fillId="0" borderId="0" xfId="0" applyFont="1" applyFill="1" applyBorder="1" applyAlignment="1">
      <alignment horizontal="left" vertical="top" wrapText="1"/>
    </xf>
    <xf numFmtId="0" fontId="23" fillId="0" borderId="0" xfId="0" applyFont="1" applyFill="1" applyBorder="1" applyAlignment="1">
      <alignment horizontal="right" wrapText="1"/>
    </xf>
    <xf numFmtId="0" fontId="23" fillId="0" borderId="0" xfId="0" applyFont="1" applyFill="1" applyBorder="1" applyAlignment="1">
      <alignment horizontal="right"/>
    </xf>
    <xf numFmtId="177" fontId="23" fillId="0" borderId="0" xfId="0" applyNumberFormat="1" applyFont="1" applyFill="1" applyBorder="1" applyAlignment="1">
      <alignment horizontal="left" vertical="top"/>
    </xf>
    <xf numFmtId="176" fontId="23" fillId="0" borderId="0" xfId="0" applyNumberFormat="1" applyFont="1" applyFill="1" applyBorder="1" applyAlignment="1">
      <alignment horizontal="right"/>
    </xf>
    <xf numFmtId="0" fontId="23" fillId="0" borderId="0" xfId="0" applyFont="1" applyFill="1" applyAlignment="1">
      <alignment horizontal="right" wrapText="1"/>
    </xf>
    <xf numFmtId="0" fontId="23" fillId="0" borderId="0" xfId="0" applyFont="1"/>
    <xf numFmtId="0" fontId="86" fillId="0" borderId="9" xfId="248" applyFont="1" applyFill="1" applyBorder="1" applyAlignment="1">
      <alignment vertical="top" wrapText="1"/>
    </xf>
    <xf numFmtId="0" fontId="86" fillId="0" borderId="9" xfId="248" applyFont="1" applyFill="1" applyBorder="1" applyAlignment="1">
      <alignment vertical="top"/>
    </xf>
    <xf numFmtId="0" fontId="86" fillId="0" borderId="39" xfId="0" applyFont="1" applyFill="1" applyBorder="1" applyAlignment="1">
      <alignment horizontal="left"/>
    </xf>
    <xf numFmtId="0" fontId="86" fillId="0" borderId="38" xfId="0" applyFont="1" applyFill="1" applyBorder="1" applyAlignment="1"/>
    <xf numFmtId="3" fontId="23" fillId="52" borderId="0" xfId="0" applyNumberFormat="1" applyFont="1" applyFill="1"/>
    <xf numFmtId="1" fontId="66" fillId="0" borderId="0" xfId="0" quotePrefix="1" applyNumberFormat="1" applyFont="1" applyFill="1"/>
    <xf numFmtId="0" fontId="34" fillId="0" borderId="0" xfId="0" applyFont="1" applyFill="1"/>
    <xf numFmtId="2" fontId="66" fillId="0" borderId="0" xfId="0" quotePrefix="1" applyNumberFormat="1" applyFont="1" applyFill="1"/>
    <xf numFmtId="0" fontId="0" fillId="0" borderId="0" xfId="70" applyFont="1" applyFill="1"/>
    <xf numFmtId="0" fontId="0" fillId="0" borderId="0" xfId="70" applyFont="1" applyFill="1" applyAlignment="1">
      <alignment horizontal="left"/>
    </xf>
    <xf numFmtId="0" fontId="33" fillId="0" borderId="0" xfId="0" applyFont="1" applyFill="1"/>
    <xf numFmtId="1" fontId="33" fillId="0" borderId="0" xfId="0" applyNumberFormat="1" applyFont="1" applyFill="1" applyBorder="1" applyAlignment="1">
      <alignment vertical="center"/>
    </xf>
    <xf numFmtId="0" fontId="33" fillId="0" borderId="0" xfId="0" applyFont="1" applyFill="1" applyBorder="1" applyAlignment="1">
      <alignment horizontal="left" vertical="center"/>
    </xf>
    <xf numFmtId="0" fontId="30" fillId="0" borderId="0" xfId="0" applyFont="1" applyFill="1"/>
    <xf numFmtId="0" fontId="0" fillId="0" borderId="0" xfId="0" applyFill="1" applyAlignment="1">
      <alignment wrapText="1"/>
    </xf>
    <xf numFmtId="0" fontId="23" fillId="0" borderId="0" xfId="0" applyFont="1" applyFill="1"/>
    <xf numFmtId="166" fontId="0" fillId="0" borderId="1" xfId="0" applyNumberFormat="1" applyBorder="1"/>
    <xf numFmtId="178" fontId="23" fillId="0" borderId="8" xfId="278" applyNumberFormat="1" applyFont="1" applyBorder="1"/>
    <xf numFmtId="0" fontId="84" fillId="0" borderId="0" xfId="54" applyFont="1" applyFill="1" applyAlignment="1">
      <alignment vertical="center"/>
    </xf>
    <xf numFmtId="0" fontId="33" fillId="0" borderId="2" xfId="0" applyFont="1" applyFill="1" applyBorder="1" applyAlignment="1">
      <alignment vertical="center" wrapText="1"/>
    </xf>
    <xf numFmtId="0" fontId="33" fillId="0" borderId="32" xfId="0" applyFont="1" applyFill="1" applyBorder="1" applyAlignment="1">
      <alignment vertical="center" wrapText="1"/>
    </xf>
    <xf numFmtId="0" fontId="33" fillId="0" borderId="35" xfId="0" applyFont="1" applyFill="1" applyBorder="1" applyAlignment="1">
      <alignment vertical="center" wrapText="1"/>
    </xf>
    <xf numFmtId="1" fontId="33" fillId="0" borderId="0" xfId="0" applyNumberFormat="1" applyFont="1" applyFill="1" applyBorder="1" applyAlignment="1">
      <alignment vertical="center" wrapText="1"/>
    </xf>
    <xf numFmtId="0" fontId="0" fillId="0" borderId="8" xfId="0" applyFill="1" applyBorder="1"/>
    <xf numFmtId="0" fontId="0" fillId="0" borderId="12" xfId="0" applyFill="1" applyBorder="1"/>
    <xf numFmtId="166" fontId="33" fillId="0" borderId="8" xfId="0" applyNumberFormat="1" applyFont="1" applyFill="1" applyBorder="1"/>
    <xf numFmtId="166" fontId="33" fillId="0" borderId="0" xfId="66" applyNumberFormat="1" applyFont="1" applyFill="1" applyAlignment="1"/>
    <xf numFmtId="166" fontId="33" fillId="0" borderId="8" xfId="66" applyNumberFormat="1" applyFont="1" applyFill="1" applyBorder="1" applyAlignment="1"/>
    <xf numFmtId="166" fontId="32" fillId="0" borderId="0" xfId="71" applyNumberFormat="1" applyFont="1" applyFill="1" applyBorder="1" applyAlignment="1">
      <alignment horizontal="right"/>
    </xf>
    <xf numFmtId="166" fontId="32" fillId="0" borderId="8" xfId="71" applyNumberFormat="1" applyFont="1" applyFill="1" applyBorder="1" applyAlignment="1">
      <alignment horizontal="right"/>
    </xf>
    <xf numFmtId="0" fontId="0" fillId="0" borderId="33" xfId="0" applyFill="1" applyBorder="1"/>
    <xf numFmtId="174" fontId="33" fillId="0" borderId="0" xfId="278" applyNumberFormat="1" applyFont="1" applyFill="1"/>
    <xf numFmtId="174" fontId="23" fillId="0" borderId="0" xfId="278" applyNumberFormat="1" applyFont="1" applyFill="1" applyBorder="1" applyAlignment="1">
      <alignment horizontal="right"/>
    </xf>
    <xf numFmtId="0" fontId="5" fillId="0" borderId="0" xfId="534" applyNumberFormat="1" applyFont="1" applyFill="1" applyAlignment="1"/>
    <xf numFmtId="0" fontId="0" fillId="0" borderId="0" xfId="70" applyFont="1" applyFill="1"/>
    <xf numFmtId="0" fontId="0" fillId="0" borderId="0" xfId="70" applyFont="1" applyFill="1" applyAlignment="1">
      <alignment horizontal="left"/>
    </xf>
    <xf numFmtId="0" fontId="33" fillId="0" borderId="0" xfId="0" applyFont="1" applyFill="1"/>
    <xf numFmtId="1" fontId="33" fillId="0" borderId="0" xfId="0" applyNumberFormat="1" applyFont="1" applyFill="1" applyBorder="1" applyAlignment="1">
      <alignment vertical="center"/>
    </xf>
    <xf numFmtId="0" fontId="33" fillId="0" borderId="0" xfId="0" applyFont="1" applyFill="1" applyBorder="1" applyAlignment="1">
      <alignment horizontal="left" vertical="center"/>
    </xf>
    <xf numFmtId="0" fontId="30" fillId="0" borderId="0" xfId="0" applyFont="1" applyFill="1"/>
    <xf numFmtId="0" fontId="23" fillId="0" borderId="0" xfId="0" applyFont="1" applyFill="1"/>
    <xf numFmtId="166" fontId="23" fillId="0" borderId="8" xfId="71" applyNumberFormat="1" applyFont="1" applyFill="1" applyBorder="1" applyAlignment="1">
      <alignment horizontal="right"/>
    </xf>
    <xf numFmtId="166" fontId="33" fillId="0" borderId="0" xfId="66" applyNumberFormat="1" applyFont="1" applyFill="1" applyBorder="1" applyAlignment="1"/>
    <xf numFmtId="166" fontId="33" fillId="0" borderId="12" xfId="0" applyNumberFormat="1" applyFont="1" applyFill="1" applyBorder="1"/>
    <xf numFmtId="166" fontId="32" fillId="0" borderId="12" xfId="71" applyNumberFormat="1" applyFont="1" applyFill="1" applyBorder="1" applyAlignment="1">
      <alignment horizontal="right"/>
    </xf>
    <xf numFmtId="166" fontId="23" fillId="0" borderId="0" xfId="0" applyNumberFormat="1" applyFont="1" applyAlignment="1">
      <alignment horizontal="right"/>
    </xf>
    <xf numFmtId="0" fontId="23" fillId="0" borderId="0" xfId="0" applyFont="1"/>
    <xf numFmtId="0" fontId="0" fillId="0" borderId="0" xfId="0"/>
    <xf numFmtId="0" fontId="20" fillId="51" borderId="0" xfId="533" applyFont="1" applyFill="1" applyBorder="1" applyAlignment="1">
      <alignment horizontal="left" wrapText="1"/>
    </xf>
    <xf numFmtId="0" fontId="23" fillId="0" borderId="0" xfId="0" applyFont="1" applyFill="1" applyAlignment="1">
      <alignment horizontal="left"/>
    </xf>
    <xf numFmtId="0" fontId="23" fillId="0" borderId="0" xfId="0" applyFont="1"/>
    <xf numFmtId="0" fontId="23" fillId="0" borderId="0" xfId="0" applyFont="1" applyFill="1"/>
    <xf numFmtId="0" fontId="145" fillId="0" borderId="0" xfId="54" applyFont="1" applyAlignment="1">
      <alignment horizontal="left"/>
    </xf>
    <xf numFmtId="0" fontId="5" fillId="0" borderId="0" xfId="248" applyFont="1" applyFill="1" applyAlignment="1">
      <alignment horizontal="right"/>
    </xf>
    <xf numFmtId="0" fontId="33" fillId="0" borderId="0" xfId="0" applyFont="1" applyBorder="1"/>
    <xf numFmtId="166" fontId="33" fillId="51" borderId="0" xfId="533" applyNumberFormat="1" applyFont="1" applyFill="1" applyBorder="1" applyAlignment="1">
      <alignment horizontal="center" vertical="center" wrapText="1"/>
    </xf>
    <xf numFmtId="0" fontId="23" fillId="0" borderId="0" xfId="0" applyFont="1" applyBorder="1"/>
    <xf numFmtId="0" fontId="33" fillId="0" borderId="2" xfId="0" applyFont="1" applyFill="1" applyBorder="1" applyAlignment="1">
      <alignment horizontal="right" vertical="center" wrapText="1"/>
    </xf>
    <xf numFmtId="0" fontId="33" fillId="0" borderId="32" xfId="0" applyFont="1" applyFill="1" applyBorder="1" applyAlignment="1">
      <alignment horizontal="right" vertical="center" wrapText="1"/>
    </xf>
    <xf numFmtId="0" fontId="33" fillId="0" borderId="35" xfId="0" applyFont="1" applyFill="1" applyBorder="1" applyAlignment="1">
      <alignment horizontal="right" vertical="center" wrapText="1"/>
    </xf>
    <xf numFmtId="0" fontId="0" fillId="0" borderId="0" xfId="0" applyFont="1" applyFill="1" applyBorder="1" applyAlignment="1"/>
    <xf numFmtId="0" fontId="33" fillId="0" borderId="0" xfId="71" applyFont="1" applyBorder="1" applyAlignment="1">
      <alignment vertical="center"/>
    </xf>
    <xf numFmtId="0" fontId="46" fillId="0" borderId="0" xfId="71" applyFont="1" applyBorder="1" applyAlignment="1">
      <alignment vertical="center"/>
    </xf>
    <xf numFmtId="166" fontId="23" fillId="51" borderId="0" xfId="0" applyNumberFormat="1" applyFont="1" applyFill="1"/>
    <xf numFmtId="0" fontId="54" fillId="0" borderId="0" xfId="34" applyFont="1" applyAlignment="1" applyProtection="1"/>
    <xf numFmtId="0" fontId="33" fillId="0" borderId="0" xfId="71" applyFont="1" applyBorder="1" applyAlignment="1">
      <alignment vertical="center"/>
    </xf>
    <xf numFmtId="0" fontId="46" fillId="0" borderId="0" xfId="71" applyFont="1" applyBorder="1" applyAlignment="1">
      <alignment vertical="center"/>
    </xf>
    <xf numFmtId="0" fontId="28" fillId="0" borderId="1" xfId="56" applyFont="1" applyBorder="1"/>
    <xf numFmtId="166" fontId="23" fillId="0" borderId="0" xfId="71" applyNumberFormat="1" applyFont="1" applyFill="1" applyBorder="1" applyAlignment="1">
      <alignment horizontal="right" vertical="center" indent="1"/>
    </xf>
    <xf numFmtId="166" fontId="23" fillId="0" borderId="0" xfId="71" applyNumberFormat="1" applyFont="1" applyBorder="1" applyAlignment="1">
      <alignment horizontal="right" indent="1"/>
    </xf>
    <xf numFmtId="166" fontId="23" fillId="0" borderId="0" xfId="71" applyNumberFormat="1" applyFont="1" applyFill="1" applyBorder="1" applyAlignment="1">
      <alignment horizontal="right" indent="1"/>
    </xf>
    <xf numFmtId="0" fontId="28" fillId="0" borderId="0" xfId="56" applyFont="1" applyBorder="1"/>
    <xf numFmtId="0" fontId="33" fillId="0" borderId="0" xfId="71" applyFont="1" applyBorder="1" applyAlignment="1">
      <alignment horizontal="left" wrapText="1"/>
    </xf>
    <xf numFmtId="0" fontId="23" fillId="0" borderId="0" xfId="71" applyFont="1" applyBorder="1" applyAlignment="1">
      <alignment horizontal="left" wrapText="1"/>
    </xf>
    <xf numFmtId="0" fontId="32" fillId="0" borderId="0" xfId="71" applyFont="1" applyBorder="1" applyAlignment="1">
      <alignment horizontal="left"/>
    </xf>
    <xf numFmtId="0" fontId="23" fillId="0" borderId="0" xfId="0" applyFont="1" applyFill="1" applyAlignment="1">
      <alignment horizontal="left"/>
    </xf>
    <xf numFmtId="0" fontId="23" fillId="0" borderId="0" xfId="0" applyFont="1"/>
    <xf numFmtId="0" fontId="23" fillId="0" borderId="0" xfId="0" applyFont="1" applyFill="1"/>
    <xf numFmtId="0" fontId="33" fillId="0" borderId="0" xfId="55" applyFont="1" applyFill="1" applyBorder="1" applyAlignment="1">
      <alignment vertical="center" wrapText="1"/>
    </xf>
    <xf numFmtId="0" fontId="33" fillId="0" borderId="33" xfId="55" applyFont="1" applyFill="1" applyBorder="1" applyAlignment="1">
      <alignment vertical="center" wrapText="1"/>
    </xf>
    <xf numFmtId="0" fontId="23" fillId="0" borderId="8" xfId="71" applyFont="1" applyBorder="1" applyAlignment="1">
      <alignment horizontal="right"/>
    </xf>
    <xf numFmtId="0" fontId="23" fillId="0" borderId="0" xfId="533" applyFill="1"/>
    <xf numFmtId="0" fontId="0" fillId="0" borderId="0" xfId="533" applyFont="1" applyFill="1" applyBorder="1" applyAlignment="1">
      <alignment horizontal="left"/>
    </xf>
    <xf numFmtId="0" fontId="25" fillId="0" borderId="0" xfId="533" applyFont="1" applyFill="1" applyBorder="1" applyAlignment="1">
      <alignment horizontal="left"/>
    </xf>
    <xf numFmtId="0" fontId="54" fillId="0" borderId="0" xfId="34" applyFont="1" applyFill="1" applyAlignment="1" applyProtection="1">
      <alignment horizontal="left" vertical="center" wrapText="1"/>
    </xf>
    <xf numFmtId="1" fontId="46" fillId="0" borderId="0" xfId="70" applyNumberFormat="1" applyFont="1" applyFill="1" applyBorder="1" applyAlignment="1">
      <alignment horizontal="center" vertical="center" wrapText="1"/>
    </xf>
    <xf numFmtId="1" fontId="46" fillId="0" borderId="0" xfId="70" applyNumberFormat="1" applyFont="1" applyFill="1" applyAlignment="1">
      <alignment horizontal="center" vertical="center" wrapText="1"/>
    </xf>
    <xf numFmtId="0" fontId="33" fillId="0" borderId="2" xfId="71" applyFont="1" applyFill="1" applyBorder="1" applyAlignment="1">
      <alignment horizontal="center" vertical="center" wrapText="1"/>
    </xf>
    <xf numFmtId="0" fontId="33" fillId="0" borderId="0" xfId="71" applyFont="1" applyFill="1" applyBorder="1" applyAlignment="1">
      <alignment horizontal="center" vertical="center" wrapText="1"/>
    </xf>
    <xf numFmtId="0" fontId="25" fillId="0" borderId="0" xfId="55" applyFont="1" applyFill="1"/>
    <xf numFmtId="0" fontId="0" fillId="0" borderId="0" xfId="71" applyFont="1" applyFill="1" applyBorder="1" applyAlignment="1">
      <alignment horizontal="left" wrapText="1"/>
    </xf>
    <xf numFmtId="0" fontId="45" fillId="0" borderId="0" xfId="55" applyFont="1" applyFill="1" applyAlignment="1"/>
    <xf numFmtId="0" fontId="33" fillId="0" borderId="0" xfId="71" applyFont="1" applyBorder="1" applyAlignment="1">
      <alignment horizontal="center" vertical="center" wrapText="1"/>
    </xf>
    <xf numFmtId="0" fontId="23" fillId="0" borderId="0" xfId="0" applyFont="1" applyFill="1"/>
    <xf numFmtId="0" fontId="33" fillId="0" borderId="0" xfId="71" applyFont="1" applyFill="1" applyBorder="1" applyAlignment="1">
      <alignment horizontal="center" vertical="center" wrapText="1"/>
    </xf>
    <xf numFmtId="0" fontId="25" fillId="0" borderId="0" xfId="70" applyFont="1"/>
    <xf numFmtId="0" fontId="25" fillId="0" borderId="0" xfId="71" applyFont="1" applyFill="1" applyAlignment="1">
      <alignment horizontal="left"/>
    </xf>
    <xf numFmtId="0" fontId="33" fillId="0" borderId="0" xfId="71" applyFont="1" applyBorder="1" applyAlignment="1">
      <alignment horizontal="center" vertical="center" wrapText="1"/>
    </xf>
    <xf numFmtId="0" fontId="33" fillId="0" borderId="0" xfId="54" applyFont="1" applyBorder="1" applyAlignment="1">
      <alignment horizontal="center" vertical="center" wrapText="1"/>
    </xf>
    <xf numFmtId="0" fontId="23" fillId="0" borderId="0" xfId="54" applyBorder="1" applyAlignment="1">
      <alignment vertical="center" wrapText="1"/>
    </xf>
    <xf numFmtId="0" fontId="23" fillId="0" borderId="0" xfId="54" applyBorder="1" applyAlignment="1">
      <alignment horizontal="left" vertical="center"/>
    </xf>
    <xf numFmtId="0" fontId="33" fillId="0" borderId="0" xfId="54" applyFont="1" applyBorder="1" applyAlignment="1">
      <alignment horizontal="left" vertical="center"/>
    </xf>
    <xf numFmtId="0" fontId="28" fillId="0" borderId="0" xfId="0" applyFont="1" applyFill="1" applyBorder="1"/>
    <xf numFmtId="9" fontId="23" fillId="0" borderId="0" xfId="77" quotePrefix="1" applyFont="1" applyFill="1" applyAlignment="1">
      <alignment horizontal="right" indent="2"/>
    </xf>
    <xf numFmtId="0" fontId="23" fillId="0" borderId="0" xfId="54" applyBorder="1" applyAlignment="1">
      <alignment horizontal="center" vertical="center" wrapText="1"/>
    </xf>
    <xf numFmtId="0" fontId="148" fillId="0" borderId="0" xfId="54" applyFont="1"/>
    <xf numFmtId="0" fontId="84" fillId="0" borderId="0" xfId="70" applyFont="1"/>
    <xf numFmtId="171" fontId="148" fillId="0" borderId="0" xfId="71" quotePrefix="1" applyNumberFormat="1" applyFont="1" applyFill="1" applyAlignment="1">
      <alignment horizontal="right"/>
    </xf>
    <xf numFmtId="9" fontId="23" fillId="0" borderId="0" xfId="0" applyNumberFormat="1" applyFont="1" applyFill="1"/>
    <xf numFmtId="0" fontId="5" fillId="0" borderId="0" xfId="248" applyFont="1" applyFill="1" applyBorder="1" applyAlignment="1">
      <alignment horizontal="center"/>
    </xf>
    <xf numFmtId="0" fontId="5" fillId="0" borderId="0" xfId="248" applyFont="1" applyFill="1" applyAlignment="1">
      <alignment horizontal="center"/>
    </xf>
    <xf numFmtId="174" fontId="0" fillId="0" borderId="4" xfId="263" applyNumberFormat="1" applyFont="1" applyFill="1" applyBorder="1"/>
    <xf numFmtId="1" fontId="8" fillId="0" borderId="0" xfId="248" applyNumberFormat="1" applyFill="1"/>
    <xf numFmtId="0" fontId="54" fillId="0" borderId="0" xfId="34" applyFont="1" applyAlignment="1" applyProtection="1"/>
    <xf numFmtId="0" fontId="54" fillId="0" borderId="0" xfId="34" applyFont="1" applyFill="1" applyAlignment="1" applyProtection="1">
      <alignment horizontal="left" vertical="center"/>
    </xf>
    <xf numFmtId="0" fontId="54" fillId="0" borderId="0" xfId="34" applyNumberFormat="1" applyFont="1" applyFill="1" applyAlignment="1" applyProtection="1">
      <alignment vertical="top" wrapText="1"/>
    </xf>
    <xf numFmtId="0" fontId="33" fillId="0" borderId="0" xfId="54" applyFont="1" applyAlignment="1"/>
    <xf numFmtId="0" fontId="54" fillId="0" borderId="0" xfId="34" applyFont="1" applyAlignment="1" applyProtection="1"/>
    <xf numFmtId="0" fontId="0" fillId="0" borderId="0" xfId="0" applyFont="1" applyFill="1" applyBorder="1" applyAlignment="1"/>
    <xf numFmtId="0" fontId="20" fillId="0" borderId="0" xfId="0" applyFont="1"/>
    <xf numFmtId="0" fontId="23" fillId="0" borderId="0" xfId="0" applyFont="1"/>
    <xf numFmtId="0" fontId="23" fillId="0" borderId="0" xfId="0" applyFont="1" applyAlignment="1">
      <alignment wrapText="1"/>
    </xf>
    <xf numFmtId="0" fontId="33" fillId="0" borderId="0" xfId="0" applyFont="1"/>
    <xf numFmtId="0" fontId="33" fillId="0" borderId="0" xfId="0" applyFont="1" applyAlignment="1">
      <alignment wrapText="1"/>
    </xf>
    <xf numFmtId="9" fontId="33" fillId="0" borderId="0" xfId="77" quotePrefix="1" applyNumberFormat="1" applyFont="1" applyFill="1" applyAlignment="1"/>
    <xf numFmtId="9" fontId="23" fillId="0" borderId="0" xfId="71" quotePrefix="1" applyNumberFormat="1" applyFont="1" applyFill="1" applyAlignment="1"/>
    <xf numFmtId="9" fontId="23" fillId="0" borderId="0" xfId="77" quotePrefix="1" applyNumberFormat="1" applyFont="1" applyFill="1" applyAlignment="1"/>
    <xf numFmtId="0" fontId="23" fillId="0" borderId="0" xfId="67" applyNumberFormat="1" applyFont="1" applyFill="1" applyAlignment="1"/>
    <xf numFmtId="178" fontId="33" fillId="0" borderId="0" xfId="278" quotePrefix="1" applyNumberFormat="1" applyFont="1" applyFill="1" applyAlignment="1"/>
    <xf numFmtId="0" fontId="54" fillId="0" borderId="0" xfId="34" applyFont="1" applyAlignment="1" applyProtection="1"/>
    <xf numFmtId="0" fontId="0" fillId="0" borderId="0" xfId="0" applyFont="1" applyFill="1" applyBorder="1" applyAlignment="1"/>
    <xf numFmtId="0" fontId="25" fillId="0" borderId="0" xfId="0" applyFont="1" applyFill="1" applyBorder="1" applyAlignment="1"/>
    <xf numFmtId="0" fontId="20" fillId="0" borderId="0" xfId="0" applyFont="1"/>
    <xf numFmtId="0" fontId="23" fillId="0" borderId="0" xfId="0" applyFont="1"/>
    <xf numFmtId="0" fontId="33" fillId="0" borderId="0" xfId="0" applyFont="1"/>
    <xf numFmtId="1" fontId="23" fillId="0" borderId="0" xfId="0" applyNumberFormat="1" applyFont="1"/>
    <xf numFmtId="0" fontId="158" fillId="0" borderId="0" xfId="34" applyFont="1" applyAlignment="1" applyProtection="1"/>
    <xf numFmtId="0" fontId="159" fillId="51" borderId="0" xfId="0" applyFont="1" applyFill="1"/>
    <xf numFmtId="1" fontId="23" fillId="51" borderId="0" xfId="0" applyNumberFormat="1" applyFont="1" applyFill="1"/>
    <xf numFmtId="0" fontId="20" fillId="51" borderId="0" xfId="0" applyFont="1" applyFill="1" applyAlignment="1">
      <alignment horizontal="left" wrapText="1"/>
    </xf>
    <xf numFmtId="0" fontId="5" fillId="0" borderId="0" xfId="0" applyFont="1"/>
    <xf numFmtId="1" fontId="5" fillId="0" borderId="0" xfId="0" applyNumberFormat="1" applyFont="1"/>
    <xf numFmtId="3" fontId="5" fillId="0" borderId="0" xfId="0" applyNumberFormat="1" applyFont="1"/>
    <xf numFmtId="0" fontId="83" fillId="0" borderId="0" xfId="0" applyFont="1"/>
    <xf numFmtId="0" fontId="0" fillId="0" borderId="0" xfId="0" applyAlignment="1">
      <alignment horizontal="right"/>
    </xf>
    <xf numFmtId="0" fontId="160" fillId="0" borderId="0" xfId="547" applyFont="1"/>
    <xf numFmtId="0" fontId="5" fillId="0" borderId="0" xfId="534" applyNumberFormat="1" applyFont="1" applyFill="1" applyBorder="1"/>
    <xf numFmtId="3" fontId="5" fillId="0" borderId="0" xfId="374" applyNumberFormat="1" applyFont="1" applyFill="1" applyBorder="1"/>
    <xf numFmtId="166" fontId="5" fillId="0" borderId="0" xfId="374" applyNumberFormat="1" applyFont="1" applyFill="1" applyBorder="1"/>
    <xf numFmtId="0" fontId="5" fillId="0" borderId="0" xfId="534" applyNumberFormat="1" applyFont="1" applyFill="1"/>
    <xf numFmtId="3" fontId="5" fillId="0" borderId="0" xfId="374" applyNumberFormat="1" applyFont="1" applyFill="1"/>
    <xf numFmtId="166" fontId="5" fillId="0" borderId="0" xfId="374" applyNumberFormat="1" applyFont="1" applyFill="1"/>
    <xf numFmtId="166" fontId="5" fillId="0" borderId="0" xfId="374" quotePrefix="1" applyNumberFormat="1" applyFont="1" applyFill="1" applyBorder="1" applyAlignment="1">
      <alignment horizontal="right"/>
    </xf>
    <xf numFmtId="0" fontId="5" fillId="0" borderId="0" xfId="534" applyFont="1"/>
    <xf numFmtId="0" fontId="83" fillId="0" borderId="0" xfId="547" applyFont="1"/>
    <xf numFmtId="0" fontId="5" fillId="0" borderId="0" xfId="547" applyFont="1"/>
    <xf numFmtId="178" fontId="5" fillId="0" borderId="0" xfId="278" applyNumberFormat="1" applyFont="1"/>
    <xf numFmtId="179" fontId="5" fillId="0" borderId="0" xfId="547" applyNumberFormat="1" applyFont="1"/>
    <xf numFmtId="0" fontId="161" fillId="0" borderId="0" xfId="534" applyNumberFormat="1" applyFont="1" applyFill="1" applyBorder="1"/>
    <xf numFmtId="3" fontId="117" fillId="0" borderId="0" xfId="374" applyNumberFormat="1" applyFont="1" applyFill="1" applyBorder="1"/>
    <xf numFmtId="166" fontId="117" fillId="0" borderId="0" xfId="374" applyNumberFormat="1" applyFont="1" applyFill="1" applyBorder="1"/>
    <xf numFmtId="0" fontId="117" fillId="0" borderId="0" xfId="547" applyFont="1"/>
    <xf numFmtId="0" fontId="23" fillId="0" borderId="0" xfId="71" applyFont="1" applyAlignment="1">
      <alignment horizontal="left" wrapText="1"/>
    </xf>
    <xf numFmtId="0" fontId="54" fillId="0" borderId="0" xfId="34" applyFont="1" applyAlignment="1" applyProtection="1"/>
    <xf numFmtId="0" fontId="20" fillId="0" borderId="0" xfId="71" applyFont="1" applyFill="1" applyAlignment="1">
      <alignment horizontal="left"/>
    </xf>
    <xf numFmtId="0" fontId="33" fillId="0" borderId="0" xfId="71" applyFont="1" applyFill="1" applyBorder="1" applyAlignment="1">
      <alignment horizontal="center" vertical="center" wrapText="1"/>
    </xf>
    <xf numFmtId="1" fontId="33" fillId="0" borderId="2" xfId="70" applyNumberFormat="1" applyFont="1" applyFill="1" applyBorder="1" applyAlignment="1">
      <alignment horizontal="center" vertical="center" wrapText="1"/>
    </xf>
    <xf numFmtId="1" fontId="33" fillId="0" borderId="0" xfId="70" applyNumberFormat="1" applyFont="1" applyFill="1" applyBorder="1" applyAlignment="1">
      <alignment horizontal="center" vertical="center" wrapText="1"/>
    </xf>
    <xf numFmtId="0" fontId="25" fillId="0" borderId="0" xfId="55" applyFont="1" applyFill="1"/>
    <xf numFmtId="0" fontId="33" fillId="0" borderId="2" xfId="71" applyFont="1" applyFill="1" applyBorder="1" applyAlignment="1">
      <alignment horizontal="center" vertical="center" wrapText="1"/>
    </xf>
    <xf numFmtId="0" fontId="0" fillId="0" borderId="0" xfId="71" applyFont="1" applyFill="1" applyBorder="1" applyAlignment="1">
      <alignment horizontal="left" wrapText="1"/>
    </xf>
    <xf numFmtId="0" fontId="45" fillId="0" borderId="0" xfId="55" applyFont="1" applyFill="1" applyAlignment="1"/>
    <xf numFmtId="0" fontId="25" fillId="0" borderId="0" xfId="70" applyFont="1"/>
    <xf numFmtId="0" fontId="23" fillId="0" borderId="0" xfId="71" applyFont="1" applyFill="1" applyBorder="1" applyAlignment="1">
      <alignment horizontal="right" wrapText="1"/>
    </xf>
    <xf numFmtId="0" fontId="25" fillId="0" borderId="0" xfId="71" applyFont="1" applyAlignment="1">
      <alignment horizontal="left" vertical="center"/>
    </xf>
    <xf numFmtId="0" fontId="25" fillId="0" borderId="0" xfId="71" applyFont="1" applyBorder="1" applyAlignment="1">
      <alignment vertical="center"/>
    </xf>
    <xf numFmtId="0" fontId="25" fillId="0" borderId="0" xfId="71" applyFont="1" applyBorder="1" applyAlignment="1">
      <alignment vertical="center" wrapText="1"/>
    </xf>
    <xf numFmtId="0" fontId="25" fillId="0" borderId="0" xfId="71" applyFont="1" applyBorder="1" applyAlignment="1">
      <alignment horizontal="left" vertical="center" wrapText="1"/>
    </xf>
    <xf numFmtId="0" fontId="33" fillId="0" borderId="8" xfId="71" applyFont="1" applyBorder="1" applyAlignment="1">
      <alignment vertical="center" wrapText="1"/>
    </xf>
    <xf numFmtId="0" fontId="20" fillId="0" borderId="0" xfId="71" applyFont="1" applyBorder="1" applyAlignment="1">
      <alignment horizontal="left" vertical="center"/>
    </xf>
    <xf numFmtId="0" fontId="33" fillId="0" borderId="0" xfId="71" applyFont="1" applyBorder="1" applyAlignment="1">
      <alignment vertical="center" wrapText="1"/>
    </xf>
    <xf numFmtId="0" fontId="33" fillId="0" borderId="1" xfId="71" applyFont="1" applyBorder="1" applyAlignment="1">
      <alignment vertical="center" wrapText="1"/>
    </xf>
    <xf numFmtId="0" fontId="33" fillId="0" borderId="0" xfId="70" applyFont="1" applyBorder="1" applyAlignment="1">
      <alignment vertical="center" wrapText="1"/>
    </xf>
    <xf numFmtId="0" fontId="20" fillId="0" borderId="0" xfId="71" applyFont="1" applyAlignment="1"/>
    <xf numFmtId="0" fontId="33" fillId="0" borderId="0" xfId="71" applyFont="1" applyBorder="1" applyAlignment="1">
      <alignment vertical="center"/>
    </xf>
    <xf numFmtId="0" fontId="20" fillId="0" borderId="0" xfId="71" applyFont="1" applyFill="1" applyBorder="1" applyAlignment="1">
      <alignment vertical="center"/>
    </xf>
    <xf numFmtId="0" fontId="25" fillId="0" borderId="0" xfId="71" applyFont="1" applyFill="1" applyBorder="1" applyAlignment="1">
      <alignment horizontal="left" vertical="top" wrapText="1"/>
    </xf>
    <xf numFmtId="0" fontId="0" fillId="0" borderId="0" xfId="71" applyFont="1" applyFill="1" applyBorder="1" applyAlignment="1">
      <alignment horizontal="left" vertical="top" wrapText="1"/>
    </xf>
    <xf numFmtId="0" fontId="25" fillId="0" borderId="0" xfId="71" applyFont="1" applyFill="1" applyBorder="1" applyAlignment="1">
      <alignment horizontal="left" vertical="top"/>
    </xf>
    <xf numFmtId="0" fontId="0" fillId="0" borderId="0" xfId="71" applyFont="1" applyFill="1" applyBorder="1" applyAlignment="1">
      <alignment horizontal="left" vertical="top"/>
    </xf>
    <xf numFmtId="0" fontId="25" fillId="0" borderId="0" xfId="70" applyFont="1" applyFill="1" applyAlignment="1">
      <alignment vertical="top"/>
    </xf>
    <xf numFmtId="0" fontId="25" fillId="0" borderId="0" xfId="71" applyFont="1" applyFill="1" applyAlignment="1">
      <alignment horizontal="left" vertical="top"/>
    </xf>
    <xf numFmtId="0" fontId="25" fillId="0" borderId="0" xfId="59" applyFont="1"/>
    <xf numFmtId="0" fontId="33" fillId="0" borderId="1" xfId="71" applyFont="1" applyFill="1" applyBorder="1" applyAlignment="1">
      <alignment horizontal="center" vertical="center" wrapText="1"/>
    </xf>
    <xf numFmtId="0" fontId="0" fillId="0" borderId="0" xfId="533" applyFont="1" applyFill="1" applyBorder="1" applyAlignment="1">
      <alignment horizontal="left"/>
    </xf>
    <xf numFmtId="0" fontId="0" fillId="0" borderId="0" xfId="0" applyFont="1" applyAlignment="1">
      <alignment horizontal="left" vertical="center" wrapText="1"/>
    </xf>
    <xf numFmtId="0" fontId="25" fillId="0" borderId="0" xfId="533" applyFont="1" applyFill="1" applyBorder="1" applyAlignment="1">
      <alignment horizontal="left"/>
    </xf>
    <xf numFmtId="0" fontId="20" fillId="51" borderId="0" xfId="533" applyFont="1" applyFill="1" applyBorder="1" applyAlignment="1">
      <alignment horizontal="left" wrapText="1"/>
    </xf>
    <xf numFmtId="0" fontId="20" fillId="0" borderId="0" xfId="0" applyFont="1" applyFill="1" applyAlignment="1">
      <alignment horizontal="left"/>
    </xf>
    <xf numFmtId="0" fontId="33" fillId="0" borderId="2" xfId="71" applyFont="1" applyBorder="1" applyAlignment="1">
      <alignment horizontal="center"/>
    </xf>
    <xf numFmtId="0" fontId="33" fillId="0" borderId="1" xfId="71" applyFont="1" applyBorder="1" applyAlignment="1">
      <alignment horizontal="center"/>
    </xf>
    <xf numFmtId="0" fontId="25" fillId="0" borderId="0" xfId="71" applyFont="1" applyFill="1" applyBorder="1" applyAlignment="1"/>
    <xf numFmtId="0" fontId="25" fillId="0" borderId="0" xfId="71" applyFont="1" applyBorder="1" applyAlignment="1"/>
    <xf numFmtId="0" fontId="23" fillId="0" borderId="0" xfId="0" applyFont="1" applyFill="1"/>
    <xf numFmtId="0" fontId="23" fillId="0" borderId="0" xfId="0" applyFont="1"/>
    <xf numFmtId="0" fontId="33" fillId="0" borderId="0" xfId="0" applyFont="1"/>
    <xf numFmtId="0" fontId="54" fillId="0" borderId="0" xfId="34" applyFont="1" applyAlignment="1" applyProtection="1"/>
    <xf numFmtId="0" fontId="54" fillId="0" borderId="0" xfId="34" applyFont="1" applyFill="1" applyAlignment="1" applyProtection="1"/>
    <xf numFmtId="0" fontId="25" fillId="0" borderId="0" xfId="71" applyFont="1" applyAlignment="1">
      <alignment horizontal="left" vertical="center"/>
    </xf>
    <xf numFmtId="0" fontId="20" fillId="0" borderId="0" xfId="71" applyFont="1" applyFill="1" applyAlignment="1">
      <alignment horizontal="left" vertical="center"/>
    </xf>
    <xf numFmtId="0" fontId="0" fillId="0" borderId="0" xfId="71" applyFont="1" applyFill="1" applyAlignment="1">
      <alignment horizontal="left" vertical="justify" wrapText="1"/>
    </xf>
    <xf numFmtId="0" fontId="20" fillId="0" borderId="0" xfId="71" applyFont="1" applyFill="1" applyAlignment="1"/>
    <xf numFmtId="0" fontId="25" fillId="0" borderId="0" xfId="71" applyFont="1" applyFill="1" applyBorder="1" applyAlignment="1">
      <alignment wrapText="1"/>
    </xf>
    <xf numFmtId="0" fontId="25" fillId="0" borderId="0" xfId="0" applyFont="1" applyFill="1" applyAlignment="1">
      <alignment wrapText="1"/>
    </xf>
    <xf numFmtId="0" fontId="0" fillId="0" borderId="0" xfId="0" applyFill="1" applyAlignment="1">
      <alignment wrapText="1"/>
    </xf>
    <xf numFmtId="0" fontId="20" fillId="0" borderId="0" xfId="71" applyFont="1" applyAlignment="1">
      <alignment horizontal="left" vertical="center"/>
    </xf>
    <xf numFmtId="0" fontId="54" fillId="0" borderId="0" xfId="34" applyFont="1" applyAlignment="1" applyProtection="1">
      <alignment vertical="center"/>
    </xf>
    <xf numFmtId="0" fontId="54" fillId="0" borderId="0" xfId="34" applyFont="1" applyAlignment="1" applyProtection="1">
      <alignment horizontal="left" wrapText="1"/>
    </xf>
    <xf numFmtId="0" fontId="23" fillId="0" borderId="0" xfId="70" applyFont="1" applyFill="1"/>
    <xf numFmtId="0" fontId="54" fillId="0" borderId="0" xfId="34" applyFont="1" applyAlignment="1" applyProtection="1">
      <alignment horizontal="left"/>
    </xf>
    <xf numFmtId="0" fontId="23" fillId="0" borderId="0" xfId="0" applyFont="1" applyFill="1"/>
    <xf numFmtId="0" fontId="20" fillId="0" borderId="0" xfId="0" applyFont="1" applyAlignment="1">
      <alignment horizontal="left"/>
    </xf>
    <xf numFmtId="0" fontId="34" fillId="0" borderId="0" xfId="0" applyFont="1" applyAlignment="1">
      <alignment horizontal="left"/>
    </xf>
    <xf numFmtId="0" fontId="22" fillId="0" borderId="0" xfId="55" applyFont="1" applyFill="1"/>
    <xf numFmtId="0" fontId="22" fillId="0" borderId="1" xfId="0" applyFont="1" applyFill="1" applyBorder="1"/>
    <xf numFmtId="1" fontId="33" fillId="0" borderId="0" xfId="70" applyNumberFormat="1" applyFont="1" applyFill="1" applyAlignment="1">
      <alignment horizontal="center" vertical="center" wrapText="1"/>
    </xf>
    <xf numFmtId="0" fontId="22" fillId="0" borderId="1" xfId="71" applyFont="1" applyFill="1" applyBorder="1"/>
    <xf numFmtId="1" fontId="22" fillId="0" borderId="1" xfId="71" applyNumberFormat="1" applyFont="1" applyFill="1" applyBorder="1"/>
    <xf numFmtId="0" fontId="25" fillId="0" borderId="0" xfId="71" applyFont="1" applyFill="1" applyBorder="1" applyAlignment="1">
      <alignment horizontal="left"/>
    </xf>
    <xf numFmtId="1" fontId="22" fillId="0" borderId="0" xfId="70" applyNumberFormat="1" applyFont="1"/>
    <xf numFmtId="0" fontId="22" fillId="0" borderId="0" xfId="70" applyFont="1" applyBorder="1"/>
    <xf numFmtId="1" fontId="23" fillId="51" borderId="0" xfId="71" applyNumberFormat="1" applyFont="1" applyFill="1" applyBorder="1" applyAlignment="1">
      <alignment horizontal="right" vertical="center" indent="1"/>
    </xf>
    <xf numFmtId="1" fontId="23" fillId="0" borderId="4" xfId="71" applyNumberFormat="1" applyFont="1" applyBorder="1" applyAlignment="1">
      <alignment horizontal="right" vertical="center" indent="1"/>
    </xf>
    <xf numFmtId="1" fontId="23" fillId="51" borderId="4" xfId="71" applyNumberFormat="1" applyFont="1" applyFill="1" applyBorder="1" applyAlignment="1">
      <alignment horizontal="right" vertical="center" indent="1"/>
    </xf>
    <xf numFmtId="3" fontId="23" fillId="51" borderId="0" xfId="71" applyNumberFormat="1" applyFont="1" applyFill="1" applyBorder="1" applyAlignment="1">
      <alignment horizontal="right" vertical="center" indent="1"/>
    </xf>
    <xf numFmtId="1" fontId="23" fillId="0" borderId="0" xfId="71" applyNumberFormat="1" applyFont="1" applyFill="1" applyBorder="1" applyAlignment="1">
      <alignment horizontal="right" indent="2"/>
    </xf>
    <xf numFmtId="0" fontId="22" fillId="0" borderId="0" xfId="70" applyFont="1" applyFill="1" applyBorder="1"/>
    <xf numFmtId="0" fontId="33" fillId="0" borderId="0" xfId="71" applyFont="1" applyAlignment="1">
      <alignment horizontal="center"/>
    </xf>
    <xf numFmtId="0" fontId="33" fillId="0" borderId="0" xfId="71" applyFont="1" applyBorder="1" applyAlignment="1">
      <alignment horizontal="right"/>
    </xf>
    <xf numFmtId="0" fontId="25" fillId="0" borderId="0" xfId="59" applyFont="1" applyBorder="1" applyAlignment="1"/>
    <xf numFmtId="1" fontId="22" fillId="0" borderId="0" xfId="70" applyNumberFormat="1" applyFont="1" applyFill="1"/>
    <xf numFmtId="0" fontId="0" fillId="0" borderId="0" xfId="533" applyFont="1" applyFill="1" applyBorder="1" applyAlignment="1">
      <alignment horizontal="left" wrapText="1"/>
    </xf>
    <xf numFmtId="0" fontId="20" fillId="0" borderId="0" xfId="0" applyFont="1" applyAlignment="1">
      <alignment vertical="center" wrapText="1"/>
    </xf>
    <xf numFmtId="0" fontId="0" fillId="0" borderId="0" xfId="55" applyFont="1" applyAlignment="1"/>
    <xf numFmtId="0" fontId="23" fillId="0" borderId="0" xfId="0" applyFont="1"/>
    <xf numFmtId="0" fontId="35" fillId="0" borderId="0" xfId="0" applyFont="1"/>
    <xf numFmtId="0" fontId="20" fillId="0" borderId="0" xfId="54" applyFont="1" applyAlignment="1">
      <alignment horizontal="left"/>
    </xf>
    <xf numFmtId="0" fontId="23" fillId="0" borderId="0" xfId="54" applyFont="1" applyAlignment="1">
      <alignment vertical="center"/>
    </xf>
    <xf numFmtId="0" fontId="54" fillId="0" borderId="0" xfId="34" quotePrefix="1" applyNumberFormat="1" applyFont="1" applyFill="1" applyAlignment="1" applyProtection="1">
      <alignment horizontal="left" vertical="top" wrapText="1"/>
    </xf>
    <xf numFmtId="0" fontId="0" fillId="0" borderId="0" xfId="55" applyFont="1"/>
    <xf numFmtId="0" fontId="20" fillId="0" borderId="0" xfId="54" applyFont="1" applyAlignment="1">
      <alignment horizontal="left" wrapText="1"/>
    </xf>
    <xf numFmtId="0" fontId="33" fillId="0" borderId="0" xfId="54" applyFont="1" applyAlignment="1"/>
    <xf numFmtId="0" fontId="48" fillId="0" borderId="0" xfId="54" applyFont="1" applyAlignment="1">
      <alignment vertical="center"/>
    </xf>
    <xf numFmtId="0" fontId="23" fillId="0" borderId="0" xfId="54" applyAlignment="1">
      <alignment vertical="center"/>
    </xf>
    <xf numFmtId="0" fontId="23" fillId="0" borderId="0" xfId="54" applyFont="1" applyFill="1" applyAlignment="1">
      <alignment vertical="center"/>
    </xf>
    <xf numFmtId="0" fontId="54" fillId="0" borderId="0" xfId="34" applyFont="1" applyFill="1" applyAlignment="1" applyProtection="1">
      <alignment horizontal="left" vertical="center" wrapText="1"/>
    </xf>
    <xf numFmtId="0" fontId="54" fillId="0" borderId="0" xfId="34" applyFont="1" applyFill="1" applyAlignment="1" applyProtection="1">
      <alignment horizontal="left" vertical="center"/>
    </xf>
    <xf numFmtId="0" fontId="54" fillId="0" borderId="0" xfId="34" applyFont="1" applyFill="1" applyAlignment="1" applyProtection="1">
      <alignment vertical="center"/>
    </xf>
    <xf numFmtId="0" fontId="54" fillId="0" borderId="0" xfId="34" quotePrefix="1" applyFont="1" applyFill="1" applyAlignment="1" applyProtection="1">
      <alignment horizontal="left" vertical="center"/>
    </xf>
    <xf numFmtId="0" fontId="23" fillId="0" borderId="0" xfId="71" applyFont="1" applyAlignment="1">
      <alignment horizontal="left" wrapText="1"/>
    </xf>
    <xf numFmtId="0" fontId="54" fillId="0" borderId="0" xfId="34" applyNumberFormat="1" applyFont="1" applyFill="1" applyAlignment="1" applyProtection="1">
      <alignment horizontal="left" vertical="top" wrapText="1"/>
    </xf>
    <xf numFmtId="0" fontId="54" fillId="0" borderId="0" xfId="34" applyNumberFormat="1" applyFont="1" applyFill="1" applyAlignment="1" applyProtection="1">
      <alignment vertical="top" wrapText="1"/>
    </xf>
    <xf numFmtId="0" fontId="54" fillId="0" borderId="0" xfId="34" applyFont="1" applyFill="1" applyAlignment="1" applyProtection="1">
      <alignment horizontal="left"/>
    </xf>
    <xf numFmtId="0" fontId="54" fillId="0" borderId="0" xfId="34" applyFont="1" applyFill="1" applyAlignment="1" applyProtection="1">
      <alignment horizontal="left" wrapText="1"/>
    </xf>
    <xf numFmtId="0" fontId="20" fillId="0" borderId="0" xfId="0" applyFont="1"/>
    <xf numFmtId="0" fontId="33" fillId="0" borderId="0" xfId="0" applyFont="1"/>
    <xf numFmtId="0" fontId="0" fillId="0" borderId="0" xfId="0" applyFont="1" applyFill="1" applyBorder="1" applyAlignment="1"/>
    <xf numFmtId="0" fontId="158" fillId="0" borderId="0" xfId="34" applyFont="1" applyAlignment="1" applyProtection="1"/>
    <xf numFmtId="0" fontId="54" fillId="0" borderId="0" xfId="34" applyFont="1" applyAlignment="1" applyProtection="1"/>
    <xf numFmtId="0" fontId="33" fillId="51" borderId="0" xfId="0" applyFont="1" applyFill="1"/>
    <xf numFmtId="0" fontId="20" fillId="51" borderId="0" xfId="0" applyFont="1" applyFill="1" applyAlignment="1">
      <alignment horizontal="left" wrapText="1"/>
    </xf>
    <xf numFmtId="0" fontId="54" fillId="51" borderId="0" xfId="34" applyFont="1" applyFill="1" applyAlignment="1" applyProtection="1">
      <alignment wrapText="1"/>
    </xf>
    <xf numFmtId="0" fontId="33" fillId="51" borderId="0" xfId="0" applyFont="1" applyFill="1" applyAlignment="1">
      <alignment horizontal="center" wrapText="1"/>
    </xf>
    <xf numFmtId="0" fontId="23" fillId="51" borderId="0" xfId="0" applyFont="1" applyFill="1"/>
    <xf numFmtId="0" fontId="33" fillId="51" borderId="0" xfId="0" applyFont="1" applyFill="1" applyAlignment="1">
      <alignment horizontal="center"/>
    </xf>
    <xf numFmtId="0" fontId="20" fillId="0" borderId="0" xfId="0" quotePrefix="1" applyFont="1"/>
    <xf numFmtId="0" fontId="33" fillId="0" borderId="0" xfId="0" applyFont="1" applyAlignment="1">
      <alignment horizontal="right" wrapText="1"/>
    </xf>
    <xf numFmtId="0" fontId="83" fillId="0" borderId="0" xfId="0" applyFont="1" applyAlignment="1">
      <alignment wrapText="1"/>
    </xf>
    <xf numFmtId="0" fontId="122" fillId="0" borderId="0" xfId="547" applyFont="1"/>
    <xf numFmtId="0" fontId="117" fillId="0" borderId="0" xfId="534" applyNumberFormat="1" applyFont="1" applyFill="1" applyBorder="1"/>
    <xf numFmtId="0" fontId="83" fillId="0" borderId="0" xfId="547" applyFont="1" applyAlignment="1">
      <alignment horizontal="right" wrapText="1"/>
    </xf>
    <xf numFmtId="0" fontId="83" fillId="0" borderId="0" xfId="547" applyFont="1" applyAlignment="1">
      <alignment wrapText="1"/>
    </xf>
    <xf numFmtId="0" fontId="25" fillId="0" borderId="0" xfId="55" applyFont="1" applyFill="1"/>
    <xf numFmtId="0" fontId="33" fillId="0" borderId="2" xfId="71" applyFont="1" applyFill="1" applyBorder="1" applyAlignment="1">
      <alignment horizontal="center" vertical="center" wrapText="1"/>
    </xf>
    <xf numFmtId="0" fontId="33" fillId="0" borderId="0" xfId="71" applyFont="1" applyFill="1" applyBorder="1" applyAlignment="1">
      <alignment horizontal="center" vertical="center" wrapText="1"/>
    </xf>
    <xf numFmtId="0" fontId="33" fillId="0" borderId="1" xfId="71" applyFont="1" applyFill="1" applyBorder="1" applyAlignment="1">
      <alignment horizontal="center" vertical="center" wrapText="1"/>
    </xf>
    <xf numFmtId="0" fontId="33" fillId="0" borderId="2" xfId="71" applyFont="1" applyFill="1" applyBorder="1" applyAlignment="1">
      <alignment horizontal="center" vertical="center"/>
    </xf>
    <xf numFmtId="0" fontId="33" fillId="0" borderId="0" xfId="71" applyFont="1" applyFill="1" applyBorder="1" applyAlignment="1">
      <alignment horizontal="center" vertical="center"/>
    </xf>
    <xf numFmtId="0" fontId="33" fillId="0" borderId="0" xfId="71" applyFont="1" applyFill="1" applyAlignment="1">
      <alignment horizontal="center" vertical="center"/>
    </xf>
    <xf numFmtId="0" fontId="33" fillId="0" borderId="2" xfId="55" applyFont="1" applyFill="1" applyBorder="1" applyAlignment="1">
      <alignment horizontal="center" vertical="center" wrapText="1"/>
    </xf>
    <xf numFmtId="0" fontId="33" fillId="0" borderId="0" xfId="55" applyFont="1" applyFill="1" applyBorder="1" applyAlignment="1">
      <alignment horizontal="center" vertical="center" wrapText="1"/>
    </xf>
    <xf numFmtId="0" fontId="33" fillId="0" borderId="0" xfId="55" applyFont="1" applyFill="1" applyAlignment="1">
      <alignment horizontal="center" vertical="center" wrapText="1"/>
    </xf>
    <xf numFmtId="0" fontId="25" fillId="51" borderId="0" xfId="55" applyFont="1" applyFill="1" applyAlignment="1">
      <alignment horizontal="left" wrapText="1"/>
    </xf>
    <xf numFmtId="0" fontId="25" fillId="0" borderId="0" xfId="71" applyFont="1" applyFill="1" applyBorder="1" applyAlignment="1">
      <alignment horizontal="left"/>
    </xf>
    <xf numFmtId="0" fontId="25" fillId="0" borderId="0" xfId="71" applyFont="1" applyFill="1" applyBorder="1" applyAlignment="1">
      <alignment horizontal="left" wrapText="1"/>
    </xf>
    <xf numFmtId="0" fontId="45" fillId="0" borderId="0" xfId="55" applyFont="1" applyFill="1" applyAlignment="1"/>
    <xf numFmtId="1" fontId="33" fillId="0" borderId="2" xfId="70" applyNumberFormat="1" applyFont="1" applyFill="1" applyBorder="1" applyAlignment="1">
      <alignment horizontal="center" vertical="center" wrapText="1"/>
    </xf>
    <xf numFmtId="1" fontId="33" fillId="0" borderId="0" xfId="70" applyNumberFormat="1" applyFont="1" applyFill="1" applyBorder="1" applyAlignment="1">
      <alignment horizontal="center" vertical="center" wrapText="1"/>
    </xf>
    <xf numFmtId="1" fontId="33" fillId="0" borderId="0" xfId="70" applyNumberFormat="1" applyFont="1" applyFill="1" applyAlignment="1">
      <alignment horizontal="center" vertical="center" wrapText="1"/>
    </xf>
    <xf numFmtId="0" fontId="20" fillId="0" borderId="0" xfId="71" applyFont="1" applyFill="1" applyAlignment="1">
      <alignment horizontal="left"/>
    </xf>
    <xf numFmtId="0" fontId="54" fillId="0" borderId="0" xfId="34" applyFont="1" applyFill="1" applyAlignment="1" applyProtection="1">
      <alignment horizontal="right"/>
    </xf>
    <xf numFmtId="0" fontId="33" fillId="0" borderId="2" xfId="55" quotePrefix="1" applyFont="1" applyFill="1" applyBorder="1" applyAlignment="1">
      <alignment horizontal="center" vertical="center" wrapText="1"/>
    </xf>
    <xf numFmtId="0" fontId="33" fillId="0" borderId="0" xfId="55" quotePrefix="1" applyFont="1" applyFill="1" applyBorder="1" applyAlignment="1">
      <alignment horizontal="center" vertical="center" wrapText="1"/>
    </xf>
    <xf numFmtId="0" fontId="33" fillId="0" borderId="1" xfId="55" applyFont="1" applyFill="1" applyBorder="1" applyAlignment="1">
      <alignment horizontal="center" vertical="center" wrapText="1"/>
    </xf>
    <xf numFmtId="0" fontId="54" fillId="0" borderId="0" xfId="34" applyFont="1" applyFill="1" applyAlignment="1" applyProtection="1"/>
    <xf numFmtId="0" fontId="20" fillId="0" borderId="0" xfId="71" applyFont="1" applyAlignment="1">
      <alignment vertical="center"/>
    </xf>
    <xf numFmtId="0" fontId="0" fillId="0" borderId="0" xfId="70" applyFont="1"/>
    <xf numFmtId="0" fontId="25" fillId="0" borderId="0" xfId="70" applyFont="1"/>
    <xf numFmtId="1" fontId="46" fillId="0" borderId="11" xfId="70" applyNumberFormat="1" applyFont="1" applyBorder="1" applyAlignment="1">
      <alignment horizontal="center" vertical="center"/>
    </xf>
    <xf numFmtId="1" fontId="46" fillId="0" borderId="0" xfId="70" applyNumberFormat="1" applyFont="1" applyAlignment="1">
      <alignment horizontal="center" vertical="center"/>
    </xf>
    <xf numFmtId="1" fontId="46" fillId="0" borderId="11" xfId="70" applyNumberFormat="1" applyFont="1" applyBorder="1" applyAlignment="1">
      <alignment horizontal="center" vertical="center" wrapText="1"/>
    </xf>
    <xf numFmtId="1" fontId="46" fillId="0" borderId="0" xfId="70" applyNumberFormat="1" applyFont="1" applyAlignment="1">
      <alignment horizontal="center" vertical="center" wrapText="1"/>
    </xf>
    <xf numFmtId="0" fontId="0" fillId="0" borderId="0" xfId="71" applyFont="1" applyFill="1" applyAlignment="1">
      <alignment horizontal="left"/>
    </xf>
    <xf numFmtId="0" fontId="25" fillId="0" borderId="0" xfId="71" applyFont="1" applyFill="1" applyAlignment="1">
      <alignment horizontal="left"/>
    </xf>
    <xf numFmtId="0" fontId="0" fillId="0" borderId="0" xfId="71" applyFont="1" applyFill="1" applyAlignment="1">
      <alignment horizontal="left" wrapText="1"/>
    </xf>
    <xf numFmtId="0" fontId="23" fillId="0" borderId="0" xfId="71" applyFont="1" applyFill="1" applyBorder="1" applyAlignment="1">
      <alignment horizontal="right" wrapText="1"/>
    </xf>
    <xf numFmtId="0" fontId="46" fillId="0" borderId="2" xfId="71" applyFont="1" applyBorder="1" applyAlignment="1">
      <alignment horizontal="center" vertical="center"/>
    </xf>
    <xf numFmtId="0" fontId="46" fillId="0" borderId="0" xfId="71" applyFont="1" applyAlignment="1">
      <alignment horizontal="center" vertical="center"/>
    </xf>
    <xf numFmtId="0" fontId="46" fillId="0" borderId="3" xfId="71" applyFont="1" applyBorder="1" applyAlignment="1">
      <alignment horizontal="center" vertical="center"/>
    </xf>
    <xf numFmtId="0" fontId="46" fillId="0" borderId="2" xfId="71" applyFont="1" applyBorder="1" applyAlignment="1">
      <alignment horizontal="center" vertical="center" wrapText="1"/>
    </xf>
    <xf numFmtId="0" fontId="46" fillId="0" borderId="0" xfId="71" applyFont="1" applyAlignment="1">
      <alignment horizontal="center" vertical="center" wrapText="1"/>
    </xf>
    <xf numFmtId="0" fontId="46" fillId="0" borderId="3" xfId="71" applyFont="1" applyBorder="1" applyAlignment="1">
      <alignment horizontal="center" vertical="center" wrapText="1"/>
    </xf>
    <xf numFmtId="0" fontId="46" fillId="0" borderId="10" xfId="71" applyFont="1" applyBorder="1" applyAlignment="1">
      <alignment horizontal="center" vertical="center"/>
    </xf>
    <xf numFmtId="0" fontId="54" fillId="0" borderId="0" xfId="34" applyFont="1" applyBorder="1" applyAlignment="1" applyProtection="1"/>
    <xf numFmtId="0" fontId="33" fillId="0" borderId="8" xfId="71" applyFont="1" applyFill="1" applyBorder="1" applyAlignment="1">
      <alignment horizontal="center" vertical="center" wrapText="1"/>
    </xf>
    <xf numFmtId="0" fontId="33" fillId="0" borderId="33" xfId="71" applyFont="1" applyFill="1" applyBorder="1" applyAlignment="1">
      <alignment horizontal="center" vertical="center" wrapText="1"/>
    </xf>
    <xf numFmtId="1" fontId="33" fillId="0" borderId="0" xfId="70" applyNumberFormat="1" applyFont="1" applyBorder="1" applyAlignment="1">
      <alignment horizontal="center" vertical="center" wrapText="1"/>
    </xf>
    <xf numFmtId="1" fontId="33" fillId="0" borderId="1" xfId="70" applyNumberFormat="1" applyFont="1" applyBorder="1" applyAlignment="1">
      <alignment horizontal="center" vertical="center" wrapText="1"/>
    </xf>
    <xf numFmtId="1" fontId="33" fillId="0" borderId="0" xfId="70" applyNumberFormat="1" applyFont="1" applyBorder="1" applyAlignment="1">
      <alignment horizontal="center" vertical="center"/>
    </xf>
    <xf numFmtId="1" fontId="33" fillId="0" borderId="1" xfId="70" applyNumberFormat="1" applyFont="1" applyBorder="1" applyAlignment="1">
      <alignment horizontal="center" vertical="center"/>
    </xf>
    <xf numFmtId="0" fontId="33" fillId="0" borderId="0" xfId="70" applyFont="1" applyBorder="1" applyAlignment="1">
      <alignment horizontal="center" vertical="center"/>
    </xf>
    <xf numFmtId="0" fontId="33" fillId="0" borderId="1" xfId="70" applyFont="1" applyBorder="1" applyAlignment="1">
      <alignment horizontal="center" vertical="center"/>
    </xf>
    <xf numFmtId="0" fontId="33" fillId="0" borderId="1" xfId="71" applyFont="1" applyBorder="1" applyAlignment="1">
      <alignment horizontal="center" vertical="top"/>
    </xf>
    <xf numFmtId="0" fontId="33" fillId="0" borderId="33" xfId="71" applyFont="1" applyBorder="1" applyAlignment="1">
      <alignment horizontal="center" vertical="top"/>
    </xf>
    <xf numFmtId="0" fontId="33" fillId="0" borderId="0" xfId="71" applyFont="1" applyBorder="1" applyAlignment="1">
      <alignment vertical="center" wrapText="1"/>
    </xf>
    <xf numFmtId="0" fontId="33" fillId="0" borderId="1" xfId="71" applyFont="1" applyBorder="1" applyAlignment="1">
      <alignment vertical="center" wrapText="1"/>
    </xf>
    <xf numFmtId="0" fontId="33" fillId="0" borderId="0" xfId="71" applyFont="1" applyBorder="1" applyAlignment="1">
      <alignment horizontal="center" vertical="center" wrapText="1"/>
    </xf>
    <xf numFmtId="0" fontId="33" fillId="51" borderId="8" xfId="71" applyFont="1" applyFill="1" applyBorder="1" applyAlignment="1">
      <alignment horizontal="center" vertical="center" wrapText="1"/>
    </xf>
    <xf numFmtId="0" fontId="33" fillId="0" borderId="35" xfId="71" applyFont="1" applyBorder="1" applyAlignment="1">
      <alignment horizontal="center" vertical="center" wrapText="1"/>
    </xf>
    <xf numFmtId="0" fontId="33" fillId="0" borderId="12" xfId="71" applyFont="1" applyBorder="1" applyAlignment="1">
      <alignment horizontal="center" vertical="center" wrapText="1"/>
    </xf>
    <xf numFmtId="0" fontId="33" fillId="0" borderId="34" xfId="71" applyFont="1" applyBorder="1" applyAlignment="1">
      <alignment horizontal="center" vertical="center" wrapText="1"/>
    </xf>
    <xf numFmtId="0" fontId="33" fillId="0" borderId="34" xfId="71" applyFont="1" applyBorder="1" applyAlignment="1">
      <alignment horizontal="center" vertical="top"/>
    </xf>
    <xf numFmtId="0" fontId="20" fillId="0" borderId="0" xfId="71" applyFont="1" applyBorder="1" applyAlignment="1">
      <alignment horizontal="left" vertical="center"/>
    </xf>
    <xf numFmtId="0" fontId="25" fillId="0" borderId="0" xfId="70" applyFont="1" applyFill="1"/>
    <xf numFmtId="0" fontId="33" fillId="0" borderId="1" xfId="71" applyFont="1" applyFill="1" applyBorder="1" applyAlignment="1">
      <alignment horizontal="center" vertical="center"/>
    </xf>
    <xf numFmtId="0" fontId="33" fillId="0" borderId="0" xfId="70" applyFont="1" applyBorder="1" applyAlignment="1">
      <alignment horizontal="center" vertical="center" wrapText="1"/>
    </xf>
    <xf numFmtId="0" fontId="33" fillId="0" borderId="1" xfId="70" applyFont="1" applyBorder="1" applyAlignment="1">
      <alignment horizontal="center" vertical="center" wrapText="1"/>
    </xf>
    <xf numFmtId="0" fontId="33" fillId="0" borderId="8" xfId="71" applyFont="1" applyBorder="1" applyAlignment="1">
      <alignment vertical="center" wrapText="1"/>
    </xf>
    <xf numFmtId="0" fontId="33" fillId="0" borderId="33" xfId="71" applyFont="1" applyBorder="1" applyAlignment="1">
      <alignment vertical="center" wrapText="1"/>
    </xf>
    <xf numFmtId="0" fontId="33" fillId="0" borderId="0" xfId="71" applyFont="1" applyBorder="1" applyAlignment="1">
      <alignment horizontal="center" vertical="center"/>
    </xf>
    <xf numFmtId="0" fontId="33" fillId="0" borderId="2" xfId="71" applyFont="1" applyBorder="1" applyAlignment="1">
      <alignment horizontal="center" vertical="center" wrapText="1"/>
    </xf>
    <xf numFmtId="0" fontId="33" fillId="0" borderId="1" xfId="71" applyFont="1" applyBorder="1" applyAlignment="1">
      <alignment horizontal="center" vertical="center" wrapText="1"/>
    </xf>
    <xf numFmtId="0" fontId="33" fillId="0" borderId="0" xfId="71" applyFont="1" applyBorder="1" applyAlignment="1">
      <alignment horizontal="center" vertical="top" wrapText="1"/>
    </xf>
    <xf numFmtId="0" fontId="33" fillId="0" borderId="1" xfId="71" applyFont="1" applyBorder="1" applyAlignment="1">
      <alignment horizontal="center" vertical="top" wrapText="1"/>
    </xf>
    <xf numFmtId="0" fontId="25" fillId="0" borderId="0" xfId="71" applyFont="1" applyAlignment="1">
      <alignment horizontal="left" vertical="center"/>
    </xf>
    <xf numFmtId="0" fontId="25" fillId="0" borderId="0" xfId="71" applyFont="1" applyBorder="1" applyAlignment="1">
      <alignment vertical="center" wrapText="1"/>
    </xf>
    <xf numFmtId="0" fontId="25" fillId="0" borderId="0" xfId="71" applyFont="1" applyBorder="1" applyAlignment="1">
      <alignment vertical="center"/>
    </xf>
    <xf numFmtId="0" fontId="25" fillId="0" borderId="0" xfId="71" applyFont="1" applyBorder="1" applyAlignment="1">
      <alignment horizontal="left" vertical="center" wrapText="1"/>
    </xf>
    <xf numFmtId="0" fontId="20" fillId="0" borderId="0" xfId="71" applyFont="1" applyAlignment="1"/>
    <xf numFmtId="0" fontId="54" fillId="0" borderId="0" xfId="34" applyFont="1" applyAlignment="1" applyProtection="1">
      <alignment horizontal="right"/>
    </xf>
    <xf numFmtId="1" fontId="23" fillId="0" borderId="0" xfId="71" applyNumberFormat="1" applyFont="1" applyBorder="1" applyAlignment="1">
      <alignment horizontal="center"/>
    </xf>
    <xf numFmtId="1" fontId="23" fillId="0" borderId="1" xfId="71" applyNumberFormat="1" applyFont="1" applyBorder="1" applyAlignment="1">
      <alignment horizontal="center" vertical="center"/>
    </xf>
    <xf numFmtId="1" fontId="23" fillId="0" borderId="1" xfId="71" applyNumberFormat="1" applyFont="1" applyBorder="1" applyAlignment="1">
      <alignment horizontal="center"/>
    </xf>
    <xf numFmtId="0" fontId="33" fillId="0" borderId="2" xfId="70" applyFont="1" applyBorder="1" applyAlignment="1">
      <alignment horizontal="center" vertical="center" wrapText="1"/>
    </xf>
    <xf numFmtId="1" fontId="46" fillId="0" borderId="2" xfId="70" applyNumberFormat="1" applyFont="1" applyBorder="1" applyAlignment="1">
      <alignment horizontal="center" vertical="center" wrapText="1"/>
    </xf>
    <xf numFmtId="1" fontId="46" fillId="0" borderId="0" xfId="70" applyNumberFormat="1" applyFont="1" applyBorder="1" applyAlignment="1">
      <alignment horizontal="center" vertical="center" wrapText="1"/>
    </xf>
    <xf numFmtId="0" fontId="46" fillId="0" borderId="0" xfId="71" applyFont="1" applyBorder="1" applyAlignment="1">
      <alignment horizontal="center" vertical="center" wrapText="1"/>
    </xf>
    <xf numFmtId="0" fontId="46" fillId="0" borderId="0" xfId="71" applyFont="1" applyBorder="1" applyAlignment="1">
      <alignment horizontal="center" vertical="center"/>
    </xf>
    <xf numFmtId="0" fontId="46" fillId="0" borderId="3" xfId="70" applyFont="1" applyBorder="1" applyAlignment="1">
      <alignment horizontal="center" vertical="center" wrapText="1"/>
    </xf>
    <xf numFmtId="1" fontId="33" fillId="0" borderId="2" xfId="70" applyNumberFormat="1" applyFont="1" applyBorder="1" applyAlignment="1">
      <alignment horizontal="center" vertical="center" wrapText="1"/>
    </xf>
    <xf numFmtId="1" fontId="46" fillId="0" borderId="3" xfId="70" applyNumberFormat="1" applyFont="1" applyBorder="1" applyAlignment="1">
      <alignment horizontal="center" vertical="center" wrapText="1"/>
    </xf>
    <xf numFmtId="0" fontId="46" fillId="0" borderId="1" xfId="71" applyFont="1" applyBorder="1" applyAlignment="1">
      <alignment horizontal="center" vertical="center"/>
    </xf>
    <xf numFmtId="0" fontId="33" fillId="0" borderId="2" xfId="71" applyFont="1" applyBorder="1" applyAlignment="1">
      <alignment horizontal="center" vertical="center"/>
    </xf>
    <xf numFmtId="0" fontId="0" fillId="0" borderId="0" xfId="0" applyFont="1" applyAlignment="1">
      <alignment vertical="center" wrapText="1"/>
    </xf>
    <xf numFmtId="0" fontId="33" fillId="0" borderId="0" xfId="70" applyFont="1" applyBorder="1" applyAlignment="1">
      <alignment vertical="center" wrapText="1"/>
    </xf>
    <xf numFmtId="1" fontId="46" fillId="0" borderId="0" xfId="70" applyNumberFormat="1" applyFont="1" applyBorder="1" applyAlignment="1">
      <alignment vertical="center" wrapText="1"/>
    </xf>
    <xf numFmtId="0" fontId="23" fillId="0" borderId="0" xfId="71" applyFont="1" applyBorder="1" applyAlignment="1">
      <alignment horizontal="left" wrapText="1"/>
    </xf>
    <xf numFmtId="0" fontId="0" fillId="0" borderId="0" xfId="0" applyFont="1" applyAlignment="1">
      <alignment horizontal="left"/>
    </xf>
    <xf numFmtId="0" fontId="25" fillId="0" borderId="0" xfId="0" applyFont="1" applyAlignment="1">
      <alignment horizontal="left"/>
    </xf>
    <xf numFmtId="0" fontId="0" fillId="0" borderId="0" xfId="71" applyFont="1" applyFill="1" applyAlignment="1">
      <alignment vertical="center" wrapText="1"/>
    </xf>
    <xf numFmtId="0" fontId="33" fillId="0" borderId="0" xfId="71" applyFont="1" applyBorder="1" applyAlignment="1">
      <alignment vertical="center"/>
    </xf>
    <xf numFmtId="0" fontId="46" fillId="0" borderId="0" xfId="71" applyFont="1" applyBorder="1" applyAlignment="1">
      <alignment vertical="center"/>
    </xf>
    <xf numFmtId="0" fontId="33" fillId="0" borderId="0" xfId="71" applyFont="1" applyFill="1" applyBorder="1" applyAlignment="1">
      <alignment vertical="center"/>
    </xf>
    <xf numFmtId="0" fontId="46" fillId="0" borderId="0" xfId="71" applyFont="1" applyFill="1" applyBorder="1" applyAlignment="1">
      <alignment vertical="center"/>
    </xf>
    <xf numFmtId="0" fontId="23" fillId="0" borderId="0" xfId="54" applyAlignment="1">
      <alignment vertical="center" wrapText="1"/>
    </xf>
    <xf numFmtId="0" fontId="23" fillId="0" borderId="3" xfId="54" applyBorder="1" applyAlignment="1">
      <alignment vertical="center" wrapText="1"/>
    </xf>
    <xf numFmtId="0" fontId="46" fillId="0" borderId="10" xfId="71" applyFont="1" applyBorder="1" applyAlignment="1">
      <alignment horizontal="center"/>
    </xf>
    <xf numFmtId="0" fontId="0" fillId="0" borderId="0" xfId="70" applyFont="1" applyFill="1" applyAlignment="1">
      <alignment horizontal="left"/>
    </xf>
    <xf numFmtId="0" fontId="25" fillId="0" borderId="0" xfId="70" applyFont="1" applyFill="1" applyAlignment="1">
      <alignment horizontal="left"/>
    </xf>
    <xf numFmtId="1" fontId="33" fillId="0" borderId="0" xfId="70" applyNumberFormat="1" applyFont="1" applyFill="1" applyBorder="1" applyAlignment="1">
      <alignment horizontal="right" vertical="center" wrapText="1"/>
    </xf>
    <xf numFmtId="0" fontId="23" fillId="0" borderId="0" xfId="58" applyFont="1" applyFill="1" applyAlignment="1">
      <alignment horizontal="right" vertical="center" wrapText="1"/>
    </xf>
    <xf numFmtId="0" fontId="33" fillId="0" borderId="0" xfId="71" applyFont="1" applyFill="1" applyAlignment="1">
      <alignment horizontal="right" vertical="top" wrapText="1"/>
    </xf>
    <xf numFmtId="0" fontId="33" fillId="0" borderId="8" xfId="71" applyFont="1" applyFill="1" applyBorder="1" applyAlignment="1">
      <alignment horizontal="right" vertical="top" wrapText="1"/>
    </xf>
    <xf numFmtId="0" fontId="33" fillId="0" borderId="36" xfId="71" applyFont="1" applyFill="1" applyBorder="1" applyAlignment="1">
      <alignment horizontal="right" vertical="top" wrapText="1"/>
    </xf>
    <xf numFmtId="0" fontId="0" fillId="0" borderId="0" xfId="71" applyFont="1" applyFill="1" applyAlignment="1">
      <alignment horizontal="left" vertical="center"/>
    </xf>
    <xf numFmtId="0" fontId="33" fillId="0" borderId="38" xfId="71" applyFont="1" applyFill="1" applyBorder="1" applyAlignment="1">
      <alignment horizontal="center" vertical="top"/>
    </xf>
    <xf numFmtId="0" fontId="33" fillId="0" borderId="7" xfId="71" applyFont="1" applyFill="1" applyBorder="1" applyAlignment="1">
      <alignment horizontal="center" vertical="top"/>
    </xf>
    <xf numFmtId="0" fontId="33" fillId="0" borderId="39" xfId="71" applyFont="1" applyFill="1" applyBorder="1" applyAlignment="1">
      <alignment horizontal="center" vertical="top"/>
    </xf>
    <xf numFmtId="0" fontId="33" fillId="0" borderId="3" xfId="71" applyFont="1" applyFill="1" applyBorder="1" applyAlignment="1">
      <alignment horizontal="center" vertical="center" wrapText="1"/>
    </xf>
    <xf numFmtId="0" fontId="33" fillId="0" borderId="32" xfId="71" applyFont="1" applyFill="1" applyBorder="1" applyAlignment="1">
      <alignment horizontal="center" vertical="center" wrapText="1"/>
    </xf>
    <xf numFmtId="0" fontId="33" fillId="0" borderId="36" xfId="71" applyFont="1" applyFill="1" applyBorder="1" applyAlignment="1">
      <alignment horizontal="center" vertical="center" wrapText="1"/>
    </xf>
    <xf numFmtId="0" fontId="33" fillId="0" borderId="35" xfId="71" applyFont="1" applyFill="1" applyBorder="1" applyAlignment="1">
      <alignment horizontal="center" vertical="center" wrapText="1"/>
    </xf>
    <xf numFmtId="0" fontId="33" fillId="0" borderId="12" xfId="71" applyFont="1" applyFill="1" applyBorder="1" applyAlignment="1">
      <alignment horizontal="center" vertical="center" wrapText="1"/>
    </xf>
    <xf numFmtId="0" fontId="33" fillId="0" borderId="37" xfId="71" applyFont="1" applyFill="1" applyBorder="1" applyAlignment="1">
      <alignment horizontal="center" vertical="center" wrapText="1"/>
    </xf>
    <xf numFmtId="0" fontId="33" fillId="0" borderId="0" xfId="71" applyFont="1" applyFill="1" applyBorder="1" applyAlignment="1">
      <alignment horizontal="left"/>
    </xf>
    <xf numFmtId="0" fontId="33" fillId="0" borderId="0" xfId="70" applyFont="1" applyFill="1" applyBorder="1" applyAlignment="1">
      <alignment horizontal="right" vertical="center" wrapText="1"/>
    </xf>
    <xf numFmtId="0" fontId="33" fillId="0" borderId="0" xfId="71" applyFont="1" applyFill="1" applyBorder="1" applyAlignment="1"/>
    <xf numFmtId="0" fontId="33" fillId="0" borderId="32" xfId="71" applyFont="1" applyFill="1" applyBorder="1" applyAlignment="1">
      <alignment horizontal="right" vertical="center" wrapText="1"/>
    </xf>
    <xf numFmtId="0" fontId="33" fillId="0" borderId="8" xfId="71" applyFont="1" applyFill="1" applyBorder="1" applyAlignment="1">
      <alignment horizontal="right" vertical="center" wrapText="1"/>
    </xf>
    <xf numFmtId="0" fontId="23" fillId="0" borderId="8" xfId="58" applyFont="1" applyFill="1" applyBorder="1" applyAlignment="1">
      <alignment horizontal="right" vertical="center" wrapText="1"/>
    </xf>
    <xf numFmtId="0" fontId="23" fillId="0" borderId="36" xfId="58" applyFont="1" applyFill="1" applyBorder="1" applyAlignment="1">
      <alignment horizontal="right" vertical="center" wrapText="1"/>
    </xf>
    <xf numFmtId="0" fontId="33" fillId="0" borderId="0" xfId="71" applyFont="1" applyFill="1" applyBorder="1" applyAlignment="1">
      <alignment horizontal="right" vertical="center" wrapText="1"/>
    </xf>
    <xf numFmtId="0" fontId="33" fillId="0" borderId="2" xfId="71" applyFont="1" applyFill="1" applyBorder="1" applyAlignment="1">
      <alignment horizontal="right" vertical="top" wrapText="1"/>
    </xf>
    <xf numFmtId="0" fontId="33" fillId="0" borderId="0" xfId="71" applyFont="1" applyFill="1" applyBorder="1" applyAlignment="1">
      <alignment horizontal="right" vertical="top" wrapText="1"/>
    </xf>
    <xf numFmtId="0" fontId="54" fillId="0" borderId="0" xfId="34" applyFont="1" applyFill="1" applyBorder="1" applyAlignment="1" applyProtection="1"/>
    <xf numFmtId="0" fontId="20" fillId="0" borderId="0" xfId="71" applyFont="1" applyFill="1" applyBorder="1" applyAlignment="1">
      <alignment vertical="center"/>
    </xf>
    <xf numFmtId="0" fontId="0" fillId="0" borderId="0" xfId="71" applyFont="1" applyFill="1" applyBorder="1" applyAlignment="1">
      <alignment horizontal="left" wrapText="1"/>
    </xf>
    <xf numFmtId="0" fontId="0" fillId="0" borderId="0" xfId="71" applyFont="1" applyFill="1" applyBorder="1" applyAlignment="1">
      <alignment horizontal="left"/>
    </xf>
    <xf numFmtId="0" fontId="0" fillId="0" borderId="0" xfId="71" applyFont="1" applyFill="1" applyBorder="1" applyAlignment="1"/>
    <xf numFmtId="0" fontId="0" fillId="0" borderId="0" xfId="71" applyFont="1" applyAlignment="1">
      <alignment horizontal="left" vertical="center"/>
    </xf>
    <xf numFmtId="0" fontId="33" fillId="0" borderId="2" xfId="71" applyFont="1" applyFill="1" applyBorder="1" applyAlignment="1">
      <alignment horizontal="center"/>
    </xf>
    <xf numFmtId="0" fontId="33" fillId="0" borderId="32" xfId="71" applyFont="1" applyFill="1" applyBorder="1" applyAlignment="1">
      <alignment horizontal="center"/>
    </xf>
    <xf numFmtId="0" fontId="0" fillId="0" borderId="0" xfId="70" applyFont="1" applyFill="1" applyAlignment="1">
      <alignment vertical="top"/>
    </xf>
    <xf numFmtId="0" fontId="25" fillId="0" borderId="0" xfId="70" applyFont="1" applyFill="1" applyAlignment="1">
      <alignment vertical="top"/>
    </xf>
    <xf numFmtId="0" fontId="0" fillId="0" borderId="0" xfId="71" applyFont="1" applyFill="1" applyBorder="1" applyAlignment="1">
      <alignment horizontal="left" vertical="top"/>
    </xf>
    <xf numFmtId="0" fontId="0" fillId="0" borderId="0" xfId="71" applyFont="1" applyFill="1" applyAlignment="1">
      <alignment horizontal="left" vertical="top"/>
    </xf>
    <xf numFmtId="0" fontId="33" fillId="0" borderId="0" xfId="71" applyFont="1" applyFill="1" applyAlignment="1">
      <alignment horizontal="right" vertical="center" wrapText="1"/>
    </xf>
    <xf numFmtId="0" fontId="33" fillId="0" borderId="0" xfId="70" applyFont="1" applyFill="1" applyAlignment="1">
      <alignment horizontal="right" vertical="center" wrapText="1"/>
    </xf>
    <xf numFmtId="0" fontId="23" fillId="0" borderId="0" xfId="54" applyFill="1" applyAlignment="1">
      <alignment horizontal="right" vertical="center" wrapText="1"/>
    </xf>
    <xf numFmtId="0" fontId="57" fillId="0" borderId="0" xfId="71" applyFont="1" applyFill="1" applyBorder="1" applyAlignment="1">
      <alignment horizontal="left"/>
    </xf>
    <xf numFmtId="0" fontId="23" fillId="0" borderId="0" xfId="54" applyFill="1" applyBorder="1" applyAlignment="1">
      <alignment horizontal="right" vertical="center" wrapText="1"/>
    </xf>
    <xf numFmtId="1" fontId="33" fillId="0" borderId="12" xfId="70" applyNumberFormat="1" applyFont="1" applyFill="1" applyBorder="1" applyAlignment="1">
      <alignment horizontal="right" vertical="center" wrapText="1"/>
    </xf>
    <xf numFmtId="0" fontId="23" fillId="0" borderId="12" xfId="54" applyFill="1" applyBorder="1" applyAlignment="1">
      <alignment horizontal="right" vertical="center" wrapText="1"/>
    </xf>
    <xf numFmtId="0" fontId="33" fillId="0" borderId="11" xfId="71" applyFont="1" applyFill="1" applyBorder="1" applyAlignment="1">
      <alignment horizontal="left"/>
    </xf>
    <xf numFmtId="1" fontId="33" fillId="0" borderId="8" xfId="70" applyNumberFormat="1" applyFont="1" applyFill="1" applyBorder="1" applyAlignment="1">
      <alignment horizontal="right" vertical="center" wrapText="1"/>
    </xf>
    <xf numFmtId="0" fontId="32" fillId="0" borderId="8" xfId="54" applyFont="1" applyFill="1" applyBorder="1" applyAlignment="1">
      <alignment horizontal="right" vertical="center" wrapText="1"/>
    </xf>
    <xf numFmtId="0" fontId="33" fillId="0" borderId="2" xfId="71" applyFont="1" applyFill="1" applyBorder="1" applyAlignment="1">
      <alignment horizontal="right" vertical="center" wrapText="1"/>
    </xf>
    <xf numFmtId="0" fontId="33" fillId="0" borderId="38" xfId="70" applyFont="1" applyFill="1" applyBorder="1" applyAlignment="1">
      <alignment horizontal="center"/>
    </xf>
    <xf numFmtId="0" fontId="33" fillId="0" borderId="7" xfId="70" applyFont="1" applyFill="1" applyBorder="1" applyAlignment="1">
      <alignment horizontal="center"/>
    </xf>
    <xf numFmtId="0" fontId="33" fillId="0" borderId="39" xfId="70" applyFont="1" applyFill="1" applyBorder="1" applyAlignment="1">
      <alignment horizontal="center"/>
    </xf>
    <xf numFmtId="1" fontId="33" fillId="0" borderId="0" xfId="70" applyNumberFormat="1" applyFont="1" applyFill="1" applyAlignment="1">
      <alignment horizontal="right" vertical="center" wrapText="1"/>
    </xf>
    <xf numFmtId="0" fontId="33" fillId="0" borderId="2" xfId="71" applyFont="1" applyFill="1" applyBorder="1" applyAlignment="1">
      <alignment horizontal="right" wrapText="1"/>
    </xf>
    <xf numFmtId="0" fontId="33" fillId="0" borderId="0" xfId="71" applyFont="1" applyFill="1" applyBorder="1" applyAlignment="1">
      <alignment horizontal="right" wrapText="1"/>
    </xf>
    <xf numFmtId="0" fontId="0" fillId="0" borderId="0" xfId="71" applyFont="1" applyFill="1" applyBorder="1" applyAlignment="1">
      <alignment horizontal="left" vertical="top" wrapText="1"/>
    </xf>
    <xf numFmtId="0" fontId="25" fillId="0" borderId="0" xfId="71" applyFont="1" applyFill="1" applyBorder="1" applyAlignment="1">
      <alignment horizontal="left" vertical="top"/>
    </xf>
    <xf numFmtId="0" fontId="25" fillId="0" borderId="0" xfId="71" applyFont="1" applyFill="1" applyBorder="1" applyAlignment="1">
      <alignment horizontal="left" vertical="top" wrapText="1"/>
    </xf>
    <xf numFmtId="0" fontId="33" fillId="0" borderId="7" xfId="71" applyFont="1" applyBorder="1" applyAlignment="1">
      <alignment horizontal="center"/>
    </xf>
    <xf numFmtId="0" fontId="25" fillId="0" borderId="0" xfId="71" applyFont="1" applyBorder="1" applyAlignment="1">
      <alignment wrapText="1"/>
    </xf>
    <xf numFmtId="0" fontId="33" fillId="0" borderId="2" xfId="70" applyFont="1" applyBorder="1" applyAlignment="1">
      <alignment horizontal="right" vertical="center"/>
    </xf>
    <xf numFmtId="0" fontId="33" fillId="0" borderId="1" xfId="70" applyFont="1" applyBorder="1" applyAlignment="1">
      <alignment horizontal="right" vertical="center"/>
    </xf>
    <xf numFmtId="0" fontId="33" fillId="0" borderId="2" xfId="71" applyFont="1" applyBorder="1" applyAlignment="1">
      <alignment horizontal="right" vertical="center"/>
    </xf>
    <xf numFmtId="0" fontId="33" fillId="0" borderId="1" xfId="71" applyFont="1" applyBorder="1" applyAlignment="1">
      <alignment horizontal="right" vertical="center"/>
    </xf>
    <xf numFmtId="1" fontId="33" fillId="0" borderId="2" xfId="70" applyNumberFormat="1" applyFont="1" applyBorder="1" applyAlignment="1">
      <alignment horizontal="right" vertical="center"/>
    </xf>
    <xf numFmtId="1" fontId="33" fillId="0" borderId="1" xfId="70" applyNumberFormat="1" applyFont="1" applyBorder="1" applyAlignment="1">
      <alignment horizontal="right" vertical="center"/>
    </xf>
    <xf numFmtId="0" fontId="33" fillId="0" borderId="0" xfId="0" applyFont="1" applyFill="1" applyAlignment="1">
      <alignment horizontal="right" vertical="top" wrapText="1"/>
    </xf>
    <xf numFmtId="0" fontId="35" fillId="0" borderId="0" xfId="0" applyFont="1" applyFill="1"/>
    <xf numFmtId="0" fontId="35" fillId="0" borderId="0" xfId="0" applyFont="1" applyFill="1" applyAlignment="1"/>
    <xf numFmtId="0" fontId="20" fillId="0" borderId="0" xfId="0" applyFont="1" applyFill="1" applyAlignment="1">
      <alignment horizontal="left" wrapText="1"/>
    </xf>
    <xf numFmtId="0" fontId="0" fillId="0" borderId="0" xfId="70" applyFont="1" applyFill="1" applyAlignment="1">
      <alignment wrapText="1"/>
    </xf>
    <xf numFmtId="0" fontId="0" fillId="0" borderId="0" xfId="59" applyFont="1"/>
    <xf numFmtId="0" fontId="25" fillId="0" borderId="0" xfId="59" applyFont="1"/>
    <xf numFmtId="169" fontId="35" fillId="0" borderId="0" xfId="71" applyNumberFormat="1" applyFont="1" applyFill="1" applyBorder="1" applyAlignment="1">
      <alignment horizontal="center" vertical="center"/>
    </xf>
    <xf numFmtId="169" fontId="35" fillId="0" borderId="0" xfId="71" applyNumberFormat="1" applyFont="1" applyFill="1" applyBorder="1" applyAlignment="1">
      <alignment horizontal="center"/>
    </xf>
    <xf numFmtId="0" fontId="33" fillId="0" borderId="0" xfId="0" applyFont="1" applyFill="1"/>
    <xf numFmtId="0" fontId="0" fillId="0" borderId="0" xfId="55" applyFont="1" applyFill="1"/>
    <xf numFmtId="0" fontId="46" fillId="0" borderId="2" xfId="71" applyFont="1" applyFill="1" applyBorder="1" applyAlignment="1">
      <alignment horizontal="center" vertical="center"/>
    </xf>
    <xf numFmtId="0" fontId="46" fillId="0" borderId="0" xfId="71" applyFont="1" applyFill="1" applyBorder="1" applyAlignment="1">
      <alignment horizontal="center" vertical="center"/>
    </xf>
    <xf numFmtId="0" fontId="46" fillId="0" borderId="0" xfId="71" applyFont="1" applyFill="1" applyAlignment="1">
      <alignment horizontal="center" vertical="center"/>
    </xf>
    <xf numFmtId="0" fontId="0" fillId="0" borderId="0" xfId="533" applyFont="1" applyFill="1" applyBorder="1" applyAlignment="1">
      <alignment horizontal="left"/>
    </xf>
    <xf numFmtId="0" fontId="27" fillId="0" borderId="0" xfId="34" applyFill="1" applyAlignment="1" applyProtection="1">
      <alignment horizontal="left"/>
    </xf>
    <xf numFmtId="0" fontId="0" fillId="0" borderId="0" xfId="0" applyFont="1" applyAlignment="1">
      <alignment horizontal="left" vertical="center" wrapText="1"/>
    </xf>
    <xf numFmtId="0" fontId="27" fillId="0" borderId="0" xfId="34" applyFill="1" applyAlignment="1" applyProtection="1"/>
    <xf numFmtId="0" fontId="0" fillId="0" borderId="0" xfId="533" applyFont="1" applyFill="1" applyBorder="1" applyAlignment="1">
      <alignment horizontal="left" wrapText="1"/>
    </xf>
    <xf numFmtId="0" fontId="33" fillId="0" borderId="32" xfId="0" applyFont="1" applyBorder="1" applyAlignment="1">
      <alignment horizontal="center" vertical="center"/>
    </xf>
    <xf numFmtId="0" fontId="33" fillId="0" borderId="8" xfId="0" applyFont="1" applyBorder="1" applyAlignment="1">
      <alignment horizontal="center" vertical="center"/>
    </xf>
    <xf numFmtId="0" fontId="33" fillId="0" borderId="33" xfId="0" applyFont="1" applyBorder="1" applyAlignment="1">
      <alignment horizontal="center" vertical="center"/>
    </xf>
    <xf numFmtId="166" fontId="33" fillId="51" borderId="1" xfId="533" applyNumberFormat="1" applyFont="1" applyFill="1" applyBorder="1" applyAlignment="1">
      <alignment horizontal="center" vertical="center" wrapText="1"/>
    </xf>
    <xf numFmtId="166" fontId="33" fillId="51" borderId="33" xfId="533" applyNumberFormat="1" applyFont="1" applyFill="1" applyBorder="1" applyAlignment="1">
      <alignment horizontal="center" vertical="center" wrapText="1"/>
    </xf>
    <xf numFmtId="166" fontId="33" fillId="51" borderId="34" xfId="533" applyNumberFormat="1" applyFont="1" applyFill="1" applyBorder="1" applyAlignment="1">
      <alignment horizontal="center" vertical="center"/>
    </xf>
    <xf numFmtId="166" fontId="33" fillId="51" borderId="1" xfId="533" applyNumberFormat="1" applyFont="1" applyFill="1" applyBorder="1" applyAlignment="1">
      <alignment horizontal="center" vertical="center"/>
    </xf>
    <xf numFmtId="166" fontId="33" fillId="51" borderId="33" xfId="533" applyNumberFormat="1" applyFont="1" applyFill="1" applyBorder="1" applyAlignment="1">
      <alignment horizontal="center" vertical="center"/>
    </xf>
    <xf numFmtId="166" fontId="33" fillId="51" borderId="34" xfId="533" applyNumberFormat="1" applyFont="1" applyFill="1" applyBorder="1" applyAlignment="1">
      <alignment horizontal="center" vertical="center" wrapText="1"/>
    </xf>
    <xf numFmtId="0" fontId="45" fillId="0" borderId="0" xfId="533" applyFont="1" applyFill="1" applyBorder="1" applyAlignment="1">
      <alignment horizontal="left"/>
    </xf>
    <xf numFmtId="0" fontId="25" fillId="0" borderId="0" xfId="533" applyFont="1" applyFill="1" applyBorder="1" applyAlignment="1">
      <alignment horizontal="left"/>
    </xf>
    <xf numFmtId="0" fontId="20" fillId="51" borderId="0" xfId="533" applyFont="1" applyFill="1" applyBorder="1" applyAlignment="1">
      <alignment horizontal="left" wrapText="1"/>
    </xf>
    <xf numFmtId="166" fontId="33" fillId="51" borderId="2" xfId="533" applyNumberFormat="1" applyFont="1" applyFill="1" applyBorder="1" applyAlignment="1">
      <alignment horizontal="center" vertical="center" wrapText="1"/>
    </xf>
    <xf numFmtId="166" fontId="33" fillId="51" borderId="32" xfId="533" applyNumberFormat="1" applyFont="1" applyFill="1" applyBorder="1" applyAlignment="1">
      <alignment horizontal="center" vertical="center" wrapText="1"/>
    </xf>
    <xf numFmtId="166" fontId="33" fillId="51" borderId="35" xfId="533" applyNumberFormat="1" applyFont="1" applyFill="1" applyBorder="1" applyAlignment="1">
      <alignment horizontal="center" vertical="center" wrapText="1"/>
    </xf>
    <xf numFmtId="0" fontId="54" fillId="51" borderId="0" xfId="34" applyFont="1" applyFill="1" applyBorder="1" applyAlignment="1" applyProtection="1">
      <alignment horizontal="left" wrapText="1"/>
    </xf>
    <xf numFmtId="0" fontId="35" fillId="0" borderId="0" xfId="0" applyFont="1" applyFill="1" applyAlignment="1">
      <alignment horizontal="left"/>
    </xf>
    <xf numFmtId="169" fontId="33" fillId="0" borderId="7" xfId="71" applyNumberFormat="1" applyFont="1" applyFill="1" applyBorder="1" applyAlignment="1">
      <alignment horizontal="center"/>
    </xf>
    <xf numFmtId="1" fontId="33" fillId="0" borderId="2" xfId="0" applyNumberFormat="1" applyFont="1" applyFill="1" applyBorder="1" applyAlignment="1">
      <alignment vertical="center"/>
    </xf>
    <xf numFmtId="1" fontId="33" fillId="0" borderId="0" xfId="0" applyNumberFormat="1" applyFont="1" applyFill="1" applyBorder="1" applyAlignment="1">
      <alignment vertical="center"/>
    </xf>
    <xf numFmtId="1" fontId="33" fillId="0" borderId="3" xfId="0" applyNumberFormat="1" applyFont="1" applyFill="1" applyBorder="1" applyAlignment="1">
      <alignment vertical="center"/>
    </xf>
    <xf numFmtId="0" fontId="33" fillId="0" borderId="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0" xfId="0" applyFont="1" applyFill="1" applyAlignment="1">
      <alignment horizontal="center" vertical="center" wrapText="1"/>
    </xf>
    <xf numFmtId="0" fontId="20" fillId="0" borderId="0" xfId="0" applyFont="1" applyFill="1" applyAlignment="1">
      <alignment horizontal="left"/>
    </xf>
    <xf numFmtId="0" fontId="33" fillId="0" borderId="0" xfId="0" applyFont="1" applyFill="1" applyAlignment="1">
      <alignment horizontal="right" vertical="center" wrapText="1"/>
    </xf>
    <xf numFmtId="0" fontId="33" fillId="0" borderId="3" xfId="0" applyFont="1" applyFill="1" applyBorder="1" applyAlignment="1">
      <alignment horizontal="right" vertical="center" wrapText="1"/>
    </xf>
    <xf numFmtId="0" fontId="33" fillId="0" borderId="2" xfId="0" applyFont="1" applyFill="1" applyBorder="1" applyAlignment="1">
      <alignment horizontal="left" vertical="center"/>
    </xf>
    <xf numFmtId="0" fontId="33" fillId="0" borderId="0" xfId="0" applyFont="1" applyFill="1" applyBorder="1" applyAlignment="1">
      <alignment horizontal="left" vertical="center"/>
    </xf>
    <xf numFmtId="0" fontId="33" fillId="0" borderId="3" xfId="0" applyFont="1" applyFill="1" applyBorder="1" applyAlignment="1">
      <alignment horizontal="left" vertical="center"/>
    </xf>
    <xf numFmtId="0" fontId="25" fillId="0" borderId="0" xfId="71" applyFont="1" applyFill="1" applyAlignment="1">
      <alignment horizontal="left" wrapText="1"/>
    </xf>
    <xf numFmtId="0" fontId="46" fillId="0" borderId="10" xfId="71" applyFont="1" applyFill="1" applyBorder="1" applyAlignment="1">
      <alignment horizontal="center"/>
    </xf>
    <xf numFmtId="0" fontId="46" fillId="0" borderId="2" xfId="71" applyFont="1" applyFill="1" applyBorder="1" applyAlignment="1">
      <alignment horizontal="left" vertical="center" wrapText="1"/>
    </xf>
    <xf numFmtId="0" fontId="23" fillId="0" borderId="0" xfId="54" applyFont="1" applyFill="1" applyAlignment="1">
      <alignment horizontal="left" vertical="center" wrapText="1"/>
    </xf>
    <xf numFmtId="0" fontId="23" fillId="0" borderId="3" xfId="54" applyFont="1" applyFill="1" applyBorder="1" applyAlignment="1">
      <alignment horizontal="left" vertical="center" wrapText="1"/>
    </xf>
    <xf numFmtId="0" fontId="46" fillId="0" borderId="2" xfId="71" applyFont="1" applyFill="1" applyBorder="1" applyAlignment="1">
      <alignment horizontal="center" vertical="center" wrapText="1"/>
    </xf>
    <xf numFmtId="0" fontId="23" fillId="0" borderId="0" xfId="54" applyFont="1" applyFill="1" applyAlignment="1">
      <alignment vertical="center" wrapText="1"/>
    </xf>
    <xf numFmtId="0" fontId="23" fillId="0" borderId="3" xfId="54" applyFont="1" applyFill="1" applyBorder="1" applyAlignment="1">
      <alignment vertical="center" wrapText="1"/>
    </xf>
    <xf numFmtId="1" fontId="46" fillId="0" borderId="11" xfId="70" applyNumberFormat="1" applyFont="1" applyFill="1" applyBorder="1" applyAlignment="1">
      <alignment horizontal="center" vertical="center"/>
    </xf>
    <xf numFmtId="1" fontId="46" fillId="0" borderId="0" xfId="70" applyNumberFormat="1" applyFont="1" applyFill="1" applyAlignment="1">
      <alignment horizontal="center" vertical="center"/>
    </xf>
    <xf numFmtId="1" fontId="46" fillId="0" borderId="11" xfId="70" applyNumberFormat="1" applyFont="1" applyFill="1" applyBorder="1" applyAlignment="1">
      <alignment horizontal="center" vertical="center" wrapText="1"/>
    </xf>
    <xf numFmtId="1" fontId="46" fillId="0" borderId="0" xfId="70" applyNumberFormat="1" applyFont="1" applyFill="1" applyAlignment="1">
      <alignment horizontal="center" vertical="center" wrapText="1"/>
    </xf>
    <xf numFmtId="0" fontId="20" fillId="0" borderId="0" xfId="71" applyFont="1" applyFill="1" applyAlignment="1">
      <alignment horizontal="left" vertical="center"/>
    </xf>
    <xf numFmtId="0" fontId="33" fillId="0" borderId="0" xfId="54" applyFont="1" applyBorder="1" applyAlignment="1">
      <alignment horizontal="center" vertical="center" wrapText="1"/>
    </xf>
    <xf numFmtId="0" fontId="33" fillId="0" borderId="1" xfId="54" applyFont="1" applyBorder="1" applyAlignment="1">
      <alignment horizontal="center" vertical="center" wrapText="1"/>
    </xf>
    <xf numFmtId="0" fontId="33" fillId="0" borderId="8" xfId="54" applyFont="1" applyBorder="1" applyAlignment="1">
      <alignment horizontal="center" vertical="center" wrapText="1"/>
    </xf>
    <xf numFmtId="0" fontId="33" fillId="0" borderId="33" xfId="54" applyFont="1" applyBorder="1" applyAlignment="1">
      <alignment horizontal="center" vertical="center" wrapText="1"/>
    </xf>
    <xf numFmtId="0" fontId="33" fillId="0" borderId="35" xfId="71" applyFont="1" applyBorder="1" applyAlignment="1">
      <alignment horizontal="center"/>
    </xf>
    <xf numFmtId="0" fontId="33" fillId="0" borderId="2" xfId="71" applyFont="1" applyBorder="1" applyAlignment="1">
      <alignment horizontal="center"/>
    </xf>
    <xf numFmtId="0" fontId="33" fillId="0" borderId="32" xfId="71" applyFont="1" applyBorder="1" applyAlignment="1">
      <alignment horizontal="center"/>
    </xf>
    <xf numFmtId="0" fontId="33" fillId="0" borderId="34" xfId="71" applyFont="1" applyBorder="1" applyAlignment="1">
      <alignment horizontal="center"/>
    </xf>
    <xf numFmtId="0" fontId="33" fillId="0" borderId="1" xfId="71" applyFont="1" applyBorder="1" applyAlignment="1">
      <alignment horizontal="center"/>
    </xf>
    <xf numFmtId="0" fontId="33" fillId="0" borderId="33" xfId="71" applyFont="1" applyBorder="1" applyAlignment="1">
      <alignment horizontal="center"/>
    </xf>
    <xf numFmtId="0" fontId="23" fillId="0" borderId="0" xfId="54" applyBorder="1" applyAlignment="1">
      <alignment vertical="center" wrapText="1"/>
    </xf>
    <xf numFmtId="0" fontId="23" fillId="0" borderId="1" xfId="54" applyBorder="1" applyAlignment="1">
      <alignment vertical="center" wrapText="1"/>
    </xf>
    <xf numFmtId="0" fontId="25" fillId="0" borderId="0" xfId="61" applyFont="1" applyBorder="1" applyAlignment="1">
      <alignment wrapText="1"/>
    </xf>
    <xf numFmtId="0" fontId="33" fillId="0" borderId="0" xfId="71" applyFont="1" applyBorder="1" applyAlignment="1">
      <alignment horizontal="left" vertical="center"/>
    </xf>
    <xf numFmtId="0" fontId="23" fillId="0" borderId="0" xfId="54" applyBorder="1" applyAlignment="1">
      <alignment horizontal="left" vertical="center"/>
    </xf>
    <xf numFmtId="0" fontId="23" fillId="0" borderId="1" xfId="54" applyBorder="1" applyAlignment="1">
      <alignment horizontal="left" vertical="center"/>
    </xf>
    <xf numFmtId="0" fontId="23" fillId="0" borderId="12" xfId="54" applyBorder="1" applyAlignment="1">
      <alignment horizontal="center" vertical="center" wrapText="1"/>
    </xf>
    <xf numFmtId="0" fontId="23" fillId="0" borderId="34" xfId="54" applyBorder="1" applyAlignment="1">
      <alignment horizontal="center" vertical="center" wrapText="1"/>
    </xf>
    <xf numFmtId="0" fontId="33" fillId="0" borderId="8" xfId="71" applyFont="1" applyBorder="1" applyAlignment="1">
      <alignment horizontal="center" vertical="center" wrapText="1"/>
    </xf>
    <xf numFmtId="0" fontId="33" fillId="0" borderId="32" xfId="71" applyFont="1" applyBorder="1" applyAlignment="1">
      <alignment horizontal="center" vertical="center" wrapText="1"/>
    </xf>
    <xf numFmtId="0" fontId="33" fillId="0" borderId="33" xfId="71" applyFont="1" applyBorder="1" applyAlignment="1">
      <alignment horizontal="center" vertical="center" wrapText="1"/>
    </xf>
    <xf numFmtId="0" fontId="0" fillId="0" borderId="0" xfId="71" applyFont="1" applyBorder="1" applyAlignment="1">
      <alignment horizontal="left" vertical="top" wrapText="1"/>
    </xf>
    <xf numFmtId="0" fontId="0" fillId="0" borderId="0" xfId="71" applyFont="1" applyFill="1" applyBorder="1" applyAlignment="1">
      <alignment wrapText="1"/>
    </xf>
    <xf numFmtId="0" fontId="46" fillId="0" borderId="2" xfId="71" applyFont="1" applyFill="1" applyBorder="1" applyAlignment="1">
      <alignment horizontal="center"/>
    </xf>
    <xf numFmtId="0" fontId="46" fillId="0" borderId="1" xfId="71" applyFont="1" applyFill="1" applyBorder="1" applyAlignment="1">
      <alignment horizontal="center"/>
    </xf>
    <xf numFmtId="0" fontId="25" fillId="0" borderId="0" xfId="71" applyFont="1" applyFill="1" applyBorder="1" applyAlignment="1"/>
    <xf numFmtId="0" fontId="0" fillId="0" borderId="0" xfId="70" applyFont="1" applyFill="1"/>
    <xf numFmtId="0" fontId="0" fillId="0" borderId="0" xfId="70" applyFont="1" applyFill="1" applyAlignment="1"/>
    <xf numFmtId="0" fontId="0" fillId="0" borderId="0" xfId="70" applyFont="1" applyFill="1" applyAlignment="1">
      <alignment horizontal="left" wrapText="1"/>
    </xf>
    <xf numFmtId="0" fontId="0" fillId="0" borderId="0" xfId="0" applyFont="1" applyFill="1" applyAlignment="1">
      <alignment horizontal="left" wrapText="1"/>
    </xf>
    <xf numFmtId="0" fontId="0" fillId="0" borderId="0" xfId="70" applyFont="1" applyFill="1" applyAlignment="1">
      <alignment vertical="top" wrapText="1"/>
    </xf>
    <xf numFmtId="169" fontId="35" fillId="0" borderId="0" xfId="71" applyNumberFormat="1" applyFont="1" applyFill="1" applyBorder="1" applyAlignment="1">
      <alignment horizontal="left" vertical="center"/>
    </xf>
    <xf numFmtId="169" fontId="35" fillId="0" borderId="0" xfId="71" applyNumberFormat="1" applyFont="1" applyFill="1" applyBorder="1" applyAlignment="1">
      <alignment horizontal="left"/>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2" xfId="0" applyFont="1" applyFill="1" applyBorder="1" applyAlignment="1">
      <alignment horizontal="center" vertical="center"/>
    </xf>
    <xf numFmtId="0" fontId="0" fillId="0" borderId="0" xfId="71" applyFont="1" applyFill="1" applyAlignment="1">
      <alignment vertical="justify" wrapText="1"/>
    </xf>
    <xf numFmtId="0" fontId="20" fillId="0" borderId="0" xfId="0" applyFont="1" applyFill="1"/>
    <xf numFmtId="0" fontId="30" fillId="0" borderId="0" xfId="0" applyFont="1" applyFill="1"/>
    <xf numFmtId="0" fontId="45" fillId="0" borderId="0" xfId="70" applyFont="1" applyFill="1" applyAlignment="1">
      <alignment horizontal="left"/>
    </xf>
    <xf numFmtId="0" fontId="33" fillId="0" borderId="0" xfId="0" applyFont="1" applyFill="1" applyBorder="1" applyAlignment="1">
      <alignment horizontal="right" vertical="center" wrapText="1"/>
    </xf>
    <xf numFmtId="1" fontId="33" fillId="0" borderId="0" xfId="71" quotePrefix="1" applyNumberFormat="1" applyFont="1" applyFill="1" applyBorder="1" applyAlignment="1">
      <alignment horizontal="right" vertical="center"/>
    </xf>
    <xf numFmtId="1" fontId="33" fillId="0" borderId="3" xfId="71" quotePrefix="1" applyNumberFormat="1" applyFont="1" applyFill="1" applyBorder="1" applyAlignment="1">
      <alignment horizontal="right" vertical="center"/>
    </xf>
    <xf numFmtId="0" fontId="0" fillId="0" borderId="0" xfId="71" applyFont="1" applyFill="1" applyAlignment="1">
      <alignment horizontal="left" vertical="justify" wrapText="1"/>
    </xf>
    <xf numFmtId="0" fontId="33" fillId="0" borderId="2" xfId="71" applyFont="1" applyFill="1" applyBorder="1" applyAlignment="1">
      <alignment horizontal="left" vertical="center" wrapText="1"/>
    </xf>
    <xf numFmtId="0" fontId="23" fillId="0" borderId="0" xfId="54" applyFill="1" applyAlignment="1">
      <alignment horizontal="left" vertical="center" wrapText="1"/>
    </xf>
    <xf numFmtId="0" fontId="23" fillId="0" borderId="1" xfId="54" applyFill="1" applyBorder="1" applyAlignment="1">
      <alignment horizontal="left" vertical="center" wrapText="1"/>
    </xf>
    <xf numFmtId="0" fontId="23" fillId="0" borderId="0" xfId="54" applyFill="1" applyAlignment="1">
      <alignment vertical="center" wrapText="1"/>
    </xf>
    <xf numFmtId="0" fontId="23" fillId="0" borderId="1" xfId="54" applyFill="1" applyBorder="1" applyAlignment="1">
      <alignment vertical="center" wrapText="1"/>
    </xf>
    <xf numFmtId="0" fontId="20" fillId="0" borderId="0" xfId="71" applyFont="1" applyFill="1" applyAlignment="1"/>
    <xf numFmtId="0" fontId="25" fillId="0" borderId="0" xfId="71" applyFont="1" applyFill="1" applyBorder="1" applyAlignment="1">
      <alignment wrapText="1"/>
    </xf>
    <xf numFmtId="0" fontId="23" fillId="0" borderId="0" xfId="54" applyFill="1" applyAlignment="1">
      <alignment horizontal="center" vertical="center" wrapText="1"/>
    </xf>
    <xf numFmtId="0" fontId="23" fillId="0" borderId="8" xfId="54" applyFill="1" applyBorder="1" applyAlignment="1">
      <alignment horizontal="center" vertical="center" wrapText="1"/>
    </xf>
    <xf numFmtId="0" fontId="33" fillId="0" borderId="2" xfId="70" applyFont="1" applyFill="1" applyBorder="1" applyAlignment="1">
      <alignment horizontal="center" vertical="center" wrapText="1"/>
    </xf>
    <xf numFmtId="0" fontId="33" fillId="0" borderId="0" xfId="70" applyFont="1" applyFill="1" applyBorder="1" applyAlignment="1">
      <alignment horizontal="center" vertical="center" wrapText="1"/>
    </xf>
    <xf numFmtId="0" fontId="33" fillId="0" borderId="0" xfId="71" applyFont="1" applyFill="1" applyBorder="1" applyAlignment="1">
      <alignment horizontal="left" vertical="center" wrapText="1"/>
    </xf>
    <xf numFmtId="0" fontId="33" fillId="0" borderId="35" xfId="71" applyFont="1" applyFill="1" applyBorder="1" applyAlignment="1">
      <alignment horizontal="center" vertical="center"/>
    </xf>
    <xf numFmtId="0" fontId="33" fillId="0" borderId="32" xfId="71" applyFont="1" applyFill="1" applyBorder="1" applyAlignment="1">
      <alignment horizontal="center" vertical="center"/>
    </xf>
    <xf numFmtId="0" fontId="33" fillId="0" borderId="34" xfId="71" applyFont="1" applyFill="1" applyBorder="1" applyAlignment="1">
      <alignment horizontal="center" vertical="center"/>
    </xf>
    <xf numFmtId="0" fontId="33" fillId="0" borderId="33" xfId="71" applyFont="1" applyFill="1" applyBorder="1" applyAlignment="1">
      <alignment horizontal="center" vertical="center"/>
    </xf>
    <xf numFmtId="0" fontId="33" fillId="0" borderId="0" xfId="71" applyFont="1" applyFill="1" applyAlignment="1">
      <alignment horizontal="center" vertical="center" wrapText="1"/>
    </xf>
    <xf numFmtId="0" fontId="20" fillId="0" borderId="0" xfId="71" applyFont="1" applyFill="1" applyAlignment="1">
      <alignment vertical="top"/>
    </xf>
    <xf numFmtId="0" fontId="46" fillId="0" borderId="1" xfId="71" applyFont="1" applyFill="1" applyBorder="1" applyAlignment="1">
      <alignment horizontal="center" vertical="center"/>
    </xf>
    <xf numFmtId="0" fontId="0" fillId="0" borderId="0" xfId="63" applyFont="1" applyFill="1" applyAlignment="1">
      <alignment horizontal="left"/>
    </xf>
    <xf numFmtId="169" fontId="33" fillId="0" borderId="0" xfId="71" quotePrefix="1" applyNumberFormat="1" applyFont="1" applyFill="1" applyBorder="1" applyAlignment="1">
      <alignment horizontal="right" wrapText="1"/>
    </xf>
    <xf numFmtId="0" fontId="0" fillId="0" borderId="0" xfId="63" applyFont="1" applyAlignment="1">
      <alignment horizontal="left"/>
    </xf>
    <xf numFmtId="0" fontId="25" fillId="0" borderId="0" xfId="63" applyFont="1" applyAlignment="1">
      <alignment horizontal="left"/>
    </xf>
    <xf numFmtId="0" fontId="0" fillId="0" borderId="0" xfId="71" applyFont="1" applyBorder="1" applyAlignment="1"/>
    <xf numFmtId="0" fontId="45" fillId="0" borderId="0" xfId="60" applyFont="1"/>
    <xf numFmtId="0" fontId="33" fillId="0" borderId="1" xfId="0" applyFont="1" applyBorder="1" applyAlignment="1">
      <alignment horizontal="center" vertical="center"/>
    </xf>
    <xf numFmtId="0" fontId="33" fillId="0" borderId="2" xfId="63" applyFont="1" applyBorder="1" applyAlignment="1">
      <alignment horizontal="center" vertical="center" wrapText="1"/>
    </xf>
    <xf numFmtId="0" fontId="33" fillId="0" borderId="0" xfId="63" applyFont="1" applyBorder="1" applyAlignment="1">
      <alignment horizontal="center" vertical="center" wrapText="1"/>
    </xf>
    <xf numFmtId="0" fontId="33" fillId="0" borderId="1" xfId="63" applyFont="1" applyBorder="1" applyAlignment="1">
      <alignment horizontal="center" vertical="center" wrapText="1"/>
    </xf>
    <xf numFmtId="0" fontId="20" fillId="0" borderId="0" xfId="71" applyFont="1" applyAlignment="1">
      <alignment horizontal="left" vertical="center"/>
    </xf>
    <xf numFmtId="0" fontId="33" fillId="0" borderId="2" xfId="63" applyFont="1" applyBorder="1" applyAlignment="1">
      <alignment horizontal="left" vertical="center"/>
    </xf>
    <xf numFmtId="0" fontId="33" fillId="0" borderId="1" xfId="63" applyFont="1" applyBorder="1" applyAlignment="1">
      <alignment horizontal="left" vertical="center"/>
    </xf>
    <xf numFmtId="0" fontId="28" fillId="0" borderId="2" xfId="0" applyFont="1" applyBorder="1"/>
    <xf numFmtId="0" fontId="28" fillId="0" borderId="0" xfId="0" applyFont="1" applyBorder="1"/>
    <xf numFmtId="0" fontId="0" fillId="0" borderId="0" xfId="71" applyFont="1" applyAlignment="1">
      <alignment horizontal="left"/>
    </xf>
    <xf numFmtId="0" fontId="0" fillId="0" borderId="0" xfId="71" applyFont="1" applyBorder="1" applyAlignment="1">
      <alignment horizontal="left" wrapText="1"/>
    </xf>
    <xf numFmtId="0" fontId="0" fillId="0" borderId="0" xfId="71" applyFont="1" applyBorder="1" applyAlignment="1">
      <alignment horizontal="left"/>
    </xf>
    <xf numFmtId="0" fontId="0" fillId="0" borderId="0" xfId="71" applyFont="1" applyAlignment="1">
      <alignment horizontal="left" vertical="center" wrapText="1"/>
    </xf>
    <xf numFmtId="1" fontId="33" fillId="0" borderId="5" xfId="71" applyNumberFormat="1" applyFont="1" applyFill="1" applyBorder="1" applyAlignment="1">
      <alignment horizontal="center" vertical="center"/>
    </xf>
    <xf numFmtId="1" fontId="33" fillId="0" borderId="0" xfId="71" applyNumberFormat="1" applyFont="1" applyFill="1" applyBorder="1" applyAlignment="1">
      <alignment horizontal="center" vertical="center"/>
    </xf>
    <xf numFmtId="1" fontId="33" fillId="0" borderId="1" xfId="71" applyNumberFormat="1" applyFont="1" applyFill="1" applyBorder="1" applyAlignment="1">
      <alignment horizontal="center" vertical="center"/>
    </xf>
    <xf numFmtId="1" fontId="33" fillId="0" borderId="5" xfId="71" quotePrefix="1" applyNumberFormat="1" applyFont="1" applyBorder="1" applyAlignment="1">
      <alignment horizontal="center" vertical="center"/>
    </xf>
    <xf numFmtId="1" fontId="33" fillId="0" borderId="0" xfId="71" quotePrefix="1" applyNumberFormat="1" applyFont="1" applyBorder="1" applyAlignment="1">
      <alignment horizontal="center" vertical="center"/>
    </xf>
    <xf numFmtId="1" fontId="33" fillId="0" borderId="1" xfId="71" quotePrefix="1" applyNumberFormat="1" applyFont="1" applyBorder="1" applyAlignment="1">
      <alignment horizontal="center" vertical="center"/>
    </xf>
    <xf numFmtId="0" fontId="20" fillId="0" borderId="0" xfId="71" applyFont="1" applyAlignment="1">
      <alignment horizontal="left" wrapText="1"/>
    </xf>
    <xf numFmtId="0" fontId="33" fillId="0" borderId="5" xfId="54" applyFont="1" applyBorder="1" applyAlignment="1">
      <alignment horizontal="left" vertical="center"/>
    </xf>
    <xf numFmtId="0" fontId="33" fillId="0" borderId="0" xfId="54" applyFont="1" applyBorder="1" applyAlignment="1">
      <alignment horizontal="left" vertical="center"/>
    </xf>
    <xf numFmtId="0" fontId="33" fillId="0" borderId="1" xfId="54" applyFont="1" applyBorder="1" applyAlignment="1">
      <alignment horizontal="left" vertical="center"/>
    </xf>
    <xf numFmtId="0" fontId="54" fillId="0" borderId="0" xfId="34" applyFont="1" applyAlignment="1" applyProtection="1">
      <alignment horizontal="left" wrapText="1"/>
    </xf>
    <xf numFmtId="0" fontId="0" fillId="0" borderId="0" xfId="0" applyFont="1" applyFill="1" applyBorder="1" applyAlignment="1">
      <alignment horizontal="left"/>
    </xf>
    <xf numFmtId="0" fontId="25" fillId="0" borderId="0" xfId="0" applyFont="1" applyFill="1" applyBorder="1" applyAlignment="1">
      <alignment horizontal="left"/>
    </xf>
    <xf numFmtId="0" fontId="45" fillId="0" borderId="0" xfId="0" applyFont="1" applyFill="1" applyBorder="1" applyAlignment="1">
      <alignment horizontal="left"/>
    </xf>
    <xf numFmtId="0" fontId="33" fillId="0" borderId="0" xfId="70" applyFont="1" applyAlignment="1">
      <alignment horizontal="left"/>
    </xf>
    <xf numFmtId="0" fontId="25" fillId="0" borderId="0" xfId="71" applyFont="1" applyBorder="1" applyAlignment="1">
      <alignment horizontal="left"/>
    </xf>
    <xf numFmtId="0" fontId="32" fillId="0" borderId="0" xfId="70" applyFont="1" applyAlignment="1">
      <alignment horizontal="left"/>
    </xf>
    <xf numFmtId="0" fontId="23" fillId="0" borderId="0" xfId="70" applyFont="1" applyAlignment="1">
      <alignment horizontal="left"/>
    </xf>
    <xf numFmtId="0" fontId="33" fillId="0" borderId="0" xfId="54" applyFont="1" applyAlignment="1">
      <alignment horizontal="left"/>
    </xf>
    <xf numFmtId="0" fontId="33" fillId="0" borderId="0" xfId="70" applyFont="1" applyAlignment="1">
      <alignment wrapText="1"/>
    </xf>
    <xf numFmtId="0" fontId="33" fillId="0" borderId="0" xfId="54" applyFont="1" applyAlignment="1">
      <alignment wrapText="1"/>
    </xf>
    <xf numFmtId="0" fontId="23" fillId="0" borderId="0" xfId="70" applyFont="1" applyAlignment="1">
      <alignment wrapText="1"/>
    </xf>
    <xf numFmtId="0" fontId="32" fillId="0" borderId="0" xfId="70" applyFont="1" applyAlignment="1">
      <alignment wrapText="1"/>
    </xf>
    <xf numFmtId="0" fontId="32" fillId="0" borderId="0" xfId="54" applyFont="1" applyAlignment="1">
      <alignment wrapText="1"/>
    </xf>
    <xf numFmtId="0" fontId="32" fillId="0" borderId="0" xfId="54" applyFont="1" applyAlignment="1">
      <alignment horizontal="left"/>
    </xf>
    <xf numFmtId="0" fontId="32" fillId="0" borderId="0" xfId="54" applyFont="1" applyAlignment="1">
      <alignment horizontal="left" wrapText="1"/>
    </xf>
    <xf numFmtId="0" fontId="25" fillId="0" borderId="0" xfId="0" applyFont="1" applyFill="1" applyBorder="1" applyAlignment="1"/>
    <xf numFmtId="0" fontId="91" fillId="0" borderId="0" xfId="0" applyFont="1" applyAlignment="1">
      <alignment horizontal="left" vertical="top"/>
    </xf>
    <xf numFmtId="0" fontId="5" fillId="0" borderId="0" xfId="0" applyFont="1" applyAlignment="1">
      <alignment vertical="top"/>
    </xf>
    <xf numFmtId="0" fontId="68" fillId="0" borderId="0" xfId="0" applyFont="1" applyAlignment="1">
      <alignment vertical="top"/>
    </xf>
    <xf numFmtId="0" fontId="5" fillId="0" borderId="0" xfId="0" applyFont="1" applyFill="1" applyAlignment="1">
      <alignment vertical="top"/>
    </xf>
    <xf numFmtId="0" fontId="68" fillId="0" borderId="0" xfId="0" applyFont="1" applyFill="1" applyAlignment="1">
      <alignment vertical="top"/>
    </xf>
    <xf numFmtId="0" fontId="83" fillId="0" borderId="5" xfId="0" applyFont="1" applyBorder="1" applyAlignment="1">
      <alignment horizontal="center" vertical="top" wrapText="1"/>
    </xf>
    <xf numFmtId="0" fontId="83" fillId="0" borderId="1" xfId="0" applyFont="1" applyBorder="1" applyAlignment="1">
      <alignment horizontal="center" vertical="top"/>
    </xf>
    <xf numFmtId="0" fontId="83" fillId="0" borderId="5" xfId="0" applyFont="1" applyBorder="1" applyAlignment="1">
      <alignment horizontal="center" vertical="center" wrapText="1"/>
    </xf>
    <xf numFmtId="0" fontId="83" fillId="0" borderId="1" xfId="0" applyFont="1" applyBorder="1" applyAlignment="1">
      <alignment horizontal="center" vertical="center" wrapText="1"/>
    </xf>
    <xf numFmtId="0" fontId="83" fillId="0" borderId="1" xfId="0" applyFont="1" applyBorder="1" applyAlignment="1">
      <alignment horizontal="center" vertical="top" wrapText="1"/>
    </xf>
    <xf numFmtId="0" fontId="0" fillId="0" borderId="0" xfId="71" applyFont="1" applyBorder="1" applyAlignment="1">
      <alignment horizontal="left" vertical="center" wrapText="1"/>
    </xf>
    <xf numFmtId="0" fontId="0" fillId="0" borderId="0" xfId="71" applyFont="1" applyBorder="1" applyAlignment="1">
      <alignment horizontal="left" vertical="center"/>
    </xf>
    <xf numFmtId="0" fontId="83" fillId="0" borderId="0" xfId="0" applyFont="1" applyAlignment="1">
      <alignment horizontal="center" vertical="center"/>
    </xf>
    <xf numFmtId="0" fontId="83" fillId="0" borderId="1" xfId="0" applyFont="1" applyBorder="1" applyAlignment="1">
      <alignment horizontal="center" vertical="center"/>
    </xf>
    <xf numFmtId="0" fontId="0" fillId="0" borderId="0" xfId="71" applyFont="1" applyBorder="1" applyAlignment="1">
      <alignment vertical="center"/>
    </xf>
    <xf numFmtId="0" fontId="25" fillId="0" borderId="0" xfId="71" applyFont="1" applyBorder="1" applyAlignment="1"/>
    <xf numFmtId="0" fontId="83" fillId="0" borderId="5" xfId="0" applyFont="1" applyBorder="1" applyAlignment="1">
      <alignment horizontal="center" vertical="center"/>
    </xf>
    <xf numFmtId="0" fontId="83" fillId="0" borderId="5" xfId="0" applyFont="1" applyBorder="1" applyAlignment="1">
      <alignment horizontal="right" vertical="top" wrapText="1"/>
    </xf>
    <xf numFmtId="0" fontId="83" fillId="0" borderId="0" xfId="0" applyFont="1" applyAlignment="1">
      <alignment horizontal="right" vertical="top" wrapText="1"/>
    </xf>
    <xf numFmtId="0" fontId="83" fillId="0" borderId="2" xfId="0" applyFont="1" applyBorder="1" applyAlignment="1">
      <alignment vertical="center"/>
    </xf>
    <xf numFmtId="0" fontId="83" fillId="0" borderId="0" xfId="0" applyFont="1" applyBorder="1" applyAlignment="1">
      <alignment vertical="center"/>
    </xf>
    <xf numFmtId="0" fontId="83" fillId="0" borderId="2" xfId="0" applyFont="1" applyBorder="1" applyAlignment="1">
      <alignment horizontal="center" vertical="center"/>
    </xf>
    <xf numFmtId="0" fontId="83" fillId="0" borderId="4" xfId="0" applyFont="1" applyBorder="1" applyAlignment="1">
      <alignment horizontal="center" vertical="center"/>
    </xf>
    <xf numFmtId="0" fontId="5" fillId="0" borderId="0" xfId="0" applyFont="1" applyAlignment="1">
      <alignment horizontal="left" vertical="top"/>
    </xf>
    <xf numFmtId="0" fontId="68" fillId="0" borderId="0" xfId="0" applyFont="1" applyAlignment="1">
      <alignment horizontal="left" vertical="top"/>
    </xf>
    <xf numFmtId="0" fontId="33" fillId="0" borderId="0" xfId="70" applyFont="1" applyFill="1"/>
    <xf numFmtId="0" fontId="53" fillId="0" borderId="0" xfId="70" applyFont="1" applyFill="1"/>
    <xf numFmtId="0" fontId="33" fillId="0" borderId="0" xfId="54" applyFont="1" applyBorder="1" applyAlignment="1">
      <alignment horizontal="left" vertical="top"/>
    </xf>
    <xf numFmtId="0" fontId="54" fillId="0" borderId="0" xfId="34" applyFont="1" applyAlignment="1" applyProtection="1">
      <alignment horizontal="right" wrapText="1"/>
    </xf>
    <xf numFmtId="0" fontId="32" fillId="0" borderId="0" xfId="70" applyFont="1" applyFill="1"/>
    <xf numFmtId="0" fontId="23" fillId="0" borderId="0" xfId="70" applyFont="1" applyFill="1"/>
    <xf numFmtId="0" fontId="23" fillId="0" borderId="0" xfId="70" applyFont="1" applyFill="1" applyAlignment="1"/>
    <xf numFmtId="0" fontId="121" fillId="0" borderId="0" xfId="0" applyFont="1" applyFill="1" applyBorder="1" applyAlignment="1">
      <alignment horizontal="left" vertical="top"/>
    </xf>
    <xf numFmtId="0" fontId="88" fillId="0" borderId="0" xfId="0" applyFont="1" applyFill="1" applyBorder="1" applyAlignment="1"/>
    <xf numFmtId="0" fontId="83" fillId="0" borderId="0" xfId="0" applyFont="1" applyFill="1" applyAlignment="1">
      <alignment vertical="top"/>
    </xf>
    <xf numFmtId="0" fontId="87" fillId="0" borderId="0" xfId="0" applyFont="1" applyFill="1" applyBorder="1" applyAlignment="1"/>
    <xf numFmtId="0" fontId="33" fillId="0" borderId="0" xfId="71" applyFont="1" applyFill="1" applyAlignment="1">
      <alignment horizontal="left" wrapText="1"/>
    </xf>
    <xf numFmtId="0" fontId="89" fillId="0" borderId="0" xfId="0" applyFont="1" applyFill="1" applyBorder="1" applyAlignment="1">
      <alignment horizontal="center" vertical="center"/>
    </xf>
    <xf numFmtId="0" fontId="89" fillId="0" borderId="0" xfId="0" applyFont="1" applyFill="1" applyBorder="1" applyAlignment="1">
      <alignment horizontal="left" vertical="top" wrapText="1"/>
    </xf>
    <xf numFmtId="0" fontId="89" fillId="0" borderId="1" xfId="0" applyFont="1" applyFill="1" applyBorder="1" applyAlignment="1">
      <alignment horizontal="left" vertical="top" wrapText="1"/>
    </xf>
    <xf numFmtId="0" fontId="20" fillId="0" borderId="0" xfId="71" applyFont="1" applyFill="1" applyAlignment="1">
      <alignment horizontal="left" wrapText="1"/>
    </xf>
    <xf numFmtId="0" fontId="88" fillId="0" borderId="0" xfId="0" applyFont="1" applyFill="1" applyBorder="1" applyAlignment="1">
      <alignment horizontal="left" vertical="top"/>
    </xf>
    <xf numFmtId="0" fontId="54" fillId="0" borderId="0" xfId="34" applyFont="1" applyAlignment="1" applyProtection="1">
      <alignment horizontal="center"/>
    </xf>
    <xf numFmtId="1" fontId="33" fillId="0" borderId="5" xfId="71" quotePrefix="1" applyNumberFormat="1" applyFont="1" applyBorder="1" applyAlignment="1">
      <alignment horizontal="right" vertical="center"/>
    </xf>
    <xf numFmtId="1" fontId="33" fillId="0" borderId="0" xfId="71" quotePrefix="1" applyNumberFormat="1" applyFont="1" applyBorder="1" applyAlignment="1">
      <alignment horizontal="right" vertical="center"/>
    </xf>
    <xf numFmtId="1" fontId="33" fillId="0" borderId="1" xfId="71" quotePrefix="1" applyNumberFormat="1" applyFont="1" applyBorder="1" applyAlignment="1">
      <alignment horizontal="right" vertical="center"/>
    </xf>
    <xf numFmtId="0" fontId="33" fillId="0" borderId="0" xfId="54" quotePrefix="1" applyFont="1" applyAlignment="1">
      <alignment horizontal="left"/>
    </xf>
    <xf numFmtId="0" fontId="23" fillId="0" borderId="0" xfId="65" applyFont="1" applyAlignment="1">
      <alignment wrapText="1"/>
    </xf>
    <xf numFmtId="0" fontId="117" fillId="0" borderId="0" xfId="248" applyFont="1"/>
    <xf numFmtId="0" fontId="54" fillId="0" borderId="0" xfId="34" applyFont="1" applyAlignment="1" applyProtection="1">
      <alignment horizontal="center" wrapText="1"/>
    </xf>
    <xf numFmtId="0" fontId="116" fillId="0" borderId="0" xfId="248" applyFont="1"/>
    <xf numFmtId="0" fontId="117" fillId="0" borderId="0" xfId="248" applyFont="1" applyFill="1" applyAlignment="1">
      <alignment horizontal="left"/>
    </xf>
    <xf numFmtId="0" fontId="0" fillId="0" borderId="0" xfId="248" applyFont="1" applyFill="1" applyAlignment="1">
      <alignment horizontal="left"/>
    </xf>
    <xf numFmtId="0" fontId="25" fillId="0" borderId="0" xfId="248" applyFont="1" applyFill="1" applyAlignment="1">
      <alignment horizontal="left"/>
    </xf>
    <xf numFmtId="0" fontId="117" fillId="0" borderId="0" xfId="248" applyFont="1" applyFill="1" applyAlignment="1">
      <alignment horizontal="left" vertical="top"/>
    </xf>
    <xf numFmtId="0" fontId="122" fillId="0" borderId="0" xfId="248" applyFont="1" applyFill="1" applyAlignment="1">
      <alignment horizontal="left" wrapText="1"/>
    </xf>
    <xf numFmtId="0" fontId="83" fillId="0" borderId="5" xfId="248" quotePrefix="1" applyFont="1" applyFill="1" applyBorder="1" applyAlignment="1">
      <alignment horizontal="center" vertical="center"/>
    </xf>
    <xf numFmtId="0" fontId="83" fillId="0" borderId="1" xfId="248" quotePrefix="1" applyFont="1" applyFill="1" applyBorder="1" applyAlignment="1">
      <alignment horizontal="center" vertical="center"/>
    </xf>
    <xf numFmtId="0" fontId="0" fillId="0" borderId="0" xfId="0" applyFill="1" applyAlignment="1">
      <alignment horizontal="left" wrapText="1"/>
    </xf>
    <xf numFmtId="0" fontId="117" fillId="0" borderId="0" xfId="248" applyFont="1" applyFill="1" applyAlignment="1">
      <alignment horizontal="left" wrapText="1"/>
    </xf>
    <xf numFmtId="0" fontId="125" fillId="0" borderId="0" xfId="248" applyFont="1" applyFill="1" applyAlignment="1">
      <alignment horizontal="left" vertical="top"/>
    </xf>
    <xf numFmtId="0" fontId="125" fillId="0" borderId="0" xfId="248" applyFont="1" applyFill="1" applyAlignment="1">
      <alignment horizontal="left" vertical="top" wrapText="1"/>
    </xf>
    <xf numFmtId="0" fontId="20" fillId="0" borderId="0" xfId="0" applyFont="1" applyAlignment="1">
      <alignment wrapText="1"/>
    </xf>
    <xf numFmtId="0" fontId="20" fillId="0" borderId="0" xfId="0" applyFont="1" applyAlignment="1">
      <alignment vertical="center" wrapText="1"/>
    </xf>
    <xf numFmtId="0" fontId="54" fillId="0" borderId="0" xfId="34" applyFont="1" applyAlignment="1" applyProtection="1">
      <alignment horizontal="left"/>
    </xf>
    <xf numFmtId="0" fontId="20" fillId="0" borderId="0" xfId="73" applyFont="1" applyAlignment="1">
      <alignment horizontal="left"/>
    </xf>
    <xf numFmtId="0" fontId="23" fillId="0" borderId="0" xfId="73" applyFont="1" applyAlignment="1">
      <alignment horizontal="left" vertical="top"/>
    </xf>
    <xf numFmtId="0" fontId="23" fillId="0" borderId="0" xfId="73" applyFont="1" applyAlignment="1">
      <alignment horizontal="center" vertical="top" wrapText="1"/>
    </xf>
    <xf numFmtId="0" fontId="45" fillId="0" borderId="0" xfId="0" applyFont="1" applyAlignment="1">
      <alignment wrapText="1"/>
    </xf>
    <xf numFmtId="0" fontId="0" fillId="0" borderId="0" xfId="0" applyFont="1" applyAlignment="1">
      <alignment wrapText="1"/>
    </xf>
    <xf numFmtId="0" fontId="23" fillId="0" borderId="0" xfId="73" applyFont="1" applyAlignment="1">
      <alignment horizontal="left"/>
    </xf>
    <xf numFmtId="0" fontId="23" fillId="0" borderId="0" xfId="0" applyFont="1" applyAlignment="1"/>
    <xf numFmtId="0" fontId="23" fillId="0" borderId="0" xfId="0" applyFont="1" applyFill="1" applyAlignment="1">
      <alignment horizontal="left"/>
    </xf>
    <xf numFmtId="0" fontId="33" fillId="0" borderId="0" xfId="0" applyFont="1" applyAlignment="1">
      <alignment horizontal="left"/>
    </xf>
    <xf numFmtId="0" fontId="23" fillId="0" borderId="0" xfId="0" applyFont="1" applyAlignment="1">
      <alignment horizontal="left"/>
    </xf>
    <xf numFmtId="0" fontId="33" fillId="0" borderId="0" xfId="0" applyFont="1" applyFill="1" applyAlignment="1">
      <alignment horizontal="left"/>
    </xf>
    <xf numFmtId="0" fontId="35" fillId="0" borderId="0" xfId="0" applyFont="1" applyAlignment="1">
      <alignment horizontal="left"/>
    </xf>
    <xf numFmtId="0" fontId="0" fillId="0" borderId="0" xfId="0" applyAlignment="1">
      <alignment horizontal="left"/>
    </xf>
    <xf numFmtId="0" fontId="20" fillId="0" borderId="0" xfId="0" applyFont="1" applyAlignment="1">
      <alignment horizontal="left"/>
    </xf>
    <xf numFmtId="0" fontId="23" fillId="0" borderId="0" xfId="0" applyFont="1" applyFill="1"/>
    <xf numFmtId="0" fontId="23" fillId="0" borderId="0" xfId="0" applyFont="1" applyAlignment="1">
      <alignment horizontal="center" vertical="top" wrapText="1"/>
    </xf>
    <xf numFmtId="0" fontId="23" fillId="0" borderId="0" xfId="0" applyFont="1" applyAlignment="1">
      <alignment horizontal="left" vertical="top"/>
    </xf>
    <xf numFmtId="0" fontId="23" fillId="0" borderId="0" xfId="0" applyFont="1" applyAlignment="1">
      <alignment horizontal="right" vertical="top" wrapText="1"/>
    </xf>
    <xf numFmtId="0" fontId="23" fillId="0" borderId="0" xfId="69" applyFont="1" applyAlignment="1">
      <alignment horizontal="right" wrapText="1"/>
    </xf>
    <xf numFmtId="0" fontId="23" fillId="0" borderId="0" xfId="0" applyFont="1" applyAlignment="1">
      <alignment wrapText="1"/>
    </xf>
    <xf numFmtId="0" fontId="23" fillId="0" borderId="0" xfId="0" applyFont="1" applyAlignment="1">
      <alignment horizontal="right" vertical="center" wrapText="1"/>
    </xf>
    <xf numFmtId="0" fontId="23" fillId="0" borderId="0" xfId="0" applyFont="1" applyAlignment="1">
      <alignment horizontal="right" vertical="center"/>
    </xf>
    <xf numFmtId="0" fontId="144" fillId="0" borderId="0" xfId="0" applyFont="1"/>
    <xf numFmtId="0" fontId="23" fillId="0" borderId="0" xfId="49" applyFont="1" applyAlignment="1">
      <alignment horizontal="left" vertical="top"/>
    </xf>
    <xf numFmtId="0" fontId="20" fillId="0" borderId="0" xfId="49" applyFont="1" applyAlignment="1">
      <alignment horizontal="left" wrapText="1"/>
    </xf>
    <xf numFmtId="0" fontId="23" fillId="0" borderId="0" xfId="0" applyFont="1" applyFill="1" applyBorder="1"/>
    <xf numFmtId="0" fontId="33" fillId="0" borderId="0" xfId="0" applyFont="1" applyAlignment="1">
      <alignment wrapText="1"/>
    </xf>
    <xf numFmtId="3" fontId="148" fillId="0" borderId="0" xfId="72" applyNumberFormat="1" applyFont="1" applyFill="1"/>
    <xf numFmtId="0" fontId="33" fillId="2" borderId="0" xfId="179" applyFont="1" applyFill="1" applyBorder="1" applyAlignment="1">
      <alignment horizontal="left"/>
    </xf>
    <xf numFmtId="0" fontId="44" fillId="0" borderId="0" xfId="0" applyFont="1" applyAlignment="1">
      <alignment horizontal="center" vertical="top" wrapText="1"/>
    </xf>
    <xf numFmtId="0" fontId="144" fillId="2" borderId="0" xfId="36" applyFont="1" applyFill="1" applyAlignment="1" applyProtection="1"/>
    <xf numFmtId="0" fontId="34" fillId="0" borderId="0" xfId="0" applyFont="1" applyAlignment="1">
      <alignment horizontal="left"/>
    </xf>
    <xf numFmtId="0" fontId="148" fillId="0" borderId="0" xfId="0" applyFont="1"/>
    <xf numFmtId="0" fontId="148" fillId="0" borderId="0" xfId="0" applyFont="1" applyFill="1"/>
    <xf numFmtId="0" fontId="23" fillId="0" borderId="0" xfId="47" applyFont="1" applyFill="1" applyAlignment="1">
      <alignment horizontal="center" vertical="top"/>
    </xf>
    <xf numFmtId="0" fontId="34" fillId="0" borderId="0" xfId="0" applyFont="1" applyAlignment="1"/>
    <xf numFmtId="0" fontId="23" fillId="0" borderId="0" xfId="0" applyFont="1" applyFill="1" applyAlignment="1"/>
    <xf numFmtId="0" fontId="0" fillId="2" borderId="0" xfId="42" applyFont="1" applyFill="1" applyAlignment="1"/>
    <xf numFmtId="0" fontId="119" fillId="0" borderId="0" xfId="248" applyFont="1"/>
    <xf numFmtId="0" fontId="122" fillId="0" borderId="0" xfId="248" applyFont="1" applyFill="1"/>
    <xf numFmtId="0" fontId="83" fillId="0" borderId="0" xfId="248" applyFont="1" applyFill="1"/>
    <xf numFmtId="0" fontId="119" fillId="0" borderId="0" xfId="248" applyFont="1" applyFill="1"/>
    <xf numFmtId="0" fontId="120" fillId="0" borderId="0" xfId="249" applyFont="1" applyAlignment="1">
      <alignment horizontal="left" wrapText="1"/>
    </xf>
    <xf numFmtId="0" fontId="119" fillId="0" borderId="0" xfId="248" applyFont="1" applyFill="1" applyAlignment="1">
      <alignment horizontal="left"/>
    </xf>
    <xf numFmtId="0" fontId="119" fillId="0" borderId="0" xfId="248" applyFont="1" applyFill="1" applyAlignment="1"/>
    <xf numFmtId="0" fontId="83" fillId="0" borderId="0" xfId="248" applyFont="1" applyFill="1" applyAlignment="1"/>
    <xf numFmtId="0" fontId="83" fillId="0" borderId="0" xfId="248" applyFont="1" applyAlignment="1"/>
    <xf numFmtId="0" fontId="23" fillId="50" borderId="0" xfId="0" applyFont="1" applyFill="1"/>
    <xf numFmtId="0" fontId="23" fillId="52" borderId="0" xfId="0" applyFont="1" applyFill="1"/>
    <xf numFmtId="0" fontId="49" fillId="0" borderId="0" xfId="0" applyFont="1" applyAlignment="1">
      <alignment horizontal="left"/>
    </xf>
    <xf numFmtId="0" fontId="0" fillId="0" borderId="0" xfId="0"/>
    <xf numFmtId="0" fontId="45" fillId="0" borderId="0" xfId="0" applyFont="1"/>
    <xf numFmtId="0" fontId="33" fillId="0" borderId="0"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alignment horizontal="left" wrapText="1"/>
    </xf>
    <xf numFmtId="0" fontId="23" fillId="0" borderId="0" xfId="0" applyFont="1" applyFill="1" applyBorder="1" applyAlignment="1">
      <alignment horizontal="right" wrapText="1"/>
    </xf>
    <xf numFmtId="0" fontId="23" fillId="0" borderId="0" xfId="0" applyFont="1" applyFill="1" applyAlignment="1">
      <alignment horizontal="right" wrapText="1"/>
    </xf>
    <xf numFmtId="0" fontId="23" fillId="0" borderId="0" xfId="0" applyFont="1" applyFill="1" applyAlignment="1">
      <alignment wrapText="1"/>
    </xf>
  </cellXfs>
  <cellStyles count="552">
    <cellStyle name="%" xfId="541"/>
    <cellStyle name="20% - Accent1" xfId="1" builtinId="30" customBuiltin="1"/>
    <cellStyle name="20% - Accent1 10" xfId="236"/>
    <cellStyle name="20% - Accent1 10 2" xfId="477"/>
    <cellStyle name="20% - Accent1 11" xfId="251"/>
    <cellStyle name="20% - Accent1 11 2" xfId="490"/>
    <cellStyle name="20% - Accent1 12" xfId="266"/>
    <cellStyle name="20% - Accent1 12 2" xfId="505"/>
    <cellStyle name="20% - Accent1 13" xfId="298"/>
    <cellStyle name="20% - Accent1 13 2" xfId="520"/>
    <cellStyle name="20% - Accent1 14" xfId="330"/>
    <cellStyle name="20% - Accent1 2" xfId="84"/>
    <cellStyle name="20% - Accent1 2 2" xfId="376"/>
    <cellStyle name="20% - Accent1 3" xfId="100"/>
    <cellStyle name="20% - Accent1 3 2" xfId="390"/>
    <cellStyle name="20% - Accent1 4" xfId="115"/>
    <cellStyle name="20% - Accent1 4 2" xfId="404"/>
    <cellStyle name="20% - Accent1 5" xfId="129"/>
    <cellStyle name="20% - Accent1 5 2" xfId="418"/>
    <cellStyle name="20% - Accent1 6" xfId="142"/>
    <cellStyle name="20% - Accent1 7" xfId="193"/>
    <cellStyle name="20% - Accent1 7 2" xfId="434"/>
    <cellStyle name="20% - Accent1 8" xfId="208"/>
    <cellStyle name="20% - Accent1 8 2" xfId="449"/>
    <cellStyle name="20% - Accent1 9" xfId="222"/>
    <cellStyle name="20% - Accent1 9 2" xfId="463"/>
    <cellStyle name="20% - Accent2" xfId="2" builtinId="34" customBuiltin="1"/>
    <cellStyle name="20% - Accent2 10" xfId="238"/>
    <cellStyle name="20% - Accent2 10 2" xfId="479"/>
    <cellStyle name="20% - Accent2 11" xfId="253"/>
    <cellStyle name="20% - Accent2 11 2" xfId="492"/>
    <cellStyle name="20% - Accent2 12" xfId="268"/>
    <cellStyle name="20% - Accent2 12 2" xfId="507"/>
    <cellStyle name="20% - Accent2 13" xfId="302"/>
    <cellStyle name="20% - Accent2 13 2" xfId="522"/>
    <cellStyle name="20% - Accent2 14" xfId="331"/>
    <cellStyle name="20% - Accent2 2" xfId="86"/>
    <cellStyle name="20% - Accent2 2 2" xfId="378"/>
    <cellStyle name="20% - Accent2 3" xfId="102"/>
    <cellStyle name="20% - Accent2 3 2" xfId="392"/>
    <cellStyle name="20% - Accent2 4" xfId="117"/>
    <cellStyle name="20% - Accent2 4 2" xfId="406"/>
    <cellStyle name="20% - Accent2 5" xfId="131"/>
    <cellStyle name="20% - Accent2 5 2" xfId="420"/>
    <cellStyle name="20% - Accent2 6" xfId="143"/>
    <cellStyle name="20% - Accent2 7" xfId="195"/>
    <cellStyle name="20% - Accent2 7 2" xfId="436"/>
    <cellStyle name="20% - Accent2 8" xfId="210"/>
    <cellStyle name="20% - Accent2 8 2" xfId="451"/>
    <cellStyle name="20% - Accent2 9" xfId="224"/>
    <cellStyle name="20% - Accent2 9 2" xfId="465"/>
    <cellStyle name="20% - Accent3" xfId="3" builtinId="38" customBuiltin="1"/>
    <cellStyle name="20% - Accent3 10" xfId="240"/>
    <cellStyle name="20% - Accent3 10 2" xfId="481"/>
    <cellStyle name="20% - Accent3 11" xfId="255"/>
    <cellStyle name="20% - Accent3 11 2" xfId="494"/>
    <cellStyle name="20% - Accent3 12" xfId="270"/>
    <cellStyle name="20% - Accent3 12 2" xfId="509"/>
    <cellStyle name="20% - Accent3 13" xfId="306"/>
    <cellStyle name="20% - Accent3 13 2" xfId="524"/>
    <cellStyle name="20% - Accent3 14" xfId="332"/>
    <cellStyle name="20% - Accent3 2" xfId="88"/>
    <cellStyle name="20% - Accent3 2 2" xfId="380"/>
    <cellStyle name="20% - Accent3 3" xfId="104"/>
    <cellStyle name="20% - Accent3 3 2" xfId="394"/>
    <cellStyle name="20% - Accent3 4" xfId="119"/>
    <cellStyle name="20% - Accent3 4 2" xfId="408"/>
    <cellStyle name="20% - Accent3 5" xfId="133"/>
    <cellStyle name="20% - Accent3 5 2" xfId="422"/>
    <cellStyle name="20% - Accent3 6" xfId="144"/>
    <cellStyle name="20% - Accent3 7" xfId="197"/>
    <cellStyle name="20% - Accent3 7 2" xfId="438"/>
    <cellStyle name="20% - Accent3 8" xfId="212"/>
    <cellStyle name="20% - Accent3 8 2" xfId="453"/>
    <cellStyle name="20% - Accent3 9" xfId="226"/>
    <cellStyle name="20% - Accent3 9 2" xfId="467"/>
    <cellStyle name="20% - Accent4" xfId="4" builtinId="42" customBuiltin="1"/>
    <cellStyle name="20% - Accent4 10" xfId="242"/>
    <cellStyle name="20% - Accent4 10 2" xfId="483"/>
    <cellStyle name="20% - Accent4 11" xfId="257"/>
    <cellStyle name="20% - Accent4 11 2" xfId="496"/>
    <cellStyle name="20% - Accent4 12" xfId="272"/>
    <cellStyle name="20% - Accent4 12 2" xfId="511"/>
    <cellStyle name="20% - Accent4 13" xfId="310"/>
    <cellStyle name="20% - Accent4 13 2" xfId="526"/>
    <cellStyle name="20% - Accent4 14" xfId="333"/>
    <cellStyle name="20% - Accent4 2" xfId="90"/>
    <cellStyle name="20% - Accent4 2 2" xfId="382"/>
    <cellStyle name="20% - Accent4 3" xfId="106"/>
    <cellStyle name="20% - Accent4 3 2" xfId="396"/>
    <cellStyle name="20% - Accent4 4" xfId="121"/>
    <cellStyle name="20% - Accent4 4 2" xfId="410"/>
    <cellStyle name="20% - Accent4 5" xfId="135"/>
    <cellStyle name="20% - Accent4 5 2" xfId="424"/>
    <cellStyle name="20% - Accent4 6" xfId="145"/>
    <cellStyle name="20% - Accent4 7" xfId="199"/>
    <cellStyle name="20% - Accent4 7 2" xfId="440"/>
    <cellStyle name="20% - Accent4 8" xfId="214"/>
    <cellStyle name="20% - Accent4 8 2" xfId="455"/>
    <cellStyle name="20% - Accent4 9" xfId="228"/>
    <cellStyle name="20% - Accent4 9 2" xfId="469"/>
    <cellStyle name="20% - Accent5" xfId="5" builtinId="46" customBuiltin="1"/>
    <cellStyle name="20% - Accent5 10" xfId="244"/>
    <cellStyle name="20% - Accent5 10 2" xfId="485"/>
    <cellStyle name="20% - Accent5 11" xfId="259"/>
    <cellStyle name="20% - Accent5 11 2" xfId="498"/>
    <cellStyle name="20% - Accent5 12" xfId="274"/>
    <cellStyle name="20% - Accent5 12 2" xfId="513"/>
    <cellStyle name="20% - Accent5 13" xfId="314"/>
    <cellStyle name="20% - Accent5 13 2" xfId="528"/>
    <cellStyle name="20% - Accent5 14" xfId="334"/>
    <cellStyle name="20% - Accent5 2" xfId="92"/>
    <cellStyle name="20% - Accent5 2 2" xfId="384"/>
    <cellStyle name="20% - Accent5 3" xfId="108"/>
    <cellStyle name="20% - Accent5 3 2" xfId="398"/>
    <cellStyle name="20% - Accent5 4" xfId="123"/>
    <cellStyle name="20% - Accent5 4 2" xfId="412"/>
    <cellStyle name="20% - Accent5 5" xfId="137"/>
    <cellStyle name="20% - Accent5 5 2" xfId="426"/>
    <cellStyle name="20% - Accent5 6" xfId="146"/>
    <cellStyle name="20% - Accent5 7" xfId="201"/>
    <cellStyle name="20% - Accent5 7 2" xfId="442"/>
    <cellStyle name="20% - Accent5 8" xfId="216"/>
    <cellStyle name="20% - Accent5 8 2" xfId="457"/>
    <cellStyle name="20% - Accent5 9" xfId="230"/>
    <cellStyle name="20% - Accent5 9 2" xfId="471"/>
    <cellStyle name="20% - Accent6" xfId="6" builtinId="50" customBuiltin="1"/>
    <cellStyle name="20% - Accent6 10" xfId="246"/>
    <cellStyle name="20% - Accent6 10 2" xfId="487"/>
    <cellStyle name="20% - Accent6 11" xfId="261"/>
    <cellStyle name="20% - Accent6 11 2" xfId="500"/>
    <cellStyle name="20% - Accent6 12" xfId="276"/>
    <cellStyle name="20% - Accent6 12 2" xfId="515"/>
    <cellStyle name="20% - Accent6 13" xfId="318"/>
    <cellStyle name="20% - Accent6 13 2" xfId="530"/>
    <cellStyle name="20% - Accent6 14" xfId="335"/>
    <cellStyle name="20% - Accent6 2" xfId="94"/>
    <cellStyle name="20% - Accent6 2 2" xfId="386"/>
    <cellStyle name="20% - Accent6 3" xfId="110"/>
    <cellStyle name="20% - Accent6 3 2" xfId="400"/>
    <cellStyle name="20% - Accent6 4" xfId="125"/>
    <cellStyle name="20% - Accent6 4 2" xfId="414"/>
    <cellStyle name="20% - Accent6 5" xfId="139"/>
    <cellStyle name="20% - Accent6 5 2" xfId="428"/>
    <cellStyle name="20% - Accent6 6" xfId="147"/>
    <cellStyle name="20% - Accent6 7" xfId="203"/>
    <cellStyle name="20% - Accent6 7 2" xfId="444"/>
    <cellStyle name="20% - Accent6 8" xfId="218"/>
    <cellStyle name="20% - Accent6 8 2" xfId="459"/>
    <cellStyle name="20% - Accent6 9" xfId="232"/>
    <cellStyle name="20% - Accent6 9 2" xfId="473"/>
    <cellStyle name="40% - Accent1" xfId="7" builtinId="31" customBuiltin="1"/>
    <cellStyle name="40% - Accent1 10" xfId="237"/>
    <cellStyle name="40% - Accent1 10 2" xfId="478"/>
    <cellStyle name="40% - Accent1 11" xfId="252"/>
    <cellStyle name="40% - Accent1 11 2" xfId="491"/>
    <cellStyle name="40% - Accent1 12" xfId="267"/>
    <cellStyle name="40% - Accent1 12 2" xfId="506"/>
    <cellStyle name="40% - Accent1 13" xfId="299"/>
    <cellStyle name="40% - Accent1 13 2" xfId="521"/>
    <cellStyle name="40% - Accent1 14" xfId="336"/>
    <cellStyle name="40% - Accent1 2" xfId="85"/>
    <cellStyle name="40% - Accent1 2 2" xfId="377"/>
    <cellStyle name="40% - Accent1 3" xfId="101"/>
    <cellStyle name="40% - Accent1 3 2" xfId="391"/>
    <cellStyle name="40% - Accent1 4" xfId="116"/>
    <cellStyle name="40% - Accent1 4 2" xfId="405"/>
    <cellStyle name="40% - Accent1 5" xfId="130"/>
    <cellStyle name="40% - Accent1 5 2" xfId="419"/>
    <cellStyle name="40% - Accent1 6" xfId="148"/>
    <cellStyle name="40% - Accent1 7" xfId="194"/>
    <cellStyle name="40% - Accent1 7 2" xfId="435"/>
    <cellStyle name="40% - Accent1 8" xfId="209"/>
    <cellStyle name="40% - Accent1 8 2" xfId="450"/>
    <cellStyle name="40% - Accent1 9" xfId="223"/>
    <cellStyle name="40% - Accent1 9 2" xfId="464"/>
    <cellStyle name="40% - Accent2" xfId="8" builtinId="35" customBuiltin="1"/>
    <cellStyle name="40% - Accent2 10" xfId="239"/>
    <cellStyle name="40% - Accent2 10 2" xfId="480"/>
    <cellStyle name="40% - Accent2 11" xfId="254"/>
    <cellStyle name="40% - Accent2 11 2" xfId="493"/>
    <cellStyle name="40% - Accent2 12" xfId="269"/>
    <cellStyle name="40% - Accent2 12 2" xfId="508"/>
    <cellStyle name="40% - Accent2 13" xfId="303"/>
    <cellStyle name="40% - Accent2 13 2" xfId="523"/>
    <cellStyle name="40% - Accent2 14" xfId="337"/>
    <cellStyle name="40% - Accent2 2" xfId="87"/>
    <cellStyle name="40% - Accent2 2 2" xfId="379"/>
    <cellStyle name="40% - Accent2 3" xfId="103"/>
    <cellStyle name="40% - Accent2 3 2" xfId="393"/>
    <cellStyle name="40% - Accent2 4" xfId="118"/>
    <cellStyle name="40% - Accent2 4 2" xfId="407"/>
    <cellStyle name="40% - Accent2 5" xfId="132"/>
    <cellStyle name="40% - Accent2 5 2" xfId="421"/>
    <cellStyle name="40% - Accent2 6" xfId="149"/>
    <cellStyle name="40% - Accent2 7" xfId="196"/>
    <cellStyle name="40% - Accent2 7 2" xfId="437"/>
    <cellStyle name="40% - Accent2 8" xfId="211"/>
    <cellStyle name="40% - Accent2 8 2" xfId="452"/>
    <cellStyle name="40% - Accent2 9" xfId="225"/>
    <cellStyle name="40% - Accent2 9 2" xfId="466"/>
    <cellStyle name="40% - Accent3" xfId="9" builtinId="39" customBuiltin="1"/>
    <cellStyle name="40% - Accent3 10" xfId="241"/>
    <cellStyle name="40% - Accent3 10 2" xfId="482"/>
    <cellStyle name="40% - Accent3 11" xfId="256"/>
    <cellStyle name="40% - Accent3 11 2" xfId="495"/>
    <cellStyle name="40% - Accent3 12" xfId="271"/>
    <cellStyle name="40% - Accent3 12 2" xfId="510"/>
    <cellStyle name="40% - Accent3 13" xfId="307"/>
    <cellStyle name="40% - Accent3 13 2" xfId="525"/>
    <cellStyle name="40% - Accent3 14" xfId="338"/>
    <cellStyle name="40% - Accent3 2" xfId="89"/>
    <cellStyle name="40% - Accent3 2 2" xfId="381"/>
    <cellStyle name="40% - Accent3 3" xfId="105"/>
    <cellStyle name="40% - Accent3 3 2" xfId="395"/>
    <cellStyle name="40% - Accent3 4" xfId="120"/>
    <cellStyle name="40% - Accent3 4 2" xfId="409"/>
    <cellStyle name="40% - Accent3 5" xfId="134"/>
    <cellStyle name="40% - Accent3 5 2" xfId="423"/>
    <cellStyle name="40% - Accent3 6" xfId="150"/>
    <cellStyle name="40% - Accent3 7" xfId="198"/>
    <cellStyle name="40% - Accent3 7 2" xfId="439"/>
    <cellStyle name="40% - Accent3 8" xfId="213"/>
    <cellStyle name="40% - Accent3 8 2" xfId="454"/>
    <cellStyle name="40% - Accent3 9" xfId="227"/>
    <cellStyle name="40% - Accent3 9 2" xfId="468"/>
    <cellStyle name="40% - Accent4" xfId="10" builtinId="43" customBuiltin="1"/>
    <cellStyle name="40% - Accent4 10" xfId="243"/>
    <cellStyle name="40% - Accent4 10 2" xfId="484"/>
    <cellStyle name="40% - Accent4 11" xfId="258"/>
    <cellStyle name="40% - Accent4 11 2" xfId="497"/>
    <cellStyle name="40% - Accent4 12" xfId="273"/>
    <cellStyle name="40% - Accent4 12 2" xfId="512"/>
    <cellStyle name="40% - Accent4 13" xfId="311"/>
    <cellStyle name="40% - Accent4 13 2" xfId="527"/>
    <cellStyle name="40% - Accent4 14" xfId="339"/>
    <cellStyle name="40% - Accent4 2" xfId="91"/>
    <cellStyle name="40% - Accent4 2 2" xfId="383"/>
    <cellStyle name="40% - Accent4 3" xfId="107"/>
    <cellStyle name="40% - Accent4 3 2" xfId="397"/>
    <cellStyle name="40% - Accent4 4" xfId="122"/>
    <cellStyle name="40% - Accent4 4 2" xfId="411"/>
    <cellStyle name="40% - Accent4 5" xfId="136"/>
    <cellStyle name="40% - Accent4 5 2" xfId="425"/>
    <cellStyle name="40% - Accent4 6" xfId="151"/>
    <cellStyle name="40% - Accent4 7" xfId="200"/>
    <cellStyle name="40% - Accent4 7 2" xfId="441"/>
    <cellStyle name="40% - Accent4 8" xfId="215"/>
    <cellStyle name="40% - Accent4 8 2" xfId="456"/>
    <cellStyle name="40% - Accent4 9" xfId="229"/>
    <cellStyle name="40% - Accent4 9 2" xfId="470"/>
    <cellStyle name="40% - Accent5" xfId="11" builtinId="47" customBuiltin="1"/>
    <cellStyle name="40% - Accent5 10" xfId="245"/>
    <cellStyle name="40% - Accent5 10 2" xfId="486"/>
    <cellStyle name="40% - Accent5 11" xfId="260"/>
    <cellStyle name="40% - Accent5 11 2" xfId="499"/>
    <cellStyle name="40% - Accent5 12" xfId="275"/>
    <cellStyle name="40% - Accent5 12 2" xfId="514"/>
    <cellStyle name="40% - Accent5 13" xfId="315"/>
    <cellStyle name="40% - Accent5 13 2" xfId="529"/>
    <cellStyle name="40% - Accent5 14" xfId="340"/>
    <cellStyle name="40% - Accent5 2" xfId="93"/>
    <cellStyle name="40% - Accent5 2 2" xfId="385"/>
    <cellStyle name="40% - Accent5 3" xfId="109"/>
    <cellStyle name="40% - Accent5 3 2" xfId="399"/>
    <cellStyle name="40% - Accent5 4" xfId="124"/>
    <cellStyle name="40% - Accent5 4 2" xfId="413"/>
    <cellStyle name="40% - Accent5 5" xfId="138"/>
    <cellStyle name="40% - Accent5 5 2" xfId="427"/>
    <cellStyle name="40% - Accent5 6" xfId="152"/>
    <cellStyle name="40% - Accent5 7" xfId="202"/>
    <cellStyle name="40% - Accent5 7 2" xfId="443"/>
    <cellStyle name="40% - Accent5 8" xfId="217"/>
    <cellStyle name="40% - Accent5 8 2" xfId="458"/>
    <cellStyle name="40% - Accent5 9" xfId="231"/>
    <cellStyle name="40% - Accent5 9 2" xfId="472"/>
    <cellStyle name="40% - Accent6" xfId="12" builtinId="51" customBuiltin="1"/>
    <cellStyle name="40% - Accent6 10" xfId="247"/>
    <cellStyle name="40% - Accent6 10 2" xfId="488"/>
    <cellStyle name="40% - Accent6 11" xfId="262"/>
    <cellStyle name="40% - Accent6 11 2" xfId="501"/>
    <cellStyle name="40% - Accent6 12" xfId="277"/>
    <cellStyle name="40% - Accent6 12 2" xfId="516"/>
    <cellStyle name="40% - Accent6 13" xfId="319"/>
    <cellStyle name="40% - Accent6 13 2" xfId="531"/>
    <cellStyle name="40% - Accent6 14" xfId="341"/>
    <cellStyle name="40% - Accent6 2" xfId="95"/>
    <cellStyle name="40% - Accent6 2 2" xfId="387"/>
    <cellStyle name="40% - Accent6 3" xfId="111"/>
    <cellStyle name="40% - Accent6 3 2" xfId="401"/>
    <cellStyle name="40% - Accent6 4" xfId="126"/>
    <cellStyle name="40% - Accent6 4 2" xfId="415"/>
    <cellStyle name="40% - Accent6 5" xfId="140"/>
    <cellStyle name="40% - Accent6 5 2" xfId="429"/>
    <cellStyle name="40% - Accent6 6" xfId="153"/>
    <cellStyle name="40% - Accent6 7" xfId="204"/>
    <cellStyle name="40% - Accent6 7 2" xfId="445"/>
    <cellStyle name="40% - Accent6 8" xfId="219"/>
    <cellStyle name="40% - Accent6 8 2" xfId="460"/>
    <cellStyle name="40% - Accent6 9" xfId="233"/>
    <cellStyle name="40% - Accent6 9 2" xfId="474"/>
    <cellStyle name="60% - Accent1" xfId="13" builtinId="32" customBuiltin="1"/>
    <cellStyle name="60% - Accent1 2" xfId="154"/>
    <cellStyle name="60% - Accent1 3" xfId="300"/>
    <cellStyle name="60% - Accent1 4" xfId="342"/>
    <cellStyle name="60% - Accent2" xfId="14" builtinId="36" customBuiltin="1"/>
    <cellStyle name="60% - Accent2 2" xfId="155"/>
    <cellStyle name="60% - Accent2 3" xfId="304"/>
    <cellStyle name="60% - Accent2 4" xfId="343"/>
    <cellStyle name="60% - Accent3" xfId="15" builtinId="40" customBuiltin="1"/>
    <cellStyle name="60% - Accent3 2" xfId="156"/>
    <cellStyle name="60% - Accent3 3" xfId="308"/>
    <cellStyle name="60% - Accent3 4" xfId="344"/>
    <cellStyle name="60% - Accent4" xfId="16" builtinId="44" customBuiltin="1"/>
    <cellStyle name="60% - Accent4 2" xfId="157"/>
    <cellStyle name="60% - Accent4 3" xfId="312"/>
    <cellStyle name="60% - Accent4 4" xfId="345"/>
    <cellStyle name="60% - Accent5" xfId="17" builtinId="48" customBuiltin="1"/>
    <cellStyle name="60% - Accent5 2" xfId="158"/>
    <cellStyle name="60% - Accent5 3" xfId="316"/>
    <cellStyle name="60% - Accent5 4" xfId="346"/>
    <cellStyle name="60% - Accent6" xfId="18" builtinId="52" customBuiltin="1"/>
    <cellStyle name="60% - Accent6 2" xfId="159"/>
    <cellStyle name="60% - Accent6 3" xfId="320"/>
    <cellStyle name="60% - Accent6 4" xfId="347"/>
    <cellStyle name="Accent1" xfId="19" builtinId="29" customBuiltin="1"/>
    <cellStyle name="Accent1 2" xfId="160"/>
    <cellStyle name="Accent1 3" xfId="297"/>
    <cellStyle name="Accent1 4" xfId="348"/>
    <cellStyle name="Accent2" xfId="20" builtinId="33" customBuiltin="1"/>
    <cellStyle name="Accent2 2" xfId="161"/>
    <cellStyle name="Accent2 3" xfId="301"/>
    <cellStyle name="Accent2 4" xfId="349"/>
    <cellStyle name="Accent3" xfId="21" builtinId="37" customBuiltin="1"/>
    <cellStyle name="Accent3 2" xfId="162"/>
    <cellStyle name="Accent3 3" xfId="305"/>
    <cellStyle name="Accent3 4" xfId="350"/>
    <cellStyle name="Accent4" xfId="22" builtinId="41" customBuiltin="1"/>
    <cellStyle name="Accent4 2" xfId="163"/>
    <cellStyle name="Accent4 3" xfId="309"/>
    <cellStyle name="Accent4 4" xfId="351"/>
    <cellStyle name="Accent5" xfId="23" builtinId="45" customBuiltin="1"/>
    <cellStyle name="Accent5 2" xfId="164"/>
    <cellStyle name="Accent5 3" xfId="313"/>
    <cellStyle name="Accent5 4" xfId="352"/>
    <cellStyle name="Accent6" xfId="24" builtinId="49" customBuiltin="1"/>
    <cellStyle name="Accent6 2" xfId="165"/>
    <cellStyle name="Accent6 3" xfId="317"/>
    <cellStyle name="Accent6 4" xfId="353"/>
    <cellStyle name="Bad" xfId="25" builtinId="27" customBuiltin="1"/>
    <cellStyle name="Bad 2" xfId="166"/>
    <cellStyle name="Bad 3" xfId="286"/>
    <cellStyle name="Bad 4" xfId="354"/>
    <cellStyle name="Calculation" xfId="26" builtinId="22" customBuiltin="1"/>
    <cellStyle name="Calculation 2" xfId="167"/>
    <cellStyle name="Calculation 3" xfId="290"/>
    <cellStyle name="Calculation 4" xfId="355"/>
    <cellStyle name="Check Cell" xfId="27" builtinId="23" customBuiltin="1"/>
    <cellStyle name="Check Cell 2" xfId="168"/>
    <cellStyle name="Check Cell 3" xfId="292"/>
    <cellStyle name="Check Cell 4" xfId="356"/>
    <cellStyle name="Comma" xfId="278" builtinId="3"/>
    <cellStyle name="Comma 2" xfId="169"/>
    <cellStyle name="Comma 3" xfId="263"/>
    <cellStyle name="Comma 3 2" xfId="502"/>
    <cellStyle name="Comma 3 3" xfId="545"/>
    <cellStyle name="Comma 3 4" xfId="544"/>
    <cellStyle name="Comma 4" xfId="517"/>
    <cellStyle name="Explanatory Text" xfId="28" builtinId="53" customBuiltin="1"/>
    <cellStyle name="Explanatory Text 2" xfId="170"/>
    <cellStyle name="Explanatory Text 3" xfId="295"/>
    <cellStyle name="Explanatory Text 4" xfId="357"/>
    <cellStyle name="Followed Hyperlink" xfId="112" builtinId="9" customBuiltin="1"/>
    <cellStyle name="Followed Hyperlink 2" xfId="97"/>
    <cellStyle name="Followed Hyperlink 3" xfId="322"/>
    <cellStyle name="Good" xfId="29" builtinId="26" customBuiltin="1"/>
    <cellStyle name="Good 2" xfId="171"/>
    <cellStyle name="Good 3" xfId="285"/>
    <cellStyle name="Good 4" xfId="358"/>
    <cellStyle name="Heading 1" xfId="30" builtinId="16" customBuiltin="1"/>
    <cellStyle name="Heading 1 2" xfId="172"/>
    <cellStyle name="Heading 1 3" xfId="281"/>
    <cellStyle name="Heading 1 4" xfId="359"/>
    <cellStyle name="Heading 2" xfId="31" builtinId="17" customBuiltin="1"/>
    <cellStyle name="Heading 2 2" xfId="173"/>
    <cellStyle name="Heading 2 3" xfId="282"/>
    <cellStyle name="Heading 2 4" xfId="360"/>
    <cellStyle name="Heading 3" xfId="32" builtinId="18" customBuiltin="1"/>
    <cellStyle name="Heading 3 2" xfId="174"/>
    <cellStyle name="Heading 3 3" xfId="283"/>
    <cellStyle name="Heading 3 4" xfId="361"/>
    <cellStyle name="Heading 4" xfId="33" builtinId="19" customBuiltin="1"/>
    <cellStyle name="Heading 4 2" xfId="175"/>
    <cellStyle name="Heading 4 3" xfId="284"/>
    <cellStyle name="Heading 4 4" xfId="362"/>
    <cellStyle name="Hyperlink" xfId="34" builtinId="8"/>
    <cellStyle name="Hyperlink 2" xfId="35"/>
    <cellStyle name="Hyperlink 2 2" xfId="363"/>
    <cellStyle name="Hyperlink 2 2 2" xfId="549"/>
    <cellStyle name="Hyperlink 2 3" xfId="548"/>
    <cellStyle name="Hyperlink 3" xfId="36"/>
    <cellStyle name="Hyperlink 4" xfId="96"/>
    <cellStyle name="Hyperlink 5" xfId="249"/>
    <cellStyle name="Hyperlink 6" xfId="321"/>
    <cellStyle name="Hyperlink 7" xfId="537"/>
    <cellStyle name="Input" xfId="37" builtinId="20" customBuiltin="1"/>
    <cellStyle name="Input 2" xfId="176"/>
    <cellStyle name="Input 3" xfId="288"/>
    <cellStyle name="Input 4" xfId="364"/>
    <cellStyle name="Linked Cell" xfId="38" builtinId="24" customBuiltin="1"/>
    <cellStyle name="Linked Cell 2" xfId="177"/>
    <cellStyle name="Linked Cell 3" xfId="291"/>
    <cellStyle name="Linked Cell 4" xfId="365"/>
    <cellStyle name="Neutral" xfId="39" builtinId="28" customBuiltin="1"/>
    <cellStyle name="Neutral 2" xfId="178"/>
    <cellStyle name="Neutral 3" xfId="287"/>
    <cellStyle name="Neutral 4" xfId="366"/>
    <cellStyle name="Normal" xfId="0" builtinId="0"/>
    <cellStyle name="Normal 10" xfId="191"/>
    <cellStyle name="Normal 10 2" xfId="533"/>
    <cellStyle name="Normal 10 3" xfId="432"/>
    <cellStyle name="Normal 11" xfId="206"/>
    <cellStyle name="Normal 11 2" xfId="447"/>
    <cellStyle name="Normal 12" xfId="220"/>
    <cellStyle name="Normal 12 2" xfId="461"/>
    <cellStyle name="Normal 13" xfId="234"/>
    <cellStyle name="Normal 13 2" xfId="475"/>
    <cellStyle name="Normal 14" xfId="248"/>
    <cellStyle name="Normal 14 2" xfId="328"/>
    <cellStyle name="Normal 15" xfId="264"/>
    <cellStyle name="Normal 15 2" xfId="503"/>
    <cellStyle name="Normal 16" xfId="279"/>
    <cellStyle name="Normal 16 2" xfId="518"/>
    <cellStyle name="Normal 17" xfId="323"/>
    <cellStyle name="Normal 17 2" xfId="329"/>
    <cellStyle name="Normal 18" xfId="327"/>
    <cellStyle name="Normal 19" xfId="546"/>
    <cellStyle name="Normal 2" xfId="40"/>
    <cellStyle name="Normal 2 2" xfId="190"/>
    <cellStyle name="Normal 2 2 2" xfId="542"/>
    <cellStyle name="Normal 2 2 2 2 2" xfId="326"/>
    <cellStyle name="Normal 2 2 2 2 2 2" xfId="543"/>
    <cellStyle name="Normal 2 3" xfId="188"/>
    <cellStyle name="Normal 2 4" xfId="538"/>
    <cellStyle name="Normal 2 5" xfId="550"/>
    <cellStyle name="Normal 20" xfId="547"/>
    <cellStyle name="Normal 3" xfId="41"/>
    <cellStyle name="Normal 3 2" xfId="189"/>
    <cellStyle name="Normal 3 2 2" xfId="431"/>
    <cellStyle name="Normal 3 3" xfId="205"/>
    <cellStyle name="Normal 3 3 2" xfId="446"/>
    <cellStyle name="Normal 3 4" xfId="324"/>
    <cellStyle name="Normal 3 4 2" xfId="536"/>
    <cellStyle name="Normal 3 5" xfId="551"/>
    <cellStyle name="Normal 4" xfId="42"/>
    <cellStyle name="Normal 4 2" xfId="325"/>
    <cellStyle name="Normal 4 2 2" xfId="534"/>
    <cellStyle name="Normal 5" xfId="82"/>
    <cellStyle name="Normal 5 2" xfId="374"/>
    <cellStyle name="Normal 5 3" xfId="539"/>
    <cellStyle name="Normal 6" xfId="98"/>
    <cellStyle name="Normal 6 2" xfId="535"/>
    <cellStyle name="Normal 6 3" xfId="388"/>
    <cellStyle name="Normal 6 4" xfId="540"/>
    <cellStyle name="Normal 7" xfId="113"/>
    <cellStyle name="Normal 7 2" xfId="402"/>
    <cellStyle name="Normal 8" xfId="127"/>
    <cellStyle name="Normal 8 2" xfId="532"/>
    <cellStyle name="Normal 8 3" xfId="416"/>
    <cellStyle name="Normal 9" xfId="141"/>
    <cellStyle name="Normal 9 2" xfId="430"/>
    <cellStyle name="Normal_1+ of main drugs implic" xfId="43"/>
    <cellStyle name="Normal_4 - sex and age" xfId="44"/>
    <cellStyle name="Normal_7 - only one drug involved" xfId="45"/>
    <cellStyle name="Normal_8 calc HB rates" xfId="46"/>
    <cellStyle name="Normal_8 calc LA rates" xfId="47"/>
    <cellStyle name="Normal_8 calc Scots rates" xfId="48"/>
    <cellStyle name="Normal_9 for prob drug user" xfId="49"/>
    <cellStyle name="Normal_Annex b" xfId="50"/>
    <cellStyle name="Normal_C2 - causes" xfId="51"/>
    <cellStyle name="Normal_C3 - drugs reported" xfId="52"/>
    <cellStyle name="Normal_C4 calc LA rates" xfId="53"/>
    <cellStyle name="Normal_drd-2011-all-tables-figures" xfId="54"/>
    <cellStyle name="Normal_drd-2011-table1" xfId="55"/>
    <cellStyle name="Normal_drd-2011-table4" xfId="56"/>
    <cellStyle name="Normal_drd-2011-table5" xfId="57"/>
    <cellStyle name="Normal_drd-2011-table6" xfId="58"/>
    <cellStyle name="Normal_drd-2011-table8" xfId="59"/>
    <cellStyle name="Normal_drd-2011-tablec4" xfId="60"/>
    <cellStyle name="Normal_drd-2011-tablehb3" xfId="61"/>
    <cellStyle name="Normal_drd-2011-tablehb4" xfId="62"/>
    <cellStyle name="Normal_drd-2011-tablex" xfId="63"/>
    <cellStyle name="Normal_drd-2011-tabley" xfId="64"/>
    <cellStyle name="Normal_drd-2011-tablez" xfId="65"/>
    <cellStyle name="Normal_HB1 - summary" xfId="66"/>
    <cellStyle name="Normal_HB2 - causes" xfId="67"/>
    <cellStyle name="Normal_HB4 calc HB rates" xfId="68"/>
    <cellStyle name="Normal_Sheet1" xfId="69"/>
    <cellStyle name="Normal_Sheet1_1" xfId="70"/>
    <cellStyle name="Normal_shhdtab" xfId="71"/>
    <cellStyle name="Normal_TABLE4" xfId="72"/>
    <cellStyle name="Normal_TABLE4 2" xfId="179"/>
    <cellStyle name="Normal_unspecified drug" xfId="73"/>
    <cellStyle name="Normal_Y - ONS 'wide' defn - drugs" xfId="74"/>
    <cellStyle name="Note 10" xfId="221"/>
    <cellStyle name="Note 10 2" xfId="462"/>
    <cellStyle name="Note 11" xfId="235"/>
    <cellStyle name="Note 11 2" xfId="476"/>
    <cellStyle name="Note 12" xfId="250"/>
    <cellStyle name="Note 12 2" xfId="489"/>
    <cellStyle name="Note 13" xfId="265"/>
    <cellStyle name="Note 13 2" xfId="504"/>
    <cellStyle name="Note 14" xfId="294"/>
    <cellStyle name="Note 14 2" xfId="519"/>
    <cellStyle name="Note 2" xfId="75"/>
    <cellStyle name="Note 2 2" xfId="367"/>
    <cellStyle name="Note 3" xfId="83"/>
    <cellStyle name="Note 3 2" xfId="375"/>
    <cellStyle name="Note 4" xfId="99"/>
    <cellStyle name="Note 4 2" xfId="389"/>
    <cellStyle name="Note 5" xfId="114"/>
    <cellStyle name="Note 5 2" xfId="403"/>
    <cellStyle name="Note 6" xfId="128"/>
    <cellStyle name="Note 6 2" xfId="417"/>
    <cellStyle name="Note 7" xfId="180"/>
    <cellStyle name="Note 8" xfId="192"/>
    <cellStyle name="Note 8 2" xfId="433"/>
    <cellStyle name="Note 9" xfId="207"/>
    <cellStyle name="Note 9 2" xfId="448"/>
    <cellStyle name="Output" xfId="76" builtinId="21" customBuiltin="1"/>
    <cellStyle name="Output 2" xfId="181"/>
    <cellStyle name="Output 3" xfId="289"/>
    <cellStyle name="Output 4" xfId="368"/>
    <cellStyle name="Percent" xfId="77" builtinId="5"/>
    <cellStyle name="Percent 2" xfId="78"/>
    <cellStyle name="Percent 2 2" xfId="370"/>
    <cellStyle name="Percent 3" xfId="182"/>
    <cellStyle name="Percent 4" xfId="369"/>
    <cellStyle name="Title" xfId="79" builtinId="15" customBuiltin="1"/>
    <cellStyle name="Title 2" xfId="183"/>
    <cellStyle name="Title 3" xfId="280"/>
    <cellStyle name="Title 4" xfId="371"/>
    <cellStyle name="Total" xfId="80" builtinId="25" customBuiltin="1"/>
    <cellStyle name="Total 2" xfId="184"/>
    <cellStyle name="Total 3" xfId="296"/>
    <cellStyle name="Total 4" xfId="372"/>
    <cellStyle name="Warning Text" xfId="81" builtinId="11" customBuiltin="1"/>
    <cellStyle name="Warning Text 2" xfId="185"/>
    <cellStyle name="Warning Text 3" xfId="293"/>
    <cellStyle name="Warning Text 4" xfId="373"/>
    <cellStyle name="whole number" xfId="186"/>
    <cellStyle name="whole number 2" xfId="1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69696"/>
      <color rgb="FF93A7CC"/>
      <color rgb="FF284F99"/>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7.xml"/><Relationship Id="rId18" Type="http://schemas.openxmlformats.org/officeDocument/2006/relationships/worksheet" Target="worksheets/sheet9.xml"/><Relationship Id="rId26" Type="http://schemas.openxmlformats.org/officeDocument/2006/relationships/chartsheet" Target="chartsheets/sheet14.xml"/><Relationship Id="rId39" Type="http://schemas.openxmlformats.org/officeDocument/2006/relationships/worksheet" Target="worksheets/sheet25.xml"/><Relationship Id="rId21" Type="http://schemas.openxmlformats.org/officeDocument/2006/relationships/chartsheet" Target="chartsheets/sheet11.xml"/><Relationship Id="rId34" Type="http://schemas.openxmlformats.org/officeDocument/2006/relationships/worksheet" Target="worksheets/sheet20.xml"/><Relationship Id="rId42" Type="http://schemas.openxmlformats.org/officeDocument/2006/relationships/worksheet" Target="worksheets/sheet28.xml"/><Relationship Id="rId47" Type="http://schemas.openxmlformats.org/officeDocument/2006/relationships/worksheet" Target="worksheets/sheet32.xml"/><Relationship Id="rId50" Type="http://schemas.openxmlformats.org/officeDocument/2006/relationships/worksheet" Target="worksheets/sheet35.xml"/><Relationship Id="rId55" Type="http://schemas.openxmlformats.org/officeDocument/2006/relationships/chartsheet" Target="chartsheets/sheet17.xml"/><Relationship Id="rId63" Type="http://schemas.openxmlformats.org/officeDocument/2006/relationships/worksheet" Target="worksheets/sheet45.xml"/><Relationship Id="rId68" Type="http://schemas.openxmlformats.org/officeDocument/2006/relationships/worksheet" Target="worksheets/sheet50.xml"/><Relationship Id="rId76" Type="http://schemas.openxmlformats.org/officeDocument/2006/relationships/worksheet" Target="worksheets/sheet58.xml"/><Relationship Id="rId84" Type="http://schemas.openxmlformats.org/officeDocument/2006/relationships/theme" Target="theme/theme1.xml"/><Relationship Id="rId7" Type="http://schemas.openxmlformats.org/officeDocument/2006/relationships/worksheet" Target="worksheets/sheet4.xml"/><Relationship Id="rId71" Type="http://schemas.openxmlformats.org/officeDocument/2006/relationships/worksheet" Target="worksheets/sheet53.xml"/><Relationship Id="rId2" Type="http://schemas.openxmlformats.org/officeDocument/2006/relationships/worksheet" Target="worksheets/sheet2.xml"/><Relationship Id="rId16" Type="http://schemas.openxmlformats.org/officeDocument/2006/relationships/worksheet" Target="worksheets/sheet8.xml"/><Relationship Id="rId29" Type="http://schemas.openxmlformats.org/officeDocument/2006/relationships/worksheet" Target="worksheets/sheet15.xml"/><Relationship Id="rId11" Type="http://schemas.openxmlformats.org/officeDocument/2006/relationships/chartsheet" Target="chartsheets/sheet6.xml"/><Relationship Id="rId24" Type="http://schemas.openxmlformats.org/officeDocument/2006/relationships/worksheet" Target="worksheets/sheet12.xml"/><Relationship Id="rId32" Type="http://schemas.openxmlformats.org/officeDocument/2006/relationships/worksheet" Target="worksheets/sheet18.xml"/><Relationship Id="rId37" Type="http://schemas.openxmlformats.org/officeDocument/2006/relationships/worksheet" Target="worksheets/sheet23.xml"/><Relationship Id="rId40" Type="http://schemas.openxmlformats.org/officeDocument/2006/relationships/worksheet" Target="worksheets/sheet26.xml"/><Relationship Id="rId45" Type="http://schemas.openxmlformats.org/officeDocument/2006/relationships/chartsheet" Target="chartsheets/sheet15.xml"/><Relationship Id="rId53" Type="http://schemas.openxmlformats.org/officeDocument/2006/relationships/worksheet" Target="worksheets/sheet37.xml"/><Relationship Id="rId58" Type="http://schemas.openxmlformats.org/officeDocument/2006/relationships/worksheet" Target="worksheets/sheet40.xml"/><Relationship Id="rId66" Type="http://schemas.openxmlformats.org/officeDocument/2006/relationships/worksheet" Target="worksheets/sheet48.xml"/><Relationship Id="rId74" Type="http://schemas.openxmlformats.org/officeDocument/2006/relationships/worksheet" Target="worksheets/sheet56.xml"/><Relationship Id="rId79" Type="http://schemas.openxmlformats.org/officeDocument/2006/relationships/worksheet" Target="worksheets/sheet61.xml"/><Relationship Id="rId87" Type="http://schemas.openxmlformats.org/officeDocument/2006/relationships/calcChain" Target="calcChain.xml"/><Relationship Id="rId5" Type="http://schemas.openxmlformats.org/officeDocument/2006/relationships/worksheet" Target="worksheets/sheet3.xml"/><Relationship Id="rId61" Type="http://schemas.openxmlformats.org/officeDocument/2006/relationships/worksheet" Target="worksheets/sheet43.xml"/><Relationship Id="rId82" Type="http://schemas.openxmlformats.org/officeDocument/2006/relationships/worksheet" Target="worksheets/sheet64.xml"/><Relationship Id="rId19" Type="http://schemas.openxmlformats.org/officeDocument/2006/relationships/chartsheet" Target="chartsheets/sheet10.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worksheet" Target="worksheets/sheet7.xml"/><Relationship Id="rId22" Type="http://schemas.openxmlformats.org/officeDocument/2006/relationships/worksheet" Target="worksheets/sheet11.xml"/><Relationship Id="rId27" Type="http://schemas.openxmlformats.org/officeDocument/2006/relationships/worksheet" Target="worksheets/sheet13.xml"/><Relationship Id="rId30" Type="http://schemas.openxmlformats.org/officeDocument/2006/relationships/worksheet" Target="worksheets/sheet16.xml"/><Relationship Id="rId35" Type="http://schemas.openxmlformats.org/officeDocument/2006/relationships/worksheet" Target="worksheets/sheet21.xml"/><Relationship Id="rId43" Type="http://schemas.openxmlformats.org/officeDocument/2006/relationships/worksheet" Target="worksheets/sheet29.xml"/><Relationship Id="rId48" Type="http://schemas.openxmlformats.org/officeDocument/2006/relationships/worksheet" Target="worksheets/sheet33.xml"/><Relationship Id="rId56" Type="http://schemas.openxmlformats.org/officeDocument/2006/relationships/chartsheet" Target="chartsheets/sheet18.xml"/><Relationship Id="rId64" Type="http://schemas.openxmlformats.org/officeDocument/2006/relationships/worksheet" Target="worksheets/sheet46.xml"/><Relationship Id="rId69" Type="http://schemas.openxmlformats.org/officeDocument/2006/relationships/worksheet" Target="worksheets/sheet51.xml"/><Relationship Id="rId77" Type="http://schemas.openxmlformats.org/officeDocument/2006/relationships/worksheet" Target="worksheets/sheet59.xml"/><Relationship Id="rId8" Type="http://schemas.openxmlformats.org/officeDocument/2006/relationships/chartsheet" Target="chartsheets/sheet4.xml"/><Relationship Id="rId51" Type="http://schemas.openxmlformats.org/officeDocument/2006/relationships/worksheet" Target="worksheets/sheet36.xml"/><Relationship Id="rId72" Type="http://schemas.openxmlformats.org/officeDocument/2006/relationships/worksheet" Target="worksheets/sheet54.xml"/><Relationship Id="rId80" Type="http://schemas.openxmlformats.org/officeDocument/2006/relationships/worksheet" Target="worksheets/sheet62.xml"/><Relationship Id="rId85" Type="http://schemas.openxmlformats.org/officeDocument/2006/relationships/styles" Target="styles.xml"/><Relationship Id="rId3" Type="http://schemas.openxmlformats.org/officeDocument/2006/relationships/chartsheet" Target="chartsheets/sheet1.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chartsheet" Target="chartsheets/sheet13.xml"/><Relationship Id="rId33" Type="http://schemas.openxmlformats.org/officeDocument/2006/relationships/worksheet" Target="worksheets/sheet19.xml"/><Relationship Id="rId38" Type="http://schemas.openxmlformats.org/officeDocument/2006/relationships/worksheet" Target="worksheets/sheet24.xml"/><Relationship Id="rId46" Type="http://schemas.openxmlformats.org/officeDocument/2006/relationships/worksheet" Target="worksheets/sheet31.xml"/><Relationship Id="rId59" Type="http://schemas.openxmlformats.org/officeDocument/2006/relationships/worksheet" Target="worksheets/sheet41.xml"/><Relationship Id="rId67" Type="http://schemas.openxmlformats.org/officeDocument/2006/relationships/worksheet" Target="worksheets/sheet49.xml"/><Relationship Id="rId20" Type="http://schemas.openxmlformats.org/officeDocument/2006/relationships/worksheet" Target="worksheets/sheet10.xml"/><Relationship Id="rId41" Type="http://schemas.openxmlformats.org/officeDocument/2006/relationships/worksheet" Target="worksheets/sheet27.xml"/><Relationship Id="rId54" Type="http://schemas.openxmlformats.org/officeDocument/2006/relationships/worksheet" Target="worksheets/sheet38.xml"/><Relationship Id="rId62" Type="http://schemas.openxmlformats.org/officeDocument/2006/relationships/worksheet" Target="worksheets/sheet44.xml"/><Relationship Id="rId70" Type="http://schemas.openxmlformats.org/officeDocument/2006/relationships/worksheet" Target="worksheets/sheet52.xml"/><Relationship Id="rId75" Type="http://schemas.openxmlformats.org/officeDocument/2006/relationships/worksheet" Target="worksheets/sheet57.xml"/><Relationship Id="rId83" Type="http://schemas.openxmlformats.org/officeDocument/2006/relationships/worksheet" Target="worksheets/sheet65.xml"/><Relationship Id="rId88"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3.xml"/><Relationship Id="rId15" Type="http://schemas.openxmlformats.org/officeDocument/2006/relationships/chartsheet" Target="chartsheets/sheet8.xml"/><Relationship Id="rId23" Type="http://schemas.openxmlformats.org/officeDocument/2006/relationships/chartsheet" Target="chartsheets/sheet12.xml"/><Relationship Id="rId28" Type="http://schemas.openxmlformats.org/officeDocument/2006/relationships/worksheet" Target="worksheets/sheet14.xml"/><Relationship Id="rId36" Type="http://schemas.openxmlformats.org/officeDocument/2006/relationships/worksheet" Target="worksheets/sheet22.xml"/><Relationship Id="rId49" Type="http://schemas.openxmlformats.org/officeDocument/2006/relationships/worksheet" Target="worksheets/sheet34.xml"/><Relationship Id="rId57" Type="http://schemas.openxmlformats.org/officeDocument/2006/relationships/worksheet" Target="worksheets/sheet39.xml"/><Relationship Id="rId10" Type="http://schemas.openxmlformats.org/officeDocument/2006/relationships/chartsheet" Target="chartsheets/sheet5.xml"/><Relationship Id="rId31" Type="http://schemas.openxmlformats.org/officeDocument/2006/relationships/worksheet" Target="worksheets/sheet17.xml"/><Relationship Id="rId44" Type="http://schemas.openxmlformats.org/officeDocument/2006/relationships/worksheet" Target="worksheets/sheet30.xml"/><Relationship Id="rId52" Type="http://schemas.openxmlformats.org/officeDocument/2006/relationships/chartsheet" Target="chartsheets/sheet16.xml"/><Relationship Id="rId60" Type="http://schemas.openxmlformats.org/officeDocument/2006/relationships/worksheet" Target="worksheets/sheet42.xml"/><Relationship Id="rId65" Type="http://schemas.openxmlformats.org/officeDocument/2006/relationships/worksheet" Target="worksheets/sheet47.xml"/><Relationship Id="rId73" Type="http://schemas.openxmlformats.org/officeDocument/2006/relationships/worksheet" Target="worksheets/sheet55.xml"/><Relationship Id="rId78" Type="http://schemas.openxmlformats.org/officeDocument/2006/relationships/worksheet" Target="worksheets/sheet60.xml"/><Relationship Id="rId81" Type="http://schemas.openxmlformats.org/officeDocument/2006/relationships/worksheet" Target="worksheets/sheet63.xml"/><Relationship Id="rId86"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40" b="1" i="0" u="none" strike="noStrike" baseline="0">
                <a:effectLst/>
              </a:rPr>
              <a:t>Figure 1: Number of drug-related deaths in Scotland, 1996 to 2020</a:t>
            </a:r>
            <a:endParaRPr lang="en-GB"/>
          </a:p>
        </c:rich>
      </c:tx>
      <c:overlay val="0"/>
    </c:title>
    <c:autoTitleDeleted val="0"/>
    <c:plotArea>
      <c:layout>
        <c:manualLayout>
          <c:layoutTarget val="inner"/>
          <c:xMode val="edge"/>
          <c:yMode val="edge"/>
          <c:x val="7.4418744901448189E-2"/>
          <c:y val="4.6069638943989077E-2"/>
          <c:w val="0.847909226731274"/>
          <c:h val="0.86374944009013976"/>
        </c:manualLayout>
      </c:layout>
      <c:areaChart>
        <c:grouping val="standard"/>
        <c:varyColors val="0"/>
        <c:ser>
          <c:idx val="4"/>
          <c:order val="1"/>
          <c:tx>
            <c:v>Likely Range of Values (due to random variation) around 5-Year Average</c:v>
          </c:tx>
          <c:spPr>
            <a:solidFill>
              <a:srgbClr val="93A7CC"/>
            </a:solidFill>
            <a:ln w="38100">
              <a:noFill/>
              <a:prstDash val="sysDash"/>
            </a:ln>
          </c:spPr>
          <c:cat>
            <c:numRef>
              <c:f>'1 - summary'!$A$12:$A$36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'1 - summary'!$K$12:$K$36</c:f>
              <c:numCache>
                <c:formatCode>#,##0\ \ \ \ \ \ \ \ \ </c:formatCode>
                <c:ptCount val="25"/>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709.52278529652358</c:v>
                </c:pt>
                <c:pt idx="19" formatCode="0">
                  <c:v>782.74902907513979</c:v>
                </c:pt>
                <c:pt idx="20" formatCode="0">
                  <c:v>919.33860338937677</c:v>
                </c:pt>
                <c:pt idx="21" formatCode="#,##0">
                  <c:v>1056.825496358703</c:v>
                </c:pt>
                <c:pt idx="22" formatCode="#,##0">
                  <c:v>1187.2409823204985</c:v>
                </c:pt>
              </c:numCache>
            </c:numRef>
          </c:val>
          <c:extLst>
            <c:ext xmlns:c16="http://schemas.microsoft.com/office/drawing/2014/chart" uri="{C3380CC4-5D6E-409C-BE32-E72D297353CC}">
              <c16:uniqueId val="{00000000-EB36-45D8-BCB8-3A57B8E6242D}"/>
            </c:ext>
          </c:extLst>
        </c:ser>
        <c:ser>
          <c:idx val="0"/>
          <c:order val="3"/>
          <c:tx>
            <c:strRef>
              <c:f>'1 - summary'!$J$8</c:f>
              <c:strCache>
                <c:ptCount val="1"/>
                <c:pt idx="0">
                  <c:v>likely lower</c:v>
                </c:pt>
              </c:strCache>
            </c:strRef>
          </c:tx>
          <c:spPr>
            <a:solidFill>
              <a:schemeClr val="bg1"/>
            </a:solidFill>
            <a:ln w="38100">
              <a:noFill/>
              <a:prstDash val="sysDash"/>
            </a:ln>
          </c:spPr>
          <c:cat>
            <c:numRef>
              <c:f>'1 - summary'!$A$12:$A$36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'1 - summary'!$J$12:$J$36</c:f>
              <c:numCache>
                <c:formatCode>#,##0\ \ \ \ \ \ \ \ \ </c:formatCode>
                <c:ptCount val="25"/>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511.8925371025361</c:v>
                </c:pt>
                <c:pt idx="17" formatCode="0">
                  <c:v>554.29407687196931</c:v>
                </c:pt>
                <c:pt idx="18" formatCode="0">
                  <c:v>608.87721470347651</c:v>
                </c:pt>
                <c:pt idx="19" formatCode="0">
                  <c:v>676.85097092486012</c:v>
                </c:pt>
                <c:pt idx="20" formatCode="0">
                  <c:v>804.26139661062314</c:v>
                </c:pt>
                <c:pt idx="21" formatCode="0">
                  <c:v>933.17450364129695</c:v>
                </c:pt>
                <c:pt idx="22" formatCode="#,##0">
                  <c:v>1055.9590176795014</c:v>
                </c:pt>
              </c:numCache>
            </c:numRef>
          </c:val>
          <c:extLst>
            <c:ext xmlns:c16="http://schemas.microsoft.com/office/drawing/2014/chart" uri="{C3380CC4-5D6E-409C-BE32-E72D297353CC}">
              <c16:uniqueId val="{00000001-EB36-45D8-BCB8-3A57B8E6242D}"/>
            </c:ext>
          </c:extLst>
        </c:ser>
        <c:dLbls>
          <c:showLegendKey val="0"/>
          <c:showVal val="0"/>
          <c:showCatName val="0"/>
          <c:showSerName val="0"/>
          <c:showPercent val="0"/>
          <c:showBubbleSize val="0"/>
        </c:dLbls>
        <c:axId val="179952256"/>
        <c:axId val="182927744"/>
      </c:areaChart>
      <c:lineChart>
        <c:grouping val="standard"/>
        <c:varyColors val="0"/>
        <c:ser>
          <c:idx val="3"/>
          <c:order val="0"/>
          <c:tx>
            <c:v>5-Year Average</c:v>
          </c:tx>
          <c:spPr>
            <a:ln w="31750">
              <a:solidFill>
                <a:schemeClr val="tx2">
                  <a:lumMod val="50000"/>
                </a:schemeClr>
              </a:solidFill>
              <a:prstDash val="dash"/>
            </a:ln>
          </c:spPr>
          <c:marker>
            <c:symbol val="none"/>
          </c:marker>
          <c:cat>
            <c:numRef>
              <c:f>'1 - summary'!$A$12:$A$36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'1 - summary'!$G$12:$G$36</c:f>
              <c:numCache>
                <c:formatCode>#,##0\ \ \ \ \ \ \ \ \ </c:formatCode>
                <c:ptCount val="25"/>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558.20000000000005</c:v>
                </c:pt>
                <c:pt idx="17" formatCode="0">
                  <c:v>602.4</c:v>
                </c:pt>
                <c:pt idx="18" formatCode="0">
                  <c:v>659.2</c:v>
                </c:pt>
                <c:pt idx="19" formatCode="0">
                  <c:v>729.8</c:v>
                </c:pt>
                <c:pt idx="20" formatCode="0">
                  <c:v>861.8</c:v>
                </c:pt>
                <c:pt idx="21" formatCode="0">
                  <c:v>995</c:v>
                </c:pt>
                <c:pt idx="22" formatCode="#,##0">
                  <c:v>1121.5999999999999</c:v>
                </c:pt>
              </c:numCache>
            </c:numRef>
          </c:val>
          <c:smooth val="0"/>
          <c:extLst>
            <c:ext xmlns:c16="http://schemas.microsoft.com/office/drawing/2014/chart" uri="{C3380CC4-5D6E-409C-BE32-E72D297353CC}">
              <c16:uniqueId val="{00000002-EB36-45D8-BCB8-3A57B8E6242D}"/>
            </c:ext>
          </c:extLst>
        </c:ser>
        <c:ser>
          <c:idx val="1"/>
          <c:order val="2"/>
          <c:tx>
            <c:v>Drug Related Deaths Registered in Year</c:v>
          </c:tx>
          <c:spPr>
            <a:ln w="41275">
              <a:solidFill>
                <a:srgbClr val="284F99"/>
              </a:solidFill>
            </a:ln>
          </c:spPr>
          <c:marker>
            <c:symbol val="none"/>
          </c:marker>
          <c:dPt>
            <c:idx val="0"/>
            <c:marker>
              <c:symbol val="circle"/>
              <c:size val="12"/>
              <c:spPr>
                <a:solidFill>
                  <a:srgbClr val="93A7CC"/>
                </a:solidFill>
                <a:ln>
                  <a:solidFill>
                    <a:srgbClr val="93A7CC"/>
                  </a:solidFill>
                </a:ln>
              </c:spPr>
            </c:marker>
            <c:bubble3D val="0"/>
            <c:extLst>
              <c:ext xmlns:c16="http://schemas.microsoft.com/office/drawing/2014/chart" uri="{C3380CC4-5D6E-409C-BE32-E72D297353CC}">
                <c16:uniqueId val="{00000002-BE77-4130-880D-661F2E10AC31}"/>
              </c:ext>
            </c:extLst>
          </c:dPt>
          <c:dPt>
            <c:idx val="1"/>
            <c:bubble3D val="0"/>
            <c:extLst>
              <c:ext xmlns:c16="http://schemas.microsoft.com/office/drawing/2014/chart" uri="{C3380CC4-5D6E-409C-BE32-E72D297353CC}">
                <c16:uniqueId val="{00000003-EB36-45D8-BCB8-3A57B8E6242D}"/>
              </c:ext>
            </c:extLst>
          </c:dPt>
          <c:dPt>
            <c:idx val="17"/>
            <c:marker>
              <c:symbol val="circle"/>
              <c:size val="12"/>
              <c:spPr>
                <a:solidFill>
                  <a:srgbClr val="93A7CC"/>
                </a:solidFill>
                <a:ln>
                  <a:solidFill>
                    <a:srgbClr val="93A7CC"/>
                  </a:solidFill>
                </a:ln>
              </c:spPr>
            </c:marker>
            <c:bubble3D val="0"/>
            <c:extLst>
              <c:ext xmlns:c16="http://schemas.microsoft.com/office/drawing/2014/chart" uri="{C3380CC4-5D6E-409C-BE32-E72D297353CC}">
                <c16:uniqueId val="{00000003-BE77-4130-880D-661F2E10AC31}"/>
              </c:ext>
            </c:extLst>
          </c:dPt>
          <c:dPt>
            <c:idx val="24"/>
            <c:marker>
              <c:symbol val="circle"/>
              <c:size val="12"/>
              <c:spPr>
                <a:solidFill>
                  <a:srgbClr val="93A7CC"/>
                </a:solidFill>
                <a:ln>
                  <a:solidFill>
                    <a:srgbClr val="93A7CC"/>
                  </a:solidFill>
                </a:ln>
              </c:spPr>
            </c:marker>
            <c:bubble3D val="0"/>
            <c:extLst>
              <c:ext xmlns:c16="http://schemas.microsoft.com/office/drawing/2014/chart" uri="{C3380CC4-5D6E-409C-BE32-E72D297353CC}">
                <c16:uniqueId val="{00000004-EB36-45D8-BCB8-3A57B8E6242D}"/>
              </c:ext>
            </c:extLst>
          </c:dPt>
          <c:dLbls>
            <c:dLbl>
              <c:idx val="0"/>
              <c:layout>
                <c:manualLayout>
                  <c:x val="-2.6687092284124289E-2"/>
                  <c:y val="-2.806572779242536E-2"/>
                </c:manualLayout>
              </c:layout>
              <c:spPr>
                <a:noFill/>
                <a:ln>
                  <a:noFill/>
                </a:ln>
                <a:effectLst/>
              </c:spPr>
              <c:txPr>
                <a:bodyPr wrap="square" lIns="38100" tIns="19050" rIns="38100" bIns="19050" anchor="ctr">
                  <a:no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2521854782475248E-2"/>
                      <c:h val="6.450827821940372E-2"/>
                    </c:manualLayout>
                  </c15:layout>
                </c:ext>
                <c:ext xmlns:c16="http://schemas.microsoft.com/office/drawing/2014/chart" uri="{C3380CC4-5D6E-409C-BE32-E72D297353CC}">
                  <c16:uniqueId val="{00000002-BE77-4130-880D-661F2E10AC31}"/>
                </c:ext>
              </c:extLst>
            </c:dLbl>
            <c:dLbl>
              <c:idx val="17"/>
              <c:layout>
                <c:manualLayout>
                  <c:x val="-2.1216275519682092E-2"/>
                  <c:y val="3.580352564261103E-2"/>
                </c:manualLayout>
              </c:layout>
              <c:spPr>
                <a:noFill/>
                <a:ln>
                  <a:noFill/>
                </a:ln>
                <a:effectLst/>
              </c:spPr>
              <c:txPr>
                <a:bodyPr wrap="square" lIns="38100" tIns="19050" rIns="38100" bIns="19050" anchor="ctr">
                  <a:no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5.6109566027423806E-2"/>
                      <c:h val="5.8226032242267148E-2"/>
                    </c:manualLayout>
                  </c15:layout>
                </c:ext>
                <c:ext xmlns:c16="http://schemas.microsoft.com/office/drawing/2014/chart" uri="{C3380CC4-5D6E-409C-BE32-E72D297353CC}">
                  <c16:uniqueId val="{00000003-BE77-4130-880D-661F2E10AC31}"/>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36-45D8-BCB8-3A57B8E624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'1 - summary'!$A$12:$A$36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'1 - summary'!$B$12:$B$36</c:f>
              <c:numCache>
                <c:formatCode>#,##0</c:formatCode>
                <c:ptCount val="25"/>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868</c:v>
                </c:pt>
                <c:pt idx="21">
                  <c:v>934</c:v>
                </c:pt>
                <c:pt idx="22">
                  <c:v>1187</c:v>
                </c:pt>
                <c:pt idx="23">
                  <c:v>1280</c:v>
                </c:pt>
                <c:pt idx="24">
                  <c:v>1339</c:v>
                </c:pt>
              </c:numCache>
            </c:numRef>
          </c:val>
          <c:smooth val="0"/>
          <c:extLst>
            <c:ext xmlns:c16="http://schemas.microsoft.com/office/drawing/2014/chart" uri="{C3380CC4-5D6E-409C-BE32-E72D297353CC}">
              <c16:uniqueId val="{00000005-EB36-45D8-BCB8-3A57B8E6242D}"/>
            </c:ext>
          </c:extLst>
        </c:ser>
        <c:dLbls>
          <c:showLegendKey val="0"/>
          <c:showVal val="0"/>
          <c:showCatName val="0"/>
          <c:showSerName val="0"/>
          <c:showPercent val="0"/>
          <c:showBubbleSize val="0"/>
        </c:dLbls>
        <c:marker val="1"/>
        <c:smooth val="0"/>
        <c:axId val="179952256"/>
        <c:axId val="182927744"/>
      </c:lineChart>
      <c:catAx>
        <c:axId val="179952256"/>
        <c:scaling>
          <c:orientation val="minMax"/>
        </c:scaling>
        <c:delete val="0"/>
        <c:axPos val="b"/>
        <c:title>
          <c:tx>
            <c:rich>
              <a:bodyPr/>
              <a:lstStyle/>
              <a:p>
                <a:pPr>
                  <a:defRPr b="0"/>
                </a:pPr>
                <a:r>
                  <a:rPr lang="en-GB" b="0"/>
                  <a:t>Year</a:t>
                </a:r>
              </a:p>
            </c:rich>
          </c:tx>
          <c:overlay val="0"/>
        </c:title>
        <c:numFmt formatCode="General" sourceLinked="1"/>
        <c:majorTickMark val="out"/>
        <c:minorTickMark val="none"/>
        <c:tickLblPos val="nextTo"/>
        <c:spPr>
          <a:solidFill>
            <a:schemeClr val="bg1">
              <a:alpha val="99000"/>
            </a:schemeClr>
          </a:solidFill>
          <a:ln w="3175">
            <a:solidFill>
              <a:schemeClr val="tx1"/>
            </a:solidFill>
            <a:prstDash val="solid"/>
          </a:ln>
        </c:spPr>
        <c:txPr>
          <a:bodyPr rot="0" vert="horz"/>
          <a:lstStyle/>
          <a:p>
            <a:pPr>
              <a:defRPr/>
            </a:pPr>
            <a:endParaRPr lang="en-US"/>
          </a:p>
        </c:txPr>
        <c:crossAx val="182927744"/>
        <c:crosses val="autoZero"/>
        <c:auto val="1"/>
        <c:lblAlgn val="ctr"/>
        <c:lblOffset val="100"/>
        <c:tickMarkSkip val="2"/>
        <c:noMultiLvlLbl val="0"/>
      </c:catAx>
      <c:valAx>
        <c:axId val="182927744"/>
        <c:scaling>
          <c:orientation val="minMax"/>
          <c:min val="0"/>
        </c:scaling>
        <c:delete val="0"/>
        <c:axPos val="l"/>
        <c:title>
          <c:tx>
            <c:rich>
              <a:bodyPr/>
              <a:lstStyle/>
              <a:p>
                <a:pPr>
                  <a:defRPr b="0"/>
                </a:pPr>
                <a:r>
                  <a:rPr lang="en-GB" b="0" baseline="0"/>
                  <a:t>Drug-Related Deaths</a:t>
                </a:r>
                <a:endParaRPr lang="en-GB" b="0"/>
              </a:p>
            </c:rich>
          </c:tx>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79952256"/>
        <c:crosses val="autoZero"/>
        <c:crossBetween val="midCat"/>
        <c:majorUnit val="500"/>
        <c:minorUnit val="10"/>
      </c:valAx>
      <c:spPr>
        <a:noFill/>
        <a:ln w="12700">
          <a:noFill/>
          <a:prstDash val="solid"/>
        </a:ln>
      </c:spPr>
    </c:plotArea>
    <c:legend>
      <c:legendPos val="tr"/>
      <c:legendEntry>
        <c:idx val="1"/>
        <c:delete val="1"/>
      </c:legendEntry>
      <c:layout>
        <c:manualLayout>
          <c:xMode val="edge"/>
          <c:yMode val="edge"/>
          <c:x val="0.17090612990782295"/>
          <c:y val="0.13994778067885116"/>
          <c:w val="0.33355107199033929"/>
          <c:h val="0.20367615034891307"/>
        </c:manualLayout>
      </c:layout>
      <c:overlay val="0"/>
      <c:spPr>
        <a:solidFill>
          <a:srgbClr val="FFFFFF"/>
        </a:solidFill>
        <a:ln w="3175">
          <a:noFill/>
          <a:prstDash val="solid"/>
        </a:ln>
      </c:spPr>
      <c:txPr>
        <a:bodyPr/>
        <a:lstStyle/>
        <a:p>
          <a:pPr>
            <a:defRPr sz="1200"/>
          </a:pPr>
          <a:endParaRPr lang="en-US"/>
        </a:p>
      </c:txPr>
    </c:legend>
    <c:plotVisOnly val="1"/>
    <c:dispBlanksAs val="gap"/>
    <c:showDLblsOverMax val="0"/>
  </c:chart>
  <c:spPr>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7A: Number of drug-related deaths in Scotland: in total, and for which certain opiates or opioids were implicated in the cause of death </a:t>
            </a:r>
          </a:p>
        </c:rich>
      </c:tx>
      <c:overlay val="0"/>
      <c:spPr>
        <a:solidFill>
          <a:sysClr val="window" lastClr="FFFFFF"/>
        </a:solid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 7a data'!$B$3</c:f>
              <c:strCache>
                <c:ptCount val="1"/>
                <c:pt idx="0">
                  <c:v>All drug-related deaths</c:v>
                </c:pt>
              </c:strCache>
            </c:strRef>
          </c:tx>
          <c:spPr>
            <a:ln w="44450" cap="rnd">
              <a:solidFill>
                <a:srgbClr val="284F99"/>
              </a:solidFill>
              <a:prstDash val="solid"/>
              <a:round/>
            </a:ln>
            <a:effectLst/>
          </c:spPr>
          <c:marker>
            <c:symbol val="none"/>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data'!$B$6:$B$18</c:f>
              <c:numCache>
                <c:formatCode>#,##0</c:formatCode>
                <c:ptCount val="13"/>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numCache>
            </c:numRef>
          </c:val>
          <c:smooth val="0"/>
          <c:extLst>
            <c:ext xmlns:c16="http://schemas.microsoft.com/office/drawing/2014/chart" uri="{C3380CC4-5D6E-409C-BE32-E72D297353CC}">
              <c16:uniqueId val="{00000000-47DF-4FD4-9D5D-FEB26B94F794}"/>
            </c:ext>
          </c:extLst>
        </c:ser>
        <c:ser>
          <c:idx val="1"/>
          <c:order val="1"/>
          <c:tx>
            <c:strRef>
              <c:f>'Fig 7a data'!$C$3</c:f>
              <c:strCache>
                <c:ptCount val="1"/>
                <c:pt idx="0">
                  <c:v>Any opiate or opioid</c:v>
                </c:pt>
              </c:strCache>
            </c:strRef>
          </c:tx>
          <c:spPr>
            <a:ln w="22225" cap="rnd" cmpd="sng">
              <a:solidFill>
                <a:srgbClr val="969696"/>
              </a:solidFill>
              <a:prstDash val="dash"/>
              <a:round/>
            </a:ln>
            <a:effectLst/>
          </c:spPr>
          <c:marker>
            <c:symbol val="circle"/>
            <c:size val="4"/>
            <c:spPr>
              <a:solidFill>
                <a:srgbClr val="969696"/>
              </a:solidFill>
              <a:ln w="15875">
                <a:solidFill>
                  <a:srgbClr val="969696"/>
                </a:solidFill>
              </a:ln>
              <a:effectLst/>
            </c:spPr>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data'!$C$6:$C$18</c:f>
              <c:numCache>
                <c:formatCode>0</c:formatCode>
                <c:ptCount val="13"/>
                <c:pt idx="0">
                  <c:v>507</c:v>
                </c:pt>
                <c:pt idx="1">
                  <c:v>498</c:v>
                </c:pt>
                <c:pt idx="2">
                  <c:v>442</c:v>
                </c:pt>
                <c:pt idx="3">
                  <c:v>524</c:v>
                </c:pt>
                <c:pt idx="4">
                  <c:v>499</c:v>
                </c:pt>
                <c:pt idx="5">
                  <c:v>461</c:v>
                </c:pt>
                <c:pt idx="6">
                  <c:v>536</c:v>
                </c:pt>
                <c:pt idx="7">
                  <c:v>606</c:v>
                </c:pt>
                <c:pt idx="8">
                  <c:v>766</c:v>
                </c:pt>
                <c:pt idx="9">
                  <c:v>815</c:v>
                </c:pt>
                <c:pt idx="10">
                  <c:v>1021</c:v>
                </c:pt>
                <c:pt idx="11">
                  <c:v>1106</c:v>
                </c:pt>
                <c:pt idx="12">
                  <c:v>1192</c:v>
                </c:pt>
              </c:numCache>
            </c:numRef>
          </c:val>
          <c:smooth val="0"/>
          <c:extLst>
            <c:ext xmlns:c16="http://schemas.microsoft.com/office/drawing/2014/chart" uri="{C3380CC4-5D6E-409C-BE32-E72D297353CC}">
              <c16:uniqueId val="{00000001-47DF-4FD4-9D5D-FEB26B94F794}"/>
            </c:ext>
          </c:extLst>
        </c:ser>
        <c:ser>
          <c:idx val="2"/>
          <c:order val="2"/>
          <c:tx>
            <c:strRef>
              <c:f>'Fig 7a data'!$D$3</c:f>
              <c:strCache>
                <c:ptCount val="1"/>
                <c:pt idx="0">
                  <c:v>Heroin / morphine</c:v>
                </c:pt>
              </c:strCache>
            </c:strRef>
          </c:tx>
          <c:spPr>
            <a:ln w="22225" cap="rnd">
              <a:solidFill>
                <a:srgbClr val="93A7CC">
                  <a:alpha val="95000"/>
                </a:srgbClr>
              </a:solidFill>
              <a:round/>
            </a:ln>
            <a:effectLst/>
          </c:spPr>
          <c:marker>
            <c:symbol val="x"/>
            <c:size val="4"/>
            <c:spPr>
              <a:solidFill>
                <a:srgbClr val="93A7CC"/>
              </a:solidFill>
              <a:ln w="9525">
                <a:solidFill>
                  <a:srgbClr val="93A7CC"/>
                </a:solidFill>
              </a:ln>
              <a:effectLst/>
            </c:spPr>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data'!$D$6:$D$18</c:f>
              <c:numCache>
                <c:formatCode>0</c:formatCode>
                <c:ptCount val="13"/>
                <c:pt idx="0">
                  <c:v>324</c:v>
                </c:pt>
                <c:pt idx="1">
                  <c:v>322</c:v>
                </c:pt>
                <c:pt idx="2">
                  <c:v>254</c:v>
                </c:pt>
                <c:pt idx="3">
                  <c:v>206</c:v>
                </c:pt>
                <c:pt idx="4">
                  <c:v>221</c:v>
                </c:pt>
                <c:pt idx="5">
                  <c:v>221</c:v>
                </c:pt>
                <c:pt idx="6">
                  <c:v>309</c:v>
                </c:pt>
                <c:pt idx="7">
                  <c:v>345</c:v>
                </c:pt>
                <c:pt idx="8">
                  <c:v>473</c:v>
                </c:pt>
                <c:pt idx="9">
                  <c:v>470</c:v>
                </c:pt>
                <c:pt idx="10">
                  <c:v>537</c:v>
                </c:pt>
                <c:pt idx="11">
                  <c:v>651</c:v>
                </c:pt>
                <c:pt idx="12">
                  <c:v>605</c:v>
                </c:pt>
              </c:numCache>
            </c:numRef>
          </c:val>
          <c:smooth val="0"/>
          <c:extLst>
            <c:ext xmlns:c16="http://schemas.microsoft.com/office/drawing/2014/chart" uri="{C3380CC4-5D6E-409C-BE32-E72D297353CC}">
              <c16:uniqueId val="{00000002-47DF-4FD4-9D5D-FEB26B94F794}"/>
            </c:ext>
          </c:extLst>
        </c:ser>
        <c:ser>
          <c:idx val="3"/>
          <c:order val="3"/>
          <c:tx>
            <c:strRef>
              <c:f>'Fig 7a data'!$E$3</c:f>
              <c:strCache>
                <c:ptCount val="1"/>
                <c:pt idx="0">
                  <c:v>Methadone</c:v>
                </c:pt>
              </c:strCache>
            </c:strRef>
          </c:tx>
          <c:spPr>
            <a:ln w="25400" cap="rnd">
              <a:solidFill>
                <a:schemeClr val="tx1"/>
              </a:solidFill>
              <a:prstDash val="sysDot"/>
              <a:round/>
            </a:ln>
            <a:effectLst/>
          </c:spPr>
          <c:marker>
            <c:symbol val="none"/>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data'!$E$6:$E$18</c:f>
              <c:numCache>
                <c:formatCode>0</c:formatCode>
                <c:ptCount val="13"/>
                <c:pt idx="0">
                  <c:v>169</c:v>
                </c:pt>
                <c:pt idx="1">
                  <c:v>173</c:v>
                </c:pt>
                <c:pt idx="2">
                  <c:v>174</c:v>
                </c:pt>
                <c:pt idx="3">
                  <c:v>275</c:v>
                </c:pt>
                <c:pt idx="4">
                  <c:v>237</c:v>
                </c:pt>
                <c:pt idx="5">
                  <c:v>216</c:v>
                </c:pt>
                <c:pt idx="6">
                  <c:v>214</c:v>
                </c:pt>
                <c:pt idx="7">
                  <c:v>251</c:v>
                </c:pt>
                <c:pt idx="8">
                  <c:v>362</c:v>
                </c:pt>
                <c:pt idx="9">
                  <c:v>439</c:v>
                </c:pt>
                <c:pt idx="10">
                  <c:v>560</c:v>
                </c:pt>
                <c:pt idx="11">
                  <c:v>567</c:v>
                </c:pt>
                <c:pt idx="12">
                  <c:v>708</c:v>
                </c:pt>
              </c:numCache>
            </c:numRef>
          </c:val>
          <c:smooth val="0"/>
          <c:extLst>
            <c:ext xmlns:c16="http://schemas.microsoft.com/office/drawing/2014/chart" uri="{C3380CC4-5D6E-409C-BE32-E72D297353CC}">
              <c16:uniqueId val="{00000003-47DF-4FD4-9D5D-FEB26B94F794}"/>
            </c:ext>
          </c:extLst>
        </c:ser>
        <c:ser>
          <c:idx val="4"/>
          <c:order val="4"/>
          <c:tx>
            <c:strRef>
              <c:f>'Fig 7a data'!$F$3</c:f>
              <c:strCache>
                <c:ptCount val="1"/>
                <c:pt idx="0">
                  <c:v>Codeine or a compound</c:v>
                </c:pt>
              </c:strCache>
            </c:strRef>
          </c:tx>
          <c:spPr>
            <a:ln w="22225" cap="rnd">
              <a:solidFill>
                <a:srgbClr val="93A7CC"/>
              </a:solidFill>
              <a:prstDash val="solid"/>
              <a:round/>
            </a:ln>
            <a:effectLst/>
          </c:spPr>
          <c:marker>
            <c:symbol val="none"/>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data'!$F$6:$F$18</c:f>
              <c:numCache>
                <c:formatCode>0</c:formatCode>
                <c:ptCount val="13"/>
                <c:pt idx="0">
                  <c:v>24</c:v>
                </c:pt>
                <c:pt idx="1">
                  <c:v>33</c:v>
                </c:pt>
                <c:pt idx="2">
                  <c:v>11</c:v>
                </c:pt>
                <c:pt idx="3">
                  <c:v>32</c:v>
                </c:pt>
                <c:pt idx="4">
                  <c:v>33</c:v>
                </c:pt>
                <c:pt idx="5">
                  <c:v>33</c:v>
                </c:pt>
                <c:pt idx="6">
                  <c:v>38</c:v>
                </c:pt>
                <c:pt idx="7">
                  <c:v>31</c:v>
                </c:pt>
                <c:pt idx="8">
                  <c:v>43</c:v>
                </c:pt>
                <c:pt idx="9">
                  <c:v>27</c:v>
                </c:pt>
                <c:pt idx="10">
                  <c:v>57</c:v>
                </c:pt>
                <c:pt idx="11">
                  <c:v>57</c:v>
                </c:pt>
                <c:pt idx="12">
                  <c:v>51</c:v>
                </c:pt>
              </c:numCache>
            </c:numRef>
          </c:val>
          <c:smooth val="0"/>
          <c:extLst>
            <c:ext xmlns:c16="http://schemas.microsoft.com/office/drawing/2014/chart" uri="{C3380CC4-5D6E-409C-BE32-E72D297353CC}">
              <c16:uniqueId val="{00000004-47DF-4FD4-9D5D-FEB26B94F794}"/>
            </c:ext>
          </c:extLst>
        </c:ser>
        <c:ser>
          <c:idx val="5"/>
          <c:order val="5"/>
          <c:tx>
            <c:strRef>
              <c:f>'Fig 7a data'!$G$3</c:f>
              <c:strCache>
                <c:ptCount val="1"/>
                <c:pt idx="0">
                  <c:v>Dihydrocodeine or a compound</c:v>
                </c:pt>
              </c:strCache>
            </c:strRef>
          </c:tx>
          <c:spPr>
            <a:ln w="22225" cap="rnd">
              <a:solidFill>
                <a:schemeClr val="tx1"/>
              </a:solidFill>
              <a:prstDash val="solid"/>
              <a:round/>
            </a:ln>
            <a:effectLst/>
          </c:spPr>
          <c:marker>
            <c:symbol val="none"/>
          </c:marker>
          <c:cat>
            <c:numRef>
              <c:f>'Fig 7a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7a data'!$G$6:$G$18</c:f>
              <c:numCache>
                <c:formatCode>0</c:formatCode>
                <c:ptCount val="13"/>
                <c:pt idx="0">
                  <c:v>67</c:v>
                </c:pt>
                <c:pt idx="1">
                  <c:v>64</c:v>
                </c:pt>
                <c:pt idx="2">
                  <c:v>58</c:v>
                </c:pt>
                <c:pt idx="3">
                  <c:v>85</c:v>
                </c:pt>
                <c:pt idx="4">
                  <c:v>84</c:v>
                </c:pt>
                <c:pt idx="5">
                  <c:v>81</c:v>
                </c:pt>
                <c:pt idx="6">
                  <c:v>69</c:v>
                </c:pt>
                <c:pt idx="7">
                  <c:v>94</c:v>
                </c:pt>
                <c:pt idx="8">
                  <c:v>114</c:v>
                </c:pt>
                <c:pt idx="9">
                  <c:v>97</c:v>
                </c:pt>
                <c:pt idx="10">
                  <c:v>133</c:v>
                </c:pt>
                <c:pt idx="11">
                  <c:v>118</c:v>
                </c:pt>
                <c:pt idx="12">
                  <c:v>151</c:v>
                </c:pt>
              </c:numCache>
            </c:numRef>
          </c:val>
          <c:smooth val="0"/>
          <c:extLst>
            <c:ext xmlns:c16="http://schemas.microsoft.com/office/drawing/2014/chart" uri="{C3380CC4-5D6E-409C-BE32-E72D297353CC}">
              <c16:uniqueId val="{00000005-47DF-4FD4-9D5D-FEB26B94F794}"/>
            </c:ext>
          </c:extLst>
        </c:ser>
        <c:dLbls>
          <c:showLegendKey val="0"/>
          <c:showVal val="0"/>
          <c:showCatName val="0"/>
          <c:showSerName val="0"/>
          <c:showPercent val="0"/>
          <c:showBubbleSize val="0"/>
        </c:dLbls>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noMultiLvlLbl val="0"/>
      </c:catAx>
      <c:valAx>
        <c:axId val="420183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Drug-Related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alpha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7B: Number of drug-related deaths in Scotland: in total, and for which certain benzodiazepines were implicated in the cause of death </a:t>
            </a:r>
          </a:p>
        </c:rich>
      </c:tx>
      <c:layout>
        <c:manualLayout>
          <c:xMode val="edge"/>
          <c:yMode val="edge"/>
          <c:x val="0.13079782300934698"/>
          <c:y val="1.2524461324890773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64608378059803"/>
          <c:y val="3.8914413539671677E-2"/>
          <c:w val="0.86977290630764204"/>
          <c:h val="0.68274405508940983"/>
        </c:manualLayout>
      </c:layout>
      <c:lineChart>
        <c:grouping val="standard"/>
        <c:varyColors val="0"/>
        <c:ser>
          <c:idx val="0"/>
          <c:order val="0"/>
          <c:tx>
            <c:strRef>
              <c:f>'Fig 7b data'!$B$3</c:f>
              <c:strCache>
                <c:ptCount val="1"/>
                <c:pt idx="0">
                  <c:v>All drug-related deaths</c:v>
                </c:pt>
              </c:strCache>
            </c:strRef>
          </c:tx>
          <c:spPr>
            <a:ln w="44450" cap="rnd" cmpd="sng">
              <a:solidFill>
                <a:srgbClr val="284F99"/>
              </a:solidFill>
              <a:prstDash val="solid"/>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data'!$B$6:$B$18</c:f>
              <c:numCache>
                <c:formatCode>#,##0</c:formatCode>
                <c:ptCount val="13"/>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numCache>
            </c:numRef>
          </c:val>
          <c:smooth val="0"/>
          <c:extLst>
            <c:ext xmlns:c16="http://schemas.microsoft.com/office/drawing/2014/chart" uri="{C3380CC4-5D6E-409C-BE32-E72D297353CC}">
              <c16:uniqueId val="{00000000-CC47-4601-90F7-E6B3885B4BD7}"/>
            </c:ext>
          </c:extLst>
        </c:ser>
        <c:ser>
          <c:idx val="1"/>
          <c:order val="1"/>
          <c:tx>
            <c:strRef>
              <c:f>'Fig 7b data'!$C$3</c:f>
              <c:strCache>
                <c:ptCount val="1"/>
                <c:pt idx="0">
                  <c:v>Any benzodiazepine</c:v>
                </c:pt>
              </c:strCache>
            </c:strRef>
          </c:tx>
          <c:spPr>
            <a:ln w="22225" cap="rnd">
              <a:solidFill>
                <a:schemeClr val="tx1"/>
              </a:solidFill>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data'!$C$6:$C$18</c:f>
              <c:numCache>
                <c:formatCode>0</c:formatCode>
                <c:ptCount val="13"/>
                <c:pt idx="0">
                  <c:v>149</c:v>
                </c:pt>
                <c:pt idx="1">
                  <c:v>154</c:v>
                </c:pt>
                <c:pt idx="2">
                  <c:v>122</c:v>
                </c:pt>
                <c:pt idx="3">
                  <c:v>185</c:v>
                </c:pt>
                <c:pt idx="4">
                  <c:v>196</c:v>
                </c:pt>
                <c:pt idx="5">
                  <c:v>149</c:v>
                </c:pt>
                <c:pt idx="6">
                  <c:v>121</c:v>
                </c:pt>
                <c:pt idx="7">
                  <c:v>191</c:v>
                </c:pt>
                <c:pt idx="8">
                  <c:v>426</c:v>
                </c:pt>
                <c:pt idx="9">
                  <c:v>552</c:v>
                </c:pt>
                <c:pt idx="10">
                  <c:v>792</c:v>
                </c:pt>
                <c:pt idx="11">
                  <c:v>902</c:v>
                </c:pt>
                <c:pt idx="12">
                  <c:v>974</c:v>
                </c:pt>
              </c:numCache>
            </c:numRef>
          </c:val>
          <c:smooth val="0"/>
          <c:extLst>
            <c:ext xmlns:c16="http://schemas.microsoft.com/office/drawing/2014/chart" uri="{C3380CC4-5D6E-409C-BE32-E72D297353CC}">
              <c16:uniqueId val="{00000001-CC47-4601-90F7-E6B3885B4BD7}"/>
            </c:ext>
          </c:extLst>
        </c:ser>
        <c:ser>
          <c:idx val="2"/>
          <c:order val="2"/>
          <c:tx>
            <c:strRef>
              <c:f>'Fig 7b data'!$D$3</c:f>
              <c:strCache>
                <c:ptCount val="1"/>
                <c:pt idx="0">
                  <c:v>"Prescribable" benzodiazepines</c:v>
                </c:pt>
              </c:strCache>
            </c:strRef>
          </c:tx>
          <c:spPr>
            <a:ln w="25400" cap="rnd">
              <a:solidFill>
                <a:srgbClr val="969696"/>
              </a:solidFill>
              <a:prstDash val="sysDot"/>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data'!$D$6:$D$18</c:f>
              <c:numCache>
                <c:formatCode>0</c:formatCode>
                <c:ptCount val="13"/>
                <c:pt idx="0">
                  <c:v>148</c:v>
                </c:pt>
                <c:pt idx="1">
                  <c:v>154</c:v>
                </c:pt>
                <c:pt idx="2">
                  <c:v>122</c:v>
                </c:pt>
                <c:pt idx="3">
                  <c:v>172</c:v>
                </c:pt>
                <c:pt idx="4">
                  <c:v>179</c:v>
                </c:pt>
                <c:pt idx="5">
                  <c:v>126</c:v>
                </c:pt>
                <c:pt idx="6">
                  <c:v>92</c:v>
                </c:pt>
                <c:pt idx="7">
                  <c:v>143</c:v>
                </c:pt>
                <c:pt idx="8">
                  <c:v>173</c:v>
                </c:pt>
                <c:pt idx="9">
                  <c:v>234</c:v>
                </c:pt>
                <c:pt idx="10">
                  <c:v>238</c:v>
                </c:pt>
                <c:pt idx="11">
                  <c:v>204</c:v>
                </c:pt>
                <c:pt idx="12">
                  <c:v>210</c:v>
                </c:pt>
              </c:numCache>
            </c:numRef>
          </c:val>
          <c:smooth val="0"/>
          <c:extLst>
            <c:ext xmlns:c16="http://schemas.microsoft.com/office/drawing/2014/chart" uri="{C3380CC4-5D6E-409C-BE32-E72D297353CC}">
              <c16:uniqueId val="{00000002-CC47-4601-90F7-E6B3885B4BD7}"/>
            </c:ext>
          </c:extLst>
        </c:ser>
        <c:ser>
          <c:idx val="3"/>
          <c:order val="3"/>
          <c:tx>
            <c:strRef>
              <c:f>'Fig 7b data'!$E$3</c:f>
              <c:strCache>
                <c:ptCount val="1"/>
                <c:pt idx="0">
                  <c:v>Diazepam</c:v>
                </c:pt>
              </c:strCache>
            </c:strRef>
          </c:tx>
          <c:spPr>
            <a:ln w="25400" cap="rnd">
              <a:solidFill>
                <a:srgbClr val="93A7CC"/>
              </a:solidFill>
              <a:prstDash val="sysDash"/>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data'!$E$6:$E$18</c:f>
              <c:numCache>
                <c:formatCode>0</c:formatCode>
                <c:ptCount val="13"/>
                <c:pt idx="0">
                  <c:v>115</c:v>
                </c:pt>
                <c:pt idx="1">
                  <c:v>116</c:v>
                </c:pt>
                <c:pt idx="2">
                  <c:v>93</c:v>
                </c:pt>
                <c:pt idx="3">
                  <c:v>123</c:v>
                </c:pt>
                <c:pt idx="4">
                  <c:v>160</c:v>
                </c:pt>
                <c:pt idx="5">
                  <c:v>106</c:v>
                </c:pt>
                <c:pt idx="6">
                  <c:v>84</c:v>
                </c:pt>
                <c:pt idx="7">
                  <c:v>121</c:v>
                </c:pt>
                <c:pt idx="8">
                  <c:v>154</c:v>
                </c:pt>
                <c:pt idx="9">
                  <c:v>205</c:v>
                </c:pt>
                <c:pt idx="10">
                  <c:v>211</c:v>
                </c:pt>
                <c:pt idx="11">
                  <c:v>188</c:v>
                </c:pt>
                <c:pt idx="12">
                  <c:v>194</c:v>
                </c:pt>
              </c:numCache>
            </c:numRef>
          </c:val>
          <c:smooth val="0"/>
          <c:extLst>
            <c:ext xmlns:c16="http://schemas.microsoft.com/office/drawing/2014/chart" uri="{C3380CC4-5D6E-409C-BE32-E72D297353CC}">
              <c16:uniqueId val="{00000003-CC47-4601-90F7-E6B3885B4BD7}"/>
            </c:ext>
          </c:extLst>
        </c:ser>
        <c:ser>
          <c:idx val="4"/>
          <c:order val="4"/>
          <c:tx>
            <c:strRef>
              <c:f>'Fig 7b data'!$F$3</c:f>
              <c:strCache>
                <c:ptCount val="1"/>
                <c:pt idx="0">
                  <c:v>"Street" benzodiazepines</c:v>
                </c:pt>
              </c:strCache>
            </c:strRef>
          </c:tx>
          <c:spPr>
            <a:ln w="22225" cap="rnd">
              <a:solidFill>
                <a:srgbClr val="969696"/>
              </a:solidFill>
              <a:prstDash val="solid"/>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data'!$F$6:$F$18</c:f>
              <c:numCache>
                <c:formatCode>0</c:formatCode>
                <c:ptCount val="13"/>
                <c:pt idx="0">
                  <c:v>1</c:v>
                </c:pt>
                <c:pt idx="1">
                  <c:v>1</c:v>
                </c:pt>
                <c:pt idx="2">
                  <c:v>0</c:v>
                </c:pt>
                <c:pt idx="3">
                  <c:v>14</c:v>
                </c:pt>
                <c:pt idx="4">
                  <c:v>20</c:v>
                </c:pt>
                <c:pt idx="5">
                  <c:v>40</c:v>
                </c:pt>
                <c:pt idx="6">
                  <c:v>41</c:v>
                </c:pt>
                <c:pt idx="7">
                  <c:v>58</c:v>
                </c:pt>
                <c:pt idx="8">
                  <c:v>303</c:v>
                </c:pt>
                <c:pt idx="9">
                  <c:v>423</c:v>
                </c:pt>
                <c:pt idx="10">
                  <c:v>675</c:v>
                </c:pt>
                <c:pt idx="11">
                  <c:v>823</c:v>
                </c:pt>
                <c:pt idx="12">
                  <c:v>879</c:v>
                </c:pt>
              </c:numCache>
            </c:numRef>
          </c:val>
          <c:smooth val="0"/>
          <c:extLst>
            <c:ext xmlns:c16="http://schemas.microsoft.com/office/drawing/2014/chart" uri="{C3380CC4-5D6E-409C-BE32-E72D297353CC}">
              <c16:uniqueId val="{00000004-CC47-4601-90F7-E6B3885B4BD7}"/>
            </c:ext>
          </c:extLst>
        </c:ser>
        <c:ser>
          <c:idx val="5"/>
          <c:order val="5"/>
          <c:tx>
            <c:strRef>
              <c:f>'Fig 7b data'!$G$3</c:f>
              <c:strCache>
                <c:ptCount val="1"/>
                <c:pt idx="0">
                  <c:v>Etizolam</c:v>
                </c:pt>
              </c:strCache>
            </c:strRef>
          </c:tx>
          <c:spPr>
            <a:ln w="22225" cap="rnd">
              <a:solidFill>
                <a:srgbClr val="93A7CC"/>
              </a:solidFill>
              <a:prstDash val="solid"/>
              <a:round/>
            </a:ln>
            <a:effectLst/>
          </c:spPr>
          <c:marker>
            <c:symbol val="none"/>
          </c:marker>
          <c:cat>
            <c:numRef>
              <c:f>'Fig 7b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7b data'!$G$6:$G$18</c:f>
              <c:numCache>
                <c:formatCode>0</c:formatCode>
                <c:ptCount val="13"/>
                <c:pt idx="0">
                  <c:v>0</c:v>
                </c:pt>
                <c:pt idx="1">
                  <c:v>0</c:v>
                </c:pt>
                <c:pt idx="2">
                  <c:v>0</c:v>
                </c:pt>
                <c:pt idx="3">
                  <c:v>0</c:v>
                </c:pt>
                <c:pt idx="4">
                  <c:v>1</c:v>
                </c:pt>
                <c:pt idx="5">
                  <c:v>8</c:v>
                </c:pt>
                <c:pt idx="6">
                  <c:v>34</c:v>
                </c:pt>
                <c:pt idx="7">
                  <c:v>43</c:v>
                </c:pt>
                <c:pt idx="8">
                  <c:v>223</c:v>
                </c:pt>
                <c:pt idx="9">
                  <c:v>299</c:v>
                </c:pt>
                <c:pt idx="10">
                  <c:v>548</c:v>
                </c:pt>
                <c:pt idx="11">
                  <c:v>754</c:v>
                </c:pt>
                <c:pt idx="12">
                  <c:v>806</c:v>
                </c:pt>
              </c:numCache>
            </c:numRef>
          </c:val>
          <c:smooth val="0"/>
          <c:extLst>
            <c:ext xmlns:c16="http://schemas.microsoft.com/office/drawing/2014/chart" uri="{C3380CC4-5D6E-409C-BE32-E72D297353CC}">
              <c16:uniqueId val="{00000005-CC47-4601-90F7-E6B3885B4BD7}"/>
            </c:ext>
          </c:extLst>
        </c:ser>
        <c:dLbls>
          <c:showLegendKey val="0"/>
          <c:showVal val="0"/>
          <c:showCatName val="0"/>
          <c:showSerName val="0"/>
          <c:showPercent val="0"/>
          <c:showBubbleSize val="0"/>
        </c:dLbls>
        <c:smooth val="0"/>
        <c:axId val="480324632"/>
        <c:axId val="480321680"/>
      </c:lineChart>
      <c:catAx>
        <c:axId val="4803246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1680"/>
        <c:crosses val="autoZero"/>
        <c:auto val="1"/>
        <c:lblAlgn val="ctr"/>
        <c:lblOffset val="100"/>
        <c:noMultiLvlLbl val="0"/>
      </c:catAx>
      <c:valAx>
        <c:axId val="4803216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rPr>
                  <a:t>Drug-Related</a:t>
                </a:r>
                <a:r>
                  <a:rPr lang="en-GB" baseline="0">
                    <a:solidFill>
                      <a:sysClr val="windowText" lastClr="000000"/>
                    </a:solidFill>
                  </a:rPr>
                  <a:t> Deaths</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4632"/>
        <c:crosses val="autoZero"/>
        <c:crossBetween val="between"/>
      </c:valAx>
      <c:spPr>
        <a:noFill/>
        <a:ln>
          <a:solidFill>
            <a:schemeClr val="bg1"/>
          </a:solidFill>
        </a:ln>
        <a:effectLst/>
      </c:spPr>
    </c:plotArea>
    <c:legend>
      <c:legendPos val="b"/>
      <c:layout>
        <c:manualLayout>
          <c:xMode val="edge"/>
          <c:yMode val="edge"/>
          <c:x val="0.11950310826564431"/>
          <c:y val="0.82189453411622315"/>
          <c:w val="0.82937821225590891"/>
          <c:h val="0.1027185141581378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40" b="1" i="0" u="none" strike="noStrike" baseline="0">
                <a:effectLst/>
              </a:rPr>
              <a:t>Figure 7C: Number of drug-related deaths in Scotland: in total, and for which gabapentin/ pregabalin, cocaine, ecstasy-type drugs, amphetamines and alcohol were implicated</a:t>
            </a:r>
            <a:r>
              <a:rPr lang="en-GB" sz="1440" b="0" i="0" u="none" strike="noStrike" baseline="0"/>
              <a:t> </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 7c data'!$B$3</c:f>
              <c:strCache>
                <c:ptCount val="1"/>
                <c:pt idx="0">
                  <c:v>All drug-related deaths</c:v>
                </c:pt>
              </c:strCache>
            </c:strRef>
          </c:tx>
          <c:spPr>
            <a:ln w="44450" cap="rnd">
              <a:solidFill>
                <a:srgbClr val="284F99"/>
              </a:solidFill>
              <a:prstDash val="solid"/>
              <a:round/>
            </a:ln>
            <a:effectLst/>
          </c:spPr>
          <c:marker>
            <c:symbol val="none"/>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data'!$B$6:$B$18</c:f>
              <c:numCache>
                <c:formatCode>#,##0</c:formatCode>
                <c:ptCount val="13"/>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numCache>
            </c:numRef>
          </c:val>
          <c:smooth val="0"/>
          <c:extLst>
            <c:ext xmlns:c16="http://schemas.microsoft.com/office/drawing/2014/chart" uri="{C3380CC4-5D6E-409C-BE32-E72D297353CC}">
              <c16:uniqueId val="{00000000-226C-44CE-B06D-CD4CC00115E3}"/>
            </c:ext>
          </c:extLst>
        </c:ser>
        <c:ser>
          <c:idx val="1"/>
          <c:order val="1"/>
          <c:tx>
            <c:strRef>
              <c:f>'Fig 7c data'!$C$3</c:f>
              <c:strCache>
                <c:ptCount val="1"/>
                <c:pt idx="0">
                  <c:v>Gabapentin and/or pregabalin</c:v>
                </c:pt>
              </c:strCache>
            </c:strRef>
          </c:tx>
          <c:spPr>
            <a:ln w="22225" cap="rnd">
              <a:solidFill>
                <a:srgbClr val="969696"/>
              </a:solidFill>
              <a:prstDash val="dash"/>
              <a:round/>
            </a:ln>
            <a:effectLst/>
          </c:spPr>
          <c:marker>
            <c:symbol val="none"/>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data'!$C$6:$C$18</c:f>
              <c:numCache>
                <c:formatCode>0</c:formatCode>
                <c:ptCount val="13"/>
                <c:pt idx="0">
                  <c:v>2</c:v>
                </c:pt>
                <c:pt idx="1">
                  <c:v>2</c:v>
                </c:pt>
                <c:pt idx="2">
                  <c:v>3</c:v>
                </c:pt>
                <c:pt idx="3">
                  <c:v>8</c:v>
                </c:pt>
                <c:pt idx="4">
                  <c:v>25</c:v>
                </c:pt>
                <c:pt idx="5">
                  <c:v>56</c:v>
                </c:pt>
                <c:pt idx="6">
                  <c:v>86</c:v>
                </c:pt>
                <c:pt idx="7">
                  <c:v>131</c:v>
                </c:pt>
                <c:pt idx="8">
                  <c:v>208</c:v>
                </c:pt>
                <c:pt idx="9">
                  <c:v>242</c:v>
                </c:pt>
                <c:pt idx="10">
                  <c:v>367</c:v>
                </c:pt>
                <c:pt idx="11">
                  <c:v>443</c:v>
                </c:pt>
                <c:pt idx="12">
                  <c:v>502</c:v>
                </c:pt>
              </c:numCache>
            </c:numRef>
          </c:val>
          <c:smooth val="0"/>
          <c:extLst>
            <c:ext xmlns:c16="http://schemas.microsoft.com/office/drawing/2014/chart" uri="{C3380CC4-5D6E-409C-BE32-E72D297353CC}">
              <c16:uniqueId val="{00000001-226C-44CE-B06D-CD4CC00115E3}"/>
            </c:ext>
          </c:extLst>
        </c:ser>
        <c:ser>
          <c:idx val="2"/>
          <c:order val="2"/>
          <c:tx>
            <c:strRef>
              <c:f>'Fig 7c data'!$D$3</c:f>
              <c:strCache>
                <c:ptCount val="1"/>
                <c:pt idx="0">
                  <c:v>Cocaine</c:v>
                </c:pt>
              </c:strCache>
            </c:strRef>
          </c:tx>
          <c:spPr>
            <a:ln w="19050" cap="rnd">
              <a:solidFill>
                <a:schemeClr val="tx1"/>
              </a:solidFill>
              <a:round/>
            </a:ln>
            <a:effectLst/>
          </c:spPr>
          <c:marker>
            <c:symbol val="none"/>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data'!$D$6:$D$18</c:f>
              <c:numCache>
                <c:formatCode>0</c:formatCode>
                <c:ptCount val="13"/>
                <c:pt idx="0">
                  <c:v>36</c:v>
                </c:pt>
                <c:pt idx="1">
                  <c:v>32</c:v>
                </c:pt>
                <c:pt idx="2">
                  <c:v>33</c:v>
                </c:pt>
                <c:pt idx="3">
                  <c:v>36</c:v>
                </c:pt>
                <c:pt idx="4">
                  <c:v>31</c:v>
                </c:pt>
                <c:pt idx="5">
                  <c:v>45</c:v>
                </c:pt>
                <c:pt idx="6">
                  <c:v>45</c:v>
                </c:pt>
                <c:pt idx="7">
                  <c:v>93</c:v>
                </c:pt>
                <c:pt idx="8">
                  <c:v>123</c:v>
                </c:pt>
                <c:pt idx="9">
                  <c:v>176</c:v>
                </c:pt>
                <c:pt idx="10">
                  <c:v>273</c:v>
                </c:pt>
                <c:pt idx="11">
                  <c:v>372</c:v>
                </c:pt>
                <c:pt idx="12">
                  <c:v>459</c:v>
                </c:pt>
              </c:numCache>
            </c:numRef>
          </c:val>
          <c:smooth val="0"/>
          <c:extLst>
            <c:ext xmlns:c16="http://schemas.microsoft.com/office/drawing/2014/chart" uri="{C3380CC4-5D6E-409C-BE32-E72D297353CC}">
              <c16:uniqueId val="{00000002-226C-44CE-B06D-CD4CC00115E3}"/>
            </c:ext>
          </c:extLst>
        </c:ser>
        <c:ser>
          <c:idx val="3"/>
          <c:order val="3"/>
          <c:tx>
            <c:strRef>
              <c:f>'Fig 7c data'!$E$3</c:f>
              <c:strCache>
                <c:ptCount val="1"/>
                <c:pt idx="0">
                  <c:v>Ecstasy-type drugs</c:v>
                </c:pt>
              </c:strCache>
            </c:strRef>
          </c:tx>
          <c:spPr>
            <a:ln w="19050" cap="rnd">
              <a:solidFill>
                <a:srgbClr val="93A7CC"/>
              </a:solidFill>
              <a:prstDash val="solid"/>
              <a:round/>
            </a:ln>
            <a:effectLst/>
          </c:spPr>
          <c:marker>
            <c:symbol val="none"/>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data'!$E$6:$E$18</c:f>
              <c:numCache>
                <c:formatCode>0</c:formatCode>
                <c:ptCount val="13"/>
                <c:pt idx="0">
                  <c:v>5</c:v>
                </c:pt>
                <c:pt idx="1">
                  <c:v>2</c:v>
                </c:pt>
                <c:pt idx="2">
                  <c:v>0</c:v>
                </c:pt>
                <c:pt idx="3">
                  <c:v>8</c:v>
                </c:pt>
                <c:pt idx="4">
                  <c:v>9</c:v>
                </c:pt>
                <c:pt idx="5">
                  <c:v>17</c:v>
                </c:pt>
                <c:pt idx="6">
                  <c:v>14</c:v>
                </c:pt>
                <c:pt idx="7">
                  <c:v>15</c:v>
                </c:pt>
                <c:pt idx="8">
                  <c:v>28</c:v>
                </c:pt>
                <c:pt idx="9">
                  <c:v>27</c:v>
                </c:pt>
                <c:pt idx="10">
                  <c:v>35</c:v>
                </c:pt>
                <c:pt idx="11">
                  <c:v>25</c:v>
                </c:pt>
                <c:pt idx="12">
                  <c:v>40</c:v>
                </c:pt>
              </c:numCache>
            </c:numRef>
          </c:val>
          <c:smooth val="0"/>
          <c:extLst>
            <c:ext xmlns:c16="http://schemas.microsoft.com/office/drawing/2014/chart" uri="{C3380CC4-5D6E-409C-BE32-E72D297353CC}">
              <c16:uniqueId val="{00000003-226C-44CE-B06D-CD4CC00115E3}"/>
            </c:ext>
          </c:extLst>
        </c:ser>
        <c:ser>
          <c:idx val="4"/>
          <c:order val="4"/>
          <c:tx>
            <c:strRef>
              <c:f>'Fig 7c data'!$F$3</c:f>
              <c:strCache>
                <c:ptCount val="1"/>
                <c:pt idx="0">
                  <c:v>Amphetamines</c:v>
                </c:pt>
              </c:strCache>
            </c:strRef>
          </c:tx>
          <c:spPr>
            <a:ln w="22225" cap="rnd">
              <a:solidFill>
                <a:schemeClr val="tx1"/>
              </a:solidFill>
              <a:prstDash val="dash"/>
              <a:round/>
            </a:ln>
            <a:effectLst/>
          </c:spPr>
          <c:marker>
            <c:symbol val="none"/>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data'!$F$6:$F$18</c:f>
              <c:numCache>
                <c:formatCode>0</c:formatCode>
                <c:ptCount val="13"/>
                <c:pt idx="0">
                  <c:v>11</c:v>
                </c:pt>
                <c:pt idx="1">
                  <c:v>6</c:v>
                </c:pt>
                <c:pt idx="2">
                  <c:v>3</c:v>
                </c:pt>
                <c:pt idx="3">
                  <c:v>24</c:v>
                </c:pt>
                <c:pt idx="4">
                  <c:v>18</c:v>
                </c:pt>
                <c:pt idx="5">
                  <c:v>27</c:v>
                </c:pt>
                <c:pt idx="6">
                  <c:v>22</c:v>
                </c:pt>
                <c:pt idx="7">
                  <c:v>17</c:v>
                </c:pt>
                <c:pt idx="8">
                  <c:v>25</c:v>
                </c:pt>
                <c:pt idx="9">
                  <c:v>32</c:v>
                </c:pt>
                <c:pt idx="10">
                  <c:v>46</c:v>
                </c:pt>
                <c:pt idx="11">
                  <c:v>52</c:v>
                </c:pt>
                <c:pt idx="12">
                  <c:v>60</c:v>
                </c:pt>
              </c:numCache>
            </c:numRef>
          </c:val>
          <c:smooth val="0"/>
          <c:extLst>
            <c:ext xmlns:c16="http://schemas.microsoft.com/office/drawing/2014/chart" uri="{C3380CC4-5D6E-409C-BE32-E72D297353CC}">
              <c16:uniqueId val="{00000004-226C-44CE-B06D-CD4CC00115E3}"/>
            </c:ext>
          </c:extLst>
        </c:ser>
        <c:ser>
          <c:idx val="5"/>
          <c:order val="5"/>
          <c:tx>
            <c:strRef>
              <c:f>'Fig 7c data'!$G$3</c:f>
              <c:strCache>
                <c:ptCount val="1"/>
                <c:pt idx="0">
                  <c:v>Alcohol</c:v>
                </c:pt>
              </c:strCache>
            </c:strRef>
          </c:tx>
          <c:spPr>
            <a:ln w="22225" cap="rnd">
              <a:solidFill>
                <a:srgbClr val="969696"/>
              </a:solidFill>
              <a:prstDash val="sysDot"/>
              <a:round/>
            </a:ln>
            <a:effectLst/>
          </c:spPr>
          <c:marker>
            <c:symbol val="circle"/>
            <c:size val="5"/>
            <c:spPr>
              <a:noFill/>
              <a:ln w="9525">
                <a:noFill/>
              </a:ln>
              <a:effectLst/>
            </c:spPr>
          </c:marker>
          <c:cat>
            <c:numRef>
              <c:f>'Fig 7c data'!$A$6:$A$18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 7c data'!$G$6:$G$18</c:f>
              <c:numCache>
                <c:formatCode>0</c:formatCode>
                <c:ptCount val="13"/>
                <c:pt idx="0">
                  <c:v>167</c:v>
                </c:pt>
                <c:pt idx="1">
                  <c:v>165</c:v>
                </c:pt>
                <c:pt idx="2">
                  <c:v>127</c:v>
                </c:pt>
                <c:pt idx="3">
                  <c:v>129</c:v>
                </c:pt>
                <c:pt idx="4">
                  <c:v>111</c:v>
                </c:pt>
                <c:pt idx="5">
                  <c:v>103</c:v>
                </c:pt>
                <c:pt idx="6">
                  <c:v>106</c:v>
                </c:pt>
                <c:pt idx="7">
                  <c:v>107</c:v>
                </c:pt>
                <c:pt idx="8">
                  <c:v>112</c:v>
                </c:pt>
                <c:pt idx="9">
                  <c:v>90</c:v>
                </c:pt>
                <c:pt idx="10">
                  <c:v>156</c:v>
                </c:pt>
                <c:pt idx="11">
                  <c:v>140</c:v>
                </c:pt>
                <c:pt idx="12">
                  <c:v>173</c:v>
                </c:pt>
              </c:numCache>
            </c:numRef>
          </c:val>
          <c:smooth val="0"/>
          <c:extLst>
            <c:ext xmlns:c16="http://schemas.microsoft.com/office/drawing/2014/chart" uri="{C3380CC4-5D6E-409C-BE32-E72D297353CC}">
              <c16:uniqueId val="{00000005-226C-44CE-B06D-CD4CC00115E3}"/>
            </c:ext>
          </c:extLst>
        </c:ser>
        <c:dLbls>
          <c:showLegendKey val="0"/>
          <c:showVal val="0"/>
          <c:showCatName val="0"/>
          <c:showSerName val="0"/>
          <c:showPercent val="0"/>
          <c:showBubbleSize val="0"/>
        </c:dLbls>
        <c:smooth val="0"/>
        <c:axId val="480328568"/>
        <c:axId val="480327256"/>
      </c:lineChart>
      <c:catAx>
        <c:axId val="480328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rPr>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7256"/>
        <c:crosses val="autoZero"/>
        <c:auto val="1"/>
        <c:lblAlgn val="ctr"/>
        <c:lblOffset val="100"/>
        <c:noMultiLvlLbl val="0"/>
      </c:catAx>
      <c:valAx>
        <c:axId val="48032725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rPr>
                  <a:t>Drug-Related</a:t>
                </a:r>
                <a:r>
                  <a:rPr lang="en-GB" baseline="0">
                    <a:solidFill>
                      <a:sysClr val="windowText" lastClr="000000"/>
                    </a:solidFill>
                  </a:rPr>
                  <a:t> Deaths</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8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8: Number of drug-related deaths, by underlying cause of death, Scotland, 2011 to 2020 </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2"/>
          <c:order val="0"/>
          <c:tx>
            <c:strRef>
              <c:f>'2 - causes'!$D$4:$D$5</c:f>
              <c:strCache>
                <c:ptCount val="2"/>
                <c:pt idx="0">
                  <c:v>Accidental poisoning</c:v>
                </c:pt>
              </c:strCache>
            </c:strRef>
          </c:tx>
          <c:spPr>
            <a:solidFill>
              <a:srgbClr val="203F7A"/>
            </a:solidFill>
            <a:ln>
              <a:solidFill>
                <a:schemeClr val="tx1"/>
              </a:solidFill>
            </a:ln>
            <a:effectLst/>
          </c:spPr>
          <c:invertIfNegative val="0"/>
          <c:cat>
            <c:numRef>
              <c:f>'2 - causes'!$A$40:$A$49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'2 - causes'!$D$40:$D$49</c:f>
              <c:numCache>
                <c:formatCode>#,##0</c:formatCode>
                <c:ptCount val="10"/>
                <c:pt idx="0">
                  <c:v>346</c:v>
                </c:pt>
                <c:pt idx="1">
                  <c:v>365</c:v>
                </c:pt>
                <c:pt idx="2">
                  <c:v>366</c:v>
                </c:pt>
                <c:pt idx="3">
                  <c:v>471</c:v>
                </c:pt>
                <c:pt idx="4">
                  <c:v>553</c:v>
                </c:pt>
                <c:pt idx="5">
                  <c:v>730</c:v>
                </c:pt>
                <c:pt idx="6">
                  <c:v>807</c:v>
                </c:pt>
                <c:pt idx="7">
                  <c:v>1017</c:v>
                </c:pt>
                <c:pt idx="8">
                  <c:v>1134</c:v>
                </c:pt>
                <c:pt idx="9">
                  <c:v>1242</c:v>
                </c:pt>
              </c:numCache>
            </c:numRef>
          </c:val>
          <c:extLst>
            <c:ext xmlns:c16="http://schemas.microsoft.com/office/drawing/2014/chart" uri="{C3380CC4-5D6E-409C-BE32-E72D297353CC}">
              <c16:uniqueId val="{00000001-9170-43B2-B5EF-620CAD80F3EE}"/>
            </c:ext>
          </c:extLst>
        </c:ser>
        <c:ser>
          <c:idx val="1"/>
          <c:order val="1"/>
          <c:tx>
            <c:strRef>
              <c:f>'2 - causes'!$C$4:$C$5</c:f>
              <c:strCache>
                <c:ptCount val="2"/>
                <c:pt idx="0">
                  <c:v>Drug abuse</c:v>
                </c:pt>
              </c:strCache>
            </c:strRef>
          </c:tx>
          <c:spPr>
            <a:solidFill>
              <a:schemeClr val="tx1"/>
            </a:solidFill>
            <a:ln>
              <a:solidFill>
                <a:schemeClr val="tx1"/>
              </a:solidFill>
            </a:ln>
            <a:effectLst/>
          </c:spPr>
          <c:invertIfNegative val="0"/>
          <c:cat>
            <c:numRef>
              <c:f>'2 - causes'!$A$40:$A$49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'2 - causes'!$C$40:$C$49</c:f>
              <c:numCache>
                <c:formatCode>0</c:formatCode>
                <c:ptCount val="10"/>
                <c:pt idx="0">
                  <c:v>12</c:v>
                </c:pt>
                <c:pt idx="1">
                  <c:v>26</c:v>
                </c:pt>
                <c:pt idx="2">
                  <c:v>22</c:v>
                </c:pt>
                <c:pt idx="3">
                  <c:v>32</c:v>
                </c:pt>
                <c:pt idx="4">
                  <c:v>49</c:v>
                </c:pt>
                <c:pt idx="5">
                  <c:v>32</c:v>
                </c:pt>
                <c:pt idx="6">
                  <c:v>34</c:v>
                </c:pt>
                <c:pt idx="7">
                  <c:v>45</c:v>
                </c:pt>
                <c:pt idx="8">
                  <c:v>47</c:v>
                </c:pt>
                <c:pt idx="9">
                  <c:v>14</c:v>
                </c:pt>
              </c:numCache>
            </c:numRef>
          </c:val>
          <c:extLst>
            <c:ext xmlns:c16="http://schemas.microsoft.com/office/drawing/2014/chart" uri="{C3380CC4-5D6E-409C-BE32-E72D297353CC}">
              <c16:uniqueId val="{00000000-9170-43B2-B5EF-620CAD80F3EE}"/>
            </c:ext>
          </c:extLst>
        </c:ser>
        <c:ser>
          <c:idx val="3"/>
          <c:order val="2"/>
          <c:tx>
            <c:strRef>
              <c:f>'2 - causes'!$E$4:$E$5</c:f>
              <c:strCache>
                <c:ptCount val="2"/>
                <c:pt idx="0">
                  <c:v>Intentional self-poisoning</c:v>
                </c:pt>
              </c:strCache>
            </c:strRef>
          </c:tx>
          <c:spPr>
            <a:pattFill prst="smGrid">
              <a:fgClr>
                <a:schemeClr val="bg1">
                  <a:lumMod val="75000"/>
                </a:schemeClr>
              </a:fgClr>
              <a:bgClr>
                <a:schemeClr val="bg1"/>
              </a:bgClr>
            </a:pattFill>
            <a:ln>
              <a:solidFill>
                <a:schemeClr val="tx1">
                  <a:alpha val="70000"/>
                </a:schemeClr>
              </a:solidFill>
            </a:ln>
            <a:effectLst/>
          </c:spPr>
          <c:invertIfNegative val="0"/>
          <c:cat>
            <c:numRef>
              <c:f>'2 - causes'!$A$40:$A$49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'2 - causes'!$E$40:$E$49</c:f>
              <c:numCache>
                <c:formatCode>0</c:formatCode>
                <c:ptCount val="10"/>
                <c:pt idx="0">
                  <c:v>36</c:v>
                </c:pt>
                <c:pt idx="1">
                  <c:v>65</c:v>
                </c:pt>
                <c:pt idx="2">
                  <c:v>50</c:v>
                </c:pt>
                <c:pt idx="3">
                  <c:v>45</c:v>
                </c:pt>
                <c:pt idx="4">
                  <c:v>54</c:v>
                </c:pt>
                <c:pt idx="5">
                  <c:v>48</c:v>
                </c:pt>
                <c:pt idx="6">
                  <c:v>54</c:v>
                </c:pt>
                <c:pt idx="7">
                  <c:v>59</c:v>
                </c:pt>
                <c:pt idx="8">
                  <c:v>43</c:v>
                </c:pt>
                <c:pt idx="9">
                  <c:v>57</c:v>
                </c:pt>
              </c:numCache>
            </c:numRef>
          </c:val>
          <c:extLst>
            <c:ext xmlns:c16="http://schemas.microsoft.com/office/drawing/2014/chart" uri="{C3380CC4-5D6E-409C-BE32-E72D297353CC}">
              <c16:uniqueId val="{00000002-9170-43B2-B5EF-620CAD80F3EE}"/>
            </c:ext>
          </c:extLst>
        </c:ser>
        <c:ser>
          <c:idx val="4"/>
          <c:order val="3"/>
          <c:tx>
            <c:strRef>
              <c:f>'2 - causes'!$F$4:$F$5</c:f>
              <c:strCache>
                <c:ptCount val="2"/>
                <c:pt idx="0">
                  <c:v>Assault by drugs, etc.</c:v>
                </c:pt>
              </c:strCache>
            </c:strRef>
          </c:tx>
          <c:spPr>
            <a:solidFill>
              <a:schemeClr val="accent5"/>
            </a:solidFill>
            <a:ln>
              <a:noFill/>
            </a:ln>
            <a:effectLst/>
          </c:spPr>
          <c:invertIfNegative val="0"/>
          <c:cat>
            <c:numRef>
              <c:f>'2 - causes'!$A$40:$A$49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'2 - causes'!$F$40:$F$49</c:f>
              <c:numCache>
                <c:formatCode>0</c:formatCode>
                <c:ptCount val="10"/>
                <c:pt idx="0">
                  <c:v>0</c:v>
                </c:pt>
                <c:pt idx="1">
                  <c:v>0</c:v>
                </c:pt>
                <c:pt idx="2">
                  <c:v>1</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3-9170-43B2-B5EF-620CAD80F3EE}"/>
            </c:ext>
          </c:extLst>
        </c:ser>
        <c:ser>
          <c:idx val="5"/>
          <c:order val="4"/>
          <c:tx>
            <c:strRef>
              <c:f>'2 - causes'!$G$4:$G$5</c:f>
              <c:strCache>
                <c:ptCount val="2"/>
                <c:pt idx="0">
                  <c:v>Undetermined intent</c:v>
                </c:pt>
              </c:strCache>
            </c:strRef>
          </c:tx>
          <c:spPr>
            <a:solidFill>
              <a:schemeClr val="tx2">
                <a:lumMod val="40000"/>
                <a:lumOff val="60000"/>
                <a:alpha val="85000"/>
              </a:schemeClr>
            </a:solidFill>
            <a:ln>
              <a:solidFill>
                <a:schemeClr val="tx1"/>
              </a:solidFill>
            </a:ln>
            <a:effectLst/>
          </c:spPr>
          <c:invertIfNegative val="0"/>
          <c:cat>
            <c:numRef>
              <c:f>'2 - causes'!$A$40:$A$49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'2 - causes'!$G$40:$G$49</c:f>
              <c:numCache>
                <c:formatCode>0</c:formatCode>
                <c:ptCount val="10"/>
                <c:pt idx="0">
                  <c:v>190</c:v>
                </c:pt>
                <c:pt idx="1">
                  <c:v>125</c:v>
                </c:pt>
                <c:pt idx="2">
                  <c:v>88</c:v>
                </c:pt>
                <c:pt idx="3">
                  <c:v>66</c:v>
                </c:pt>
                <c:pt idx="4">
                  <c:v>50</c:v>
                </c:pt>
                <c:pt idx="5">
                  <c:v>58</c:v>
                </c:pt>
                <c:pt idx="6">
                  <c:v>39</c:v>
                </c:pt>
                <c:pt idx="7">
                  <c:v>66</c:v>
                </c:pt>
                <c:pt idx="8">
                  <c:v>56</c:v>
                </c:pt>
                <c:pt idx="9">
                  <c:v>25</c:v>
                </c:pt>
              </c:numCache>
            </c:numRef>
          </c:val>
          <c:extLst>
            <c:ext xmlns:c16="http://schemas.microsoft.com/office/drawing/2014/chart" uri="{C3380CC4-5D6E-409C-BE32-E72D297353CC}">
              <c16:uniqueId val="{00000004-9170-43B2-B5EF-620CAD80F3EE}"/>
            </c:ext>
          </c:extLst>
        </c:ser>
        <c:dLbls>
          <c:showLegendKey val="0"/>
          <c:showVal val="0"/>
          <c:showCatName val="0"/>
          <c:showSerName val="0"/>
          <c:showPercent val="0"/>
          <c:showBubbleSize val="0"/>
        </c:dLbls>
        <c:gapWidth val="150"/>
        <c:overlap val="100"/>
        <c:axId val="630526632"/>
        <c:axId val="630525648"/>
      </c:barChart>
      <c:catAx>
        <c:axId val="6305266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25648"/>
        <c:crosses val="autoZero"/>
        <c:auto val="1"/>
        <c:lblAlgn val="ctr"/>
        <c:lblOffset val="100"/>
        <c:noMultiLvlLbl val="0"/>
      </c:catAx>
      <c:valAx>
        <c:axId val="630525648"/>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Drug-related</a:t>
                </a:r>
                <a:r>
                  <a:rPr lang="en-GB" baseline="0"/>
                  <a:t> Deaths</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26632"/>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9 - Drug-related deaths, crude rates per million population, UK countries and regions, 2019</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93A7CC"/>
            </a:solidFill>
            <a:ln>
              <a:solidFill>
                <a:schemeClr val="tx1"/>
              </a:solidFill>
            </a:ln>
            <a:effectLst/>
          </c:spPr>
          <c:invertIfNegative val="0"/>
          <c:dPt>
            <c:idx val="0"/>
            <c:invertIfNegative val="0"/>
            <c:bubble3D val="0"/>
            <c:spPr>
              <a:solidFill>
                <a:srgbClr val="284F99"/>
              </a:solidFill>
              <a:ln>
                <a:solidFill>
                  <a:schemeClr val="tx1"/>
                </a:solidFill>
              </a:ln>
              <a:effectLst/>
            </c:spPr>
            <c:extLst>
              <c:ext xmlns:c16="http://schemas.microsoft.com/office/drawing/2014/chart" uri="{C3380CC4-5D6E-409C-BE32-E72D297353CC}">
                <c16:uniqueId val="{00000002-3FE2-4722-B3F5-3776DC416766}"/>
              </c:ext>
            </c:extLst>
          </c:dPt>
          <c:dPt>
            <c:idx val="2"/>
            <c:invertIfNegative val="0"/>
            <c:bubble3D val="0"/>
            <c:spPr>
              <a:solidFill>
                <a:srgbClr val="969696"/>
              </a:solidFill>
              <a:ln>
                <a:solidFill>
                  <a:schemeClr val="tx1"/>
                </a:solidFill>
              </a:ln>
              <a:effectLst/>
            </c:spPr>
            <c:extLst>
              <c:ext xmlns:c16="http://schemas.microsoft.com/office/drawing/2014/chart" uri="{C3380CC4-5D6E-409C-BE32-E72D297353CC}">
                <c16:uniqueId val="{00000006-3FE2-4722-B3F5-3776DC416766}"/>
              </c:ext>
            </c:extLst>
          </c:dPt>
          <c:dPt>
            <c:idx val="4"/>
            <c:invertIfNegative val="0"/>
            <c:bubble3D val="0"/>
            <c:spPr>
              <a:solidFill>
                <a:srgbClr val="969696"/>
              </a:solidFill>
              <a:ln>
                <a:solidFill>
                  <a:schemeClr val="tx1"/>
                </a:solidFill>
              </a:ln>
              <a:effectLst/>
            </c:spPr>
            <c:extLst>
              <c:ext xmlns:c16="http://schemas.microsoft.com/office/drawing/2014/chart" uri="{C3380CC4-5D6E-409C-BE32-E72D297353CC}">
                <c16:uniqueId val="{00000003-3FE2-4722-B3F5-3776DC416766}"/>
              </c:ext>
            </c:extLst>
          </c:dPt>
          <c:dPt>
            <c:idx val="6"/>
            <c:invertIfNegative val="0"/>
            <c:bubble3D val="0"/>
            <c:spPr>
              <a:solidFill>
                <a:srgbClr val="969696"/>
              </a:solidFill>
              <a:ln>
                <a:solidFill>
                  <a:schemeClr val="tx1"/>
                </a:solidFill>
              </a:ln>
              <a:effectLst/>
            </c:spPr>
            <c:extLst>
              <c:ext xmlns:c16="http://schemas.microsoft.com/office/drawing/2014/chart" uri="{C3380CC4-5D6E-409C-BE32-E72D297353CC}">
                <c16:uniqueId val="{00000004-3FE2-4722-B3F5-3776DC416766}"/>
              </c:ext>
            </c:extLst>
          </c:dPt>
          <c:dPt>
            <c:idx val="8"/>
            <c:invertIfNegative val="0"/>
            <c:bubble3D val="0"/>
            <c:spPr>
              <a:solidFill>
                <a:srgbClr val="969696"/>
              </a:solidFill>
              <a:ln>
                <a:solidFill>
                  <a:schemeClr val="tx1"/>
                </a:solidFill>
              </a:ln>
              <a:effectLst/>
            </c:spPr>
            <c:extLst>
              <c:ext xmlns:c16="http://schemas.microsoft.com/office/drawing/2014/chart" uri="{C3380CC4-5D6E-409C-BE32-E72D297353CC}">
                <c16:uniqueId val="{00000005-3FE2-4722-B3F5-3776DC416766}"/>
              </c:ext>
            </c:extLst>
          </c:dPt>
          <c:dPt>
            <c:idx val="11"/>
            <c:invertIfNegative val="0"/>
            <c:bubble3D val="0"/>
            <c:spPr>
              <a:solidFill>
                <a:srgbClr val="93A7CC"/>
              </a:solidFill>
              <a:ln>
                <a:solidFill>
                  <a:schemeClr val="tx1"/>
                </a:solidFill>
              </a:ln>
              <a:effectLst/>
            </c:spPr>
            <c:extLst>
              <c:ext xmlns:c16="http://schemas.microsoft.com/office/drawing/2014/chart" uri="{C3380CC4-5D6E-409C-BE32-E72D297353CC}">
                <c16:uniqueId val="{00000000-9DDD-44DD-BC8F-C3A0B4F6A0BA}"/>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3FE2-4722-B3F5-3776DC41676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 data'!$A$5:$A$18</c:f>
              <c:strCache>
                <c:ptCount val="14"/>
                <c:pt idx="0">
                  <c:v>Scotland</c:v>
                </c:pt>
                <c:pt idx="1">
                  <c:v>North East</c:v>
                </c:pt>
                <c:pt idx="2">
                  <c:v>Northern Ireland</c:v>
                </c:pt>
                <c:pt idx="3">
                  <c:v>North West</c:v>
                </c:pt>
                <c:pt idx="4">
                  <c:v>UK</c:v>
                </c:pt>
                <c:pt idx="5">
                  <c:v>Yorkshire and the Humber</c:v>
                </c:pt>
                <c:pt idx="6">
                  <c:v>Wales</c:v>
                </c:pt>
                <c:pt idx="7">
                  <c:v>South West</c:v>
                </c:pt>
                <c:pt idx="8">
                  <c:v>England</c:v>
                </c:pt>
                <c:pt idx="9">
                  <c:v>West Midlands</c:v>
                </c:pt>
                <c:pt idx="10">
                  <c:v>South East</c:v>
                </c:pt>
                <c:pt idx="11">
                  <c:v>London</c:v>
                </c:pt>
                <c:pt idx="12">
                  <c:v>East Midlands</c:v>
                </c:pt>
                <c:pt idx="13">
                  <c:v>East</c:v>
                </c:pt>
              </c:strCache>
            </c:strRef>
          </c:cat>
          <c:val>
            <c:numRef>
              <c:f>'Fig 9 data'!$D$5:$D$18</c:f>
              <c:numCache>
                <c:formatCode>_-* #,##0.0_-;\-* #,##0.0_-;_-* "-"??_-;_-@_-</c:formatCode>
                <c:ptCount val="14"/>
                <c:pt idx="0">
                  <c:v>234.29063020518734</c:v>
                </c:pt>
                <c:pt idx="1">
                  <c:v>87.267845993600602</c:v>
                </c:pt>
                <c:pt idx="2">
                  <c:v>87.132531749246297</c:v>
                </c:pt>
                <c:pt idx="3">
                  <c:v>67.291487654055288</c:v>
                </c:pt>
                <c:pt idx="4">
                  <c:v>64.793516252955015</c:v>
                </c:pt>
                <c:pt idx="5">
                  <c:v>63.420333067597902</c:v>
                </c:pt>
                <c:pt idx="6">
                  <c:v>52.333121569207059</c:v>
                </c:pt>
                <c:pt idx="7">
                  <c:v>49.247105976927465</c:v>
                </c:pt>
                <c:pt idx="8">
                  <c:v>47.701989098327758</c:v>
                </c:pt>
                <c:pt idx="9">
                  <c:v>46.342818556743076</c:v>
                </c:pt>
                <c:pt idx="10">
                  <c:v>38.343662702128022</c:v>
                </c:pt>
                <c:pt idx="11">
                  <c:v>37.714842095878495</c:v>
                </c:pt>
                <c:pt idx="12">
                  <c:v>34.326400227629527</c:v>
                </c:pt>
                <c:pt idx="13">
                  <c:v>32.231827984025841</c:v>
                </c:pt>
              </c:numCache>
            </c:numRef>
          </c:val>
          <c:extLst>
            <c:ext xmlns:c16="http://schemas.microsoft.com/office/drawing/2014/chart" uri="{C3380CC4-5D6E-409C-BE32-E72D297353CC}">
              <c16:uniqueId val="{00000000-EC70-438B-A9D3-03D7A0A3B5CF}"/>
            </c:ext>
          </c:extLst>
        </c:ser>
        <c:dLbls>
          <c:showLegendKey val="0"/>
          <c:showVal val="0"/>
          <c:showCatName val="0"/>
          <c:showSerName val="0"/>
          <c:showPercent val="0"/>
          <c:showBubbleSize val="0"/>
        </c:dLbls>
        <c:gapWidth val="100"/>
        <c:overlap val="-27"/>
        <c:axId val="639053248"/>
        <c:axId val="639053904"/>
      </c:barChart>
      <c:catAx>
        <c:axId val="6390532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UK</a:t>
                </a:r>
                <a:r>
                  <a:rPr lang="en-GB" b="1" baseline="0"/>
                  <a:t> Countries and Regions</a:t>
                </a:r>
                <a:endParaRPr lang="en-GB" b="1"/>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053904"/>
        <c:crosses val="autoZero"/>
        <c:auto val="1"/>
        <c:lblAlgn val="ctr"/>
        <c:lblOffset val="100"/>
        <c:noMultiLvlLbl val="0"/>
      </c:catAx>
      <c:valAx>
        <c:axId val="639053904"/>
        <c:scaling>
          <c:orientation val="minMax"/>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baseline="0">
                    <a:effectLst/>
                  </a:rPr>
                  <a:t>crude rate per million population</a:t>
                </a:r>
                <a:endParaRPr lang="en-GB"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en-GB" sz="1200"/>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0532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u="none" strike="noStrike" baseline="0">
                <a:effectLst/>
              </a:rPr>
              <a:t>Figure HB5: Drug-related deaths per 1,000 problem drug users - NHS Board areas</a:t>
            </a:r>
            <a:r>
              <a:rPr lang="en-GB" sz="1400" b="0" i="0" u="none" strike="noStrike" baseline="0"/>
              <a:t> </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866967535489133E-2"/>
          <c:y val="2.6558262749049065E-2"/>
          <c:w val="0.91496280572925626"/>
          <c:h val="0.93743632103831154"/>
        </c:manualLayout>
      </c:layout>
      <c:scatterChart>
        <c:scatterStyle val="lineMarker"/>
        <c:varyColors val="0"/>
        <c:ser>
          <c:idx val="0"/>
          <c:order val="0"/>
          <c:spPr>
            <a:ln w="28575" cap="rnd">
              <a:noFill/>
              <a:round/>
            </a:ln>
            <a:effectLst/>
          </c:spPr>
          <c:marker>
            <c:symbol val="circle"/>
            <c:size val="5"/>
            <c:spPr>
              <a:solidFill>
                <a:schemeClr val="accent1"/>
              </a:solidFill>
              <a:ln w="50800">
                <a:solidFill>
                  <a:srgbClr val="284F99"/>
                </a:solidFill>
                <a:headEnd type="triangle"/>
                <a:tailEnd type="triangle"/>
              </a:ln>
              <a:effectLst/>
            </c:spPr>
          </c:marker>
          <c:dLbls>
            <c:dLbl>
              <c:idx val="0"/>
              <c:layout>
                <c:manualLayout>
                  <c:x val="0.16822595973927712"/>
                  <c:y val="0"/>
                </c:manualLayout>
              </c:layout>
              <c:tx>
                <c:rich>
                  <a:bodyPr/>
                  <a:lstStyle/>
                  <a:p>
                    <a:fld id="{1B64A3E6-A83C-4C30-AD74-D909FE01EAF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EA3-4F60-AF58-B81896A34289}"/>
                </c:ext>
              </c:extLst>
            </c:dLbl>
            <c:dLbl>
              <c:idx val="1"/>
              <c:layout>
                <c:manualLayout>
                  <c:x val="0.28037659956546213"/>
                  <c:y val="0"/>
                </c:manualLayout>
              </c:layout>
              <c:tx>
                <c:rich>
                  <a:bodyPr/>
                  <a:lstStyle/>
                  <a:p>
                    <a:fld id="{D3A5C22C-DB60-42E4-ADAC-1F69EBAF4E9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EA3-4F60-AF58-B81896A34289}"/>
                </c:ext>
              </c:extLst>
            </c:dLbl>
            <c:dLbl>
              <c:idx val="2"/>
              <c:layout>
                <c:manualLayout>
                  <c:x val="6.0178392101855264E-2"/>
                  <c:y val="0"/>
                </c:manualLayout>
              </c:layout>
              <c:tx>
                <c:rich>
                  <a:bodyPr/>
                  <a:lstStyle/>
                  <a:p>
                    <a:fld id="{940C7A8C-C416-495B-998F-67E894CC251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EA3-4F60-AF58-B81896A34289}"/>
                </c:ext>
              </c:extLst>
            </c:dLbl>
            <c:dLbl>
              <c:idx val="3"/>
              <c:layout>
                <c:manualLayout>
                  <c:x val="4.6501484805979071E-2"/>
                  <c:y val="0"/>
                </c:manualLayout>
              </c:layout>
              <c:tx>
                <c:rich>
                  <a:bodyPr/>
                  <a:lstStyle/>
                  <a:p>
                    <a:fld id="{46724E74-2444-4B15-977F-C68807D500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EA3-4F60-AF58-B81896A34289}"/>
                </c:ext>
              </c:extLst>
            </c:dLbl>
            <c:dLbl>
              <c:idx val="4"/>
              <c:layout>
                <c:manualLayout>
                  <c:x val="2.3250742402989535E-2"/>
                  <c:y val="0"/>
                </c:manualLayout>
              </c:layout>
              <c:tx>
                <c:rich>
                  <a:bodyPr/>
                  <a:lstStyle/>
                  <a:p>
                    <a:fld id="{59AE7CA4-71C2-42D8-8933-B589101AC83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EA3-4F60-AF58-B81896A34289}"/>
                </c:ext>
              </c:extLst>
            </c:dLbl>
            <c:dLbl>
              <c:idx val="5"/>
              <c:layout>
                <c:manualLayout>
                  <c:x val="4.1030721887628588E-2"/>
                  <c:y val="-2.0940819923788608E-3"/>
                </c:manualLayout>
              </c:layout>
              <c:tx>
                <c:rich>
                  <a:bodyPr/>
                  <a:lstStyle/>
                  <a:p>
                    <a:fld id="{1EF4DA01-299C-47EF-A460-B15E5EA0DFD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EA3-4F60-AF58-B81896A34289}"/>
                </c:ext>
              </c:extLst>
            </c:dLbl>
            <c:dLbl>
              <c:idx val="6"/>
              <c:layout>
                <c:manualLayout>
                  <c:x val="5.3339938453917171E-2"/>
                  <c:y val="-2.0940819923788608E-3"/>
                </c:manualLayout>
              </c:layout>
              <c:tx>
                <c:rich>
                  <a:bodyPr/>
                  <a:lstStyle/>
                  <a:p>
                    <a:fld id="{BB0392F6-5EE7-4038-88BD-0C13A4DE405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EA3-4F60-AF58-B81896A34289}"/>
                </c:ext>
              </c:extLst>
            </c:dLbl>
            <c:dLbl>
              <c:idx val="7"/>
              <c:layout>
                <c:manualLayout>
                  <c:x val="2.8721505321340015E-2"/>
                  <c:y val="-2.0940819923788608E-3"/>
                </c:manualLayout>
              </c:layout>
              <c:tx>
                <c:rich>
                  <a:bodyPr/>
                  <a:lstStyle/>
                  <a:p>
                    <a:fld id="{DB37527C-C107-4DA1-BEA9-6AEBD6FCE5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EA3-4F60-AF58-B81896A34289}"/>
                </c:ext>
              </c:extLst>
            </c:dLbl>
            <c:dLbl>
              <c:idx val="8"/>
              <c:layout>
                <c:manualLayout>
                  <c:x val="2.7353814591752394E-2"/>
                  <c:y val="-4.1881639847577215E-3"/>
                </c:manualLayout>
              </c:layout>
              <c:tx>
                <c:rich>
                  <a:bodyPr/>
                  <a:lstStyle/>
                  <a:p>
                    <a:fld id="{EBF292D0-C800-41D4-8399-699E0952733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EA3-4F60-AF58-B81896A34289}"/>
                </c:ext>
              </c:extLst>
            </c:dLbl>
            <c:dLbl>
              <c:idx val="9"/>
              <c:layout>
                <c:manualLayout>
                  <c:x val="1.6412288755051435E-2"/>
                  <c:y val="0"/>
                </c:manualLayout>
              </c:layout>
              <c:tx>
                <c:rich>
                  <a:bodyPr/>
                  <a:lstStyle/>
                  <a:p>
                    <a:fld id="{F046F1F0-6387-4B67-BE91-17ADF37DE46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EA3-4F60-AF58-B81896A34289}"/>
                </c:ext>
              </c:extLst>
            </c:dLbl>
            <c:dLbl>
              <c:idx val="10"/>
              <c:layout>
                <c:manualLayout>
                  <c:x val="2.5986123862164773E-2"/>
                  <c:y val="-3.839105969681479E-17"/>
                </c:manualLayout>
              </c:layout>
              <c:tx>
                <c:rich>
                  <a:bodyPr/>
                  <a:lstStyle/>
                  <a:p>
                    <a:fld id="{E611335B-11A4-480D-B464-5CD1D3BC84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EA3-4F60-AF58-B81896A34289}"/>
                </c:ext>
              </c:extLst>
            </c:dLbl>
            <c:dLbl>
              <c:idx val="11"/>
              <c:layout>
                <c:manualLayout>
                  <c:x val="2.3250742402989535E-2"/>
                  <c:y val="0"/>
                </c:manualLayout>
              </c:layout>
              <c:tx>
                <c:rich>
                  <a:bodyPr/>
                  <a:lstStyle/>
                  <a:p>
                    <a:fld id="{A92169CF-6296-4FE6-9CFA-D1257B162D9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EA3-4F60-AF58-B81896A34289}"/>
                </c:ext>
              </c:extLst>
            </c:dLbl>
            <c:dLbl>
              <c:idx val="12"/>
              <c:layout>
                <c:manualLayout>
                  <c:x val="3.5559958969278112E-2"/>
                  <c:y val="0"/>
                </c:manualLayout>
              </c:layout>
              <c:tx>
                <c:rich>
                  <a:bodyPr/>
                  <a:lstStyle/>
                  <a:p>
                    <a:fld id="{39D79C75-5566-4711-8685-E18F114D7C3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EA3-4F60-AF58-B81896A34289}"/>
                </c:ext>
              </c:extLst>
            </c:dLbl>
            <c:dLbl>
              <c:idx val="13"/>
              <c:layout>
                <c:manualLayout>
                  <c:x val="3.0089196050927632E-2"/>
                  <c:y val="-1.9195529848407395E-17"/>
                </c:manualLayout>
              </c:layout>
              <c:tx>
                <c:rich>
                  <a:bodyPr/>
                  <a:lstStyle/>
                  <a:p>
                    <a:fld id="{99C77168-1A02-452C-9372-6D681AD4C6E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EA3-4F60-AF58-B81896A34289}"/>
                </c:ext>
              </c:extLst>
            </c:dLbl>
            <c:dLbl>
              <c:idx val="14"/>
              <c:layout>
                <c:manualLayout>
                  <c:x val="8.6164515964019986E-2"/>
                  <c:y val="0"/>
                </c:manualLayout>
              </c:layout>
              <c:tx>
                <c:rich>
                  <a:bodyPr/>
                  <a:lstStyle/>
                  <a:p>
                    <a:fld id="{AE1B4011-46BE-438C-9F7C-5576D6A1258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EA3-4F60-AF58-B81896A342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Ref>
                <c:f>'Fig HB5 calc rates'!$G$5:$G$19</c:f>
                <c:numCache>
                  <c:formatCode>General</c:formatCode>
                  <c:ptCount val="15"/>
                  <c:pt idx="0">
                    <c:v>8</c:v>
                  </c:pt>
                  <c:pt idx="1">
                    <c:v>13.333333333333332</c:v>
                  </c:pt>
                  <c:pt idx="2">
                    <c:v>2.8758169934640492</c:v>
                  </c:pt>
                  <c:pt idx="3">
                    <c:v>2.0571428571428569</c:v>
                  </c:pt>
                  <c:pt idx="4">
                    <c:v>0.90058479532163815</c:v>
                  </c:pt>
                  <c:pt idx="5">
                    <c:v>1.7213622291021657</c:v>
                  </c:pt>
                  <c:pt idx="6">
                    <c:v>2.2591876208897474</c:v>
                  </c:pt>
                  <c:pt idx="7">
                    <c:v>0.92214357937310432</c:v>
                  </c:pt>
                  <c:pt idx="8">
                    <c:v>0.98168498168497997</c:v>
                  </c:pt>
                  <c:pt idx="9">
                    <c:v>0.34237835200510425</c:v>
                  </c:pt>
                  <c:pt idx="10">
                    <c:v>0.73202614379084885</c:v>
                  </c:pt>
                  <c:pt idx="11">
                    <c:v>0.65560893078340854</c:v>
                  </c:pt>
                  <c:pt idx="12">
                    <c:v>1.3289124668435015</c:v>
                  </c:pt>
                  <c:pt idx="13">
                    <c:v>1.1479786422578186</c:v>
                  </c:pt>
                  <c:pt idx="14">
                    <c:v>3.9215686274509807</c:v>
                  </c:pt>
                </c:numCache>
              </c:numRef>
            </c:plus>
            <c:minus>
              <c:numRef>
                <c:f>'Fig HB5 calc rates'!$F$5:$F$19</c:f>
                <c:numCache>
                  <c:formatCode>General</c:formatCode>
                  <c:ptCount val="15"/>
                  <c:pt idx="0">
                    <c:v>9.1428571428571423</c:v>
                  </c:pt>
                  <c:pt idx="1">
                    <c:v>10.666666666666668</c:v>
                  </c:pt>
                  <c:pt idx="2">
                    <c:v>3.2352941176470615</c:v>
                  </c:pt>
                  <c:pt idx="3">
                    <c:v>1.6589861751152064</c:v>
                  </c:pt>
                  <c:pt idx="4">
                    <c:v>1.1861360718870344</c:v>
                  </c:pt>
                  <c:pt idx="5">
                    <c:v>1.393483709273184</c:v>
                  </c:pt>
                  <c:pt idx="6">
                    <c:v>2.0419580419580434</c:v>
                  </c:pt>
                  <c:pt idx="7">
                    <c:v>0.80922803904170415</c:v>
                  </c:pt>
                  <c:pt idx="8">
                    <c:v>0.58008658008658109</c:v>
                  </c:pt>
                  <c:pt idx="9">
                    <c:v>0.3459823346577906</c:v>
                  </c:pt>
                  <c:pt idx="10">
                    <c:v>0.65497076023391898</c:v>
                  </c:pt>
                  <c:pt idx="11">
                    <c:v>0.64468211527034924</c:v>
                  </c:pt>
                  <c:pt idx="12">
                    <c:v>1.0797413793103452</c:v>
                  </c:pt>
                  <c:pt idx="13">
                    <c:v>0.95434369055168133</c:v>
                  </c:pt>
                  <c:pt idx="14">
                    <c:v>3.2579185520361991</c:v>
                  </c:pt>
                </c:numCache>
              </c:numRef>
            </c:minus>
            <c:spPr>
              <a:noFill/>
              <a:ln w="133350" cap="rnd" cmpd="sng" algn="ctr">
                <a:solidFill>
                  <a:srgbClr val="93A7CC">
                    <a:alpha val="65000"/>
                  </a:srgbClr>
                </a:solidFill>
                <a:round/>
              </a:ln>
              <a:effectLst/>
            </c:spPr>
          </c:errBars>
          <c:xVal>
            <c:numRef>
              <c:f>'Fig HB5 calc rates'!$B$5:$B$19</c:f>
              <c:numCache>
                <c:formatCode>0.00</c:formatCode>
                <c:ptCount val="15"/>
                <c:pt idx="0">
                  <c:v>32</c:v>
                </c:pt>
                <c:pt idx="1">
                  <c:v>26.666666666666668</c:v>
                </c:pt>
                <c:pt idx="2">
                  <c:v>21.568627450980394</c:v>
                </c:pt>
                <c:pt idx="3">
                  <c:v>17.142857142857142</c:v>
                </c:pt>
                <c:pt idx="4">
                  <c:v>16.210526315789473</c:v>
                </c:pt>
                <c:pt idx="5">
                  <c:v>14.631578947368421</c:v>
                </c:pt>
                <c:pt idx="6">
                  <c:v>13.272727272727273</c:v>
                </c:pt>
                <c:pt idx="7">
                  <c:v>13.217391304347826</c:v>
                </c:pt>
                <c:pt idx="8">
                  <c:v>12.761904761904763</c:v>
                </c:pt>
                <c:pt idx="9">
                  <c:v>12.736474694589878</c:v>
                </c:pt>
                <c:pt idx="10">
                  <c:v>12.444444444444445</c:v>
                </c:pt>
                <c:pt idx="11">
                  <c:v>11.604278074866309</c:v>
                </c:pt>
                <c:pt idx="12">
                  <c:v>11.517241379310345</c:v>
                </c:pt>
                <c:pt idx="13">
                  <c:v>11.315789473684211</c:v>
                </c:pt>
                <c:pt idx="14">
                  <c:v>9.4117647058823533</c:v>
                </c:pt>
              </c:numCache>
            </c:numRef>
          </c:xVal>
          <c:yVal>
            <c:numRef>
              <c:f>'Fig HB5 calc rates'!$I$5:$I$19</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5="http://schemas.microsoft.com/office/drawing/2012/chart" uri="{02D57815-91ED-43cb-92C2-25804820EDAC}">
              <c15:datalabelsRange>
                <c15:f>'Fig HB5 calc rates'!$A$5:$A$19</c15:f>
                <c15:dlblRangeCache>
                  <c:ptCount val="15"/>
                  <c:pt idx="0">
                    <c:v>Western Isles</c:v>
                  </c:pt>
                  <c:pt idx="1">
                    <c:v>Orkney</c:v>
                  </c:pt>
                  <c:pt idx="2">
                    <c:v>Borders</c:v>
                  </c:pt>
                  <c:pt idx="3">
                    <c:v>Fife</c:v>
                  </c:pt>
                  <c:pt idx="4">
                    <c:v>Grampian</c:v>
                  </c:pt>
                  <c:pt idx="5">
                    <c:v>Highland</c:v>
                  </c:pt>
                  <c:pt idx="6">
                    <c:v>Dumfries &amp; Galloway</c:v>
                  </c:pt>
                  <c:pt idx="7">
                    <c:v>Tayside</c:v>
                  </c:pt>
                  <c:pt idx="8">
                    <c:v>Ayrshire &amp; Arran</c:v>
                  </c:pt>
                  <c:pt idx="9">
                    <c:v>SCOTLAND</c:v>
                  </c:pt>
                  <c:pt idx="10">
                    <c:v>Lothian</c:v>
                  </c:pt>
                  <c:pt idx="11">
                    <c:v>Greater Glasgow &amp; Clyde</c:v>
                  </c:pt>
                  <c:pt idx="12">
                    <c:v>Forth Valley</c:v>
                  </c:pt>
                  <c:pt idx="13">
                    <c:v>Lanarkshire</c:v>
                  </c:pt>
                  <c:pt idx="14">
                    <c:v>Shetland</c:v>
                  </c:pt>
                </c15:dlblRangeCache>
              </c15:datalabelsRange>
            </c:ext>
            <c:ext xmlns:c16="http://schemas.microsoft.com/office/drawing/2014/chart" uri="{C3380CC4-5D6E-409C-BE32-E72D297353CC}">
              <c16:uniqueId val="{0000000F-2EA3-4F60-AF58-B81896A34289}"/>
            </c:ext>
          </c:extLst>
        </c:ser>
        <c:dLbls>
          <c:showLegendKey val="0"/>
          <c:showVal val="0"/>
          <c:showCatName val="0"/>
          <c:showSerName val="0"/>
          <c:showPercent val="0"/>
          <c:showBubbleSize val="0"/>
        </c:dLbls>
        <c:axId val="330012072"/>
        <c:axId val="330017648"/>
      </c:scatterChart>
      <c:valAx>
        <c:axId val="330012072"/>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017648"/>
        <c:crosses val="autoZero"/>
        <c:crossBetween val="midCat"/>
      </c:valAx>
      <c:valAx>
        <c:axId val="330017648"/>
        <c:scaling>
          <c:orientation val="minMax"/>
        </c:scaling>
        <c:delete val="1"/>
        <c:axPos val="l"/>
        <c:majorGridlines>
          <c:spPr>
            <a:ln w="9525" cap="flat" cmpd="sng" algn="ctr">
              <a:noFill/>
              <a:round/>
            </a:ln>
            <a:effectLst/>
          </c:spPr>
        </c:majorGridlines>
        <c:numFmt formatCode="General" sourceLinked="0"/>
        <c:majorTickMark val="none"/>
        <c:minorTickMark val="none"/>
        <c:tickLblPos val="nextTo"/>
        <c:crossAx val="330012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C5: Drug-related deaths per 1,000 problem drug users - council areas </a:t>
            </a:r>
            <a:r>
              <a:rPr lang="en-US" b="1"/>
              <a:t> </a:t>
            </a:r>
            <a:endParaRPr lang="en-GB" b="1"/>
          </a:p>
        </c:rich>
      </c:tx>
      <c:overlay val="0"/>
      <c:spPr>
        <a:noFill/>
        <a:ln>
          <a:noFill/>
        </a:ln>
        <a:effectLst/>
      </c:spPr>
      <c:txPr>
        <a:bodyPr rot="0" spcFirstLastPara="1" vertOverflow="ellipsis" vert="horz" wrap="square" anchor="ctr" anchorCtr="1"/>
        <a:lstStyle/>
        <a:p>
          <a:pPr algn="ctr" rtl="0">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strRef>
              <c:f>'Fig C5 calc rates'!$G$5</c:f>
              <c:strCache>
                <c:ptCount val="1"/>
                <c:pt idx="0">
                  <c:v>id</c:v>
                </c:pt>
              </c:strCache>
            </c:strRef>
          </c:tx>
          <c:spPr>
            <a:ln w="28575" cap="rnd">
              <a:noFill/>
              <a:round/>
            </a:ln>
            <a:effectLst/>
          </c:spPr>
          <c:marker>
            <c:symbol val="circle"/>
            <c:size val="5"/>
            <c:spPr>
              <a:solidFill>
                <a:srgbClr val="284F99"/>
              </a:solidFill>
              <a:ln w="28575">
                <a:solidFill>
                  <a:srgbClr val="284F99"/>
                </a:solidFill>
              </a:ln>
              <a:effectLst/>
            </c:spPr>
          </c:marker>
          <c:dLbls>
            <c:dLbl>
              <c:idx val="0"/>
              <c:layout>
                <c:manualLayout>
                  <c:x val="0.17916748557597809"/>
                  <c:y val="0"/>
                </c:manualLayout>
              </c:layout>
              <c:tx>
                <c:rich>
                  <a:bodyPr/>
                  <a:lstStyle/>
                  <a:p>
                    <a:fld id="{AB1A7A86-BBF0-448A-A784-0390B518CA6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88A-4CA8-8FA2-C3885EA15807}"/>
                </c:ext>
              </c:extLst>
            </c:dLbl>
            <c:dLbl>
              <c:idx val="1"/>
              <c:layout>
                <c:manualLayout>
                  <c:x val="0.2844221332401709"/>
                  <c:y val="0"/>
                </c:manualLayout>
              </c:layout>
              <c:tx>
                <c:rich>
                  <a:bodyPr/>
                  <a:lstStyle/>
                  <a:p>
                    <a:fld id="{9AA371F8-D184-42EA-903A-271173B9E92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88A-4CA8-8FA2-C3885EA15807}"/>
                </c:ext>
              </c:extLst>
            </c:dLbl>
            <c:dLbl>
              <c:idx val="2"/>
              <c:layout>
                <c:manualLayout>
                  <c:x val="0.15178608475988273"/>
                  <c:y val="-1.5317490588030321E-16"/>
                </c:manualLayout>
              </c:layout>
              <c:tx>
                <c:rich>
                  <a:bodyPr/>
                  <a:lstStyle/>
                  <a:p>
                    <a:fld id="{D86FEF32-1C5D-4D30-A609-3FF900F15D2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88A-4CA8-8FA2-C3885EA15807}"/>
                </c:ext>
              </c:extLst>
            </c:dLbl>
            <c:dLbl>
              <c:idx val="3"/>
              <c:layout>
                <c:manualLayout>
                  <c:x val="6.4281464290618026E-2"/>
                  <c:y val="0"/>
                </c:manualLayout>
              </c:layout>
              <c:tx>
                <c:rich>
                  <a:bodyPr/>
                  <a:lstStyle/>
                  <a:p>
                    <a:fld id="{29875C6B-B3EE-4CA3-B538-5810741DD3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88A-4CA8-8FA2-C3885EA15807}"/>
                </c:ext>
              </c:extLst>
            </c:dLbl>
            <c:dLbl>
              <c:idx val="4"/>
              <c:layout>
                <c:manualLayout>
                  <c:x val="3.9663031158040971E-2"/>
                  <c:y val="0"/>
                </c:manualLayout>
              </c:layout>
              <c:tx>
                <c:rich>
                  <a:bodyPr/>
                  <a:lstStyle/>
                  <a:p>
                    <a:fld id="{82784FBB-D1E6-49E0-8174-514B1DD5938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88A-4CA8-8FA2-C3885EA15807}"/>
                </c:ext>
              </c:extLst>
            </c:dLbl>
            <c:dLbl>
              <c:idx val="5"/>
              <c:layout>
                <c:manualLayout>
                  <c:x val="5.060455699474193E-2"/>
                  <c:y val="-1.5356423878725916E-16"/>
                </c:manualLayout>
              </c:layout>
              <c:tx>
                <c:rich>
                  <a:bodyPr/>
                  <a:lstStyle/>
                  <a:p>
                    <a:fld id="{BF060E06-DE53-4222-93A5-3340006E810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88A-4CA8-8FA2-C3885EA15807}"/>
                </c:ext>
              </c:extLst>
            </c:dLbl>
            <c:dLbl>
              <c:idx val="6"/>
              <c:layout>
                <c:manualLayout>
                  <c:x val="3.0089196050927532E-2"/>
                  <c:y val="-1.5356423878725916E-16"/>
                </c:manualLayout>
              </c:layout>
              <c:tx>
                <c:rich>
                  <a:bodyPr/>
                  <a:lstStyle/>
                  <a:p>
                    <a:fld id="{8E5F87F3-CEC3-44D2-B123-0A1EF447200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88A-4CA8-8FA2-C3885EA15807}"/>
                </c:ext>
              </c:extLst>
            </c:dLbl>
            <c:dLbl>
              <c:idx val="7"/>
              <c:layout>
                <c:manualLayout>
                  <c:x val="1.6412288755051435E-2"/>
                  <c:y val="0"/>
                </c:manualLayout>
              </c:layout>
              <c:tx>
                <c:rich>
                  <a:bodyPr/>
                  <a:lstStyle/>
                  <a:p>
                    <a:fld id="{C54B5CF2-8BDB-4425-8423-EFB6A31468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88A-4CA8-8FA2-C3885EA15807}"/>
                </c:ext>
              </c:extLst>
            </c:dLbl>
            <c:dLbl>
              <c:idx val="8"/>
              <c:layout>
                <c:manualLayout>
                  <c:x val="3.5574964392249601E-2"/>
                  <c:y val="-1.5317490588030321E-16"/>
                </c:manualLayout>
              </c:layout>
              <c:tx>
                <c:rich>
                  <a:bodyPr/>
                  <a:lstStyle/>
                  <a:p>
                    <a:fld id="{1F822207-D8D0-41F5-8EE3-F9FCF7E17B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88A-4CA8-8FA2-C3885EA15807}"/>
                </c:ext>
              </c:extLst>
            </c:dLbl>
            <c:dLbl>
              <c:idx val="9"/>
              <c:layout>
                <c:manualLayout>
                  <c:x val="7.2487608668143896E-2"/>
                  <c:y val="0"/>
                </c:manualLayout>
              </c:layout>
              <c:tx>
                <c:rich>
                  <a:bodyPr/>
                  <a:lstStyle/>
                  <a:p>
                    <a:fld id="{387EF900-1BF4-4C60-A279-B5ED588BF33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88A-4CA8-8FA2-C3885EA15807}"/>
                </c:ext>
              </c:extLst>
            </c:dLbl>
            <c:dLbl>
              <c:idx val="10"/>
              <c:layout>
                <c:manualLayout>
                  <c:x val="4.7846604498669745E-2"/>
                  <c:y val="-7.6587452940151604E-17"/>
                </c:manualLayout>
              </c:layout>
              <c:tx>
                <c:rich>
                  <a:bodyPr/>
                  <a:lstStyle/>
                  <a:p>
                    <a:fld id="{1EA8F396-4998-4EF5-9FE1-0CF52E99FA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88A-4CA8-8FA2-C3885EA15807}"/>
                </c:ext>
              </c:extLst>
            </c:dLbl>
            <c:dLbl>
              <c:idx val="11"/>
              <c:layout>
                <c:manualLayout>
                  <c:x val="2.7368788799011046E-2"/>
                  <c:y val="-7.6587452940151604E-17"/>
                </c:manualLayout>
              </c:layout>
              <c:tx>
                <c:rich>
                  <a:bodyPr/>
                  <a:lstStyle/>
                  <a:p>
                    <a:fld id="{6BDD9521-D359-46F6-9F4D-C8C7EA674E6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88A-4CA8-8FA2-C3885EA15807}"/>
                </c:ext>
              </c:extLst>
            </c:dLbl>
            <c:dLbl>
              <c:idx val="12"/>
              <c:layout>
                <c:manualLayout>
                  <c:x val="4.6501484805979022E-2"/>
                  <c:y val="-7.6782119393629579E-17"/>
                </c:manualLayout>
              </c:layout>
              <c:tx>
                <c:rich>
                  <a:bodyPr/>
                  <a:lstStyle/>
                  <a:p>
                    <a:fld id="{5EAFE336-D65B-4E08-B6B5-6B3A4D15E09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88A-4CA8-8FA2-C3885EA15807}"/>
                </c:ext>
              </c:extLst>
            </c:dLbl>
            <c:dLbl>
              <c:idx val="13"/>
              <c:layout>
                <c:manualLayout>
                  <c:x val="3.282457751010287E-2"/>
                  <c:y val="7.6782119393629579E-17"/>
                </c:manualLayout>
              </c:layout>
              <c:tx>
                <c:rich>
                  <a:bodyPr/>
                  <a:lstStyle/>
                  <a:p>
                    <a:fld id="{8CE0588F-56F5-48A3-B88C-5B58834BD89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88A-4CA8-8FA2-C3885EA15807}"/>
                </c:ext>
              </c:extLst>
            </c:dLbl>
            <c:dLbl>
              <c:idx val="14"/>
              <c:layout>
                <c:manualLayout>
                  <c:x val="5.4707629183504787E-3"/>
                  <c:y val="0"/>
                </c:manualLayout>
              </c:layout>
              <c:tx>
                <c:rich>
                  <a:bodyPr/>
                  <a:lstStyle/>
                  <a:p>
                    <a:fld id="{C7D32799-224D-4898-A087-D05A4BC7CDA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88A-4CA8-8FA2-C3885EA15807}"/>
                </c:ext>
              </c:extLst>
            </c:dLbl>
            <c:dLbl>
              <c:idx val="15"/>
              <c:layout>
                <c:manualLayout>
                  <c:x val="4.7879175512617236E-2"/>
                  <c:y val="0"/>
                </c:manualLayout>
              </c:layout>
              <c:tx>
                <c:rich>
                  <a:bodyPr/>
                  <a:lstStyle/>
                  <a:p>
                    <a:fld id="{4B1A0681-1F47-450A-A6CA-4521F3D2781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88A-4CA8-8FA2-C3885EA15807}"/>
                </c:ext>
              </c:extLst>
            </c:dLbl>
            <c:dLbl>
              <c:idx val="16"/>
              <c:layout>
                <c:manualLayout>
                  <c:x val="4.7846604498669745E-2"/>
                  <c:y val="-7.6587452940151604E-17"/>
                </c:manualLayout>
              </c:layout>
              <c:tx>
                <c:rich>
                  <a:bodyPr/>
                  <a:lstStyle/>
                  <a:p>
                    <a:fld id="{4A64262B-5B35-4582-9C2E-10F8AFF051E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88A-4CA8-8FA2-C3885EA15807}"/>
                </c:ext>
              </c:extLst>
            </c:dLbl>
            <c:dLbl>
              <c:idx val="17"/>
              <c:layout>
                <c:manualLayout>
                  <c:x val="1.7779979484639007E-2"/>
                  <c:y val="-7.6782119393629579E-17"/>
                </c:manualLayout>
              </c:layout>
              <c:tx>
                <c:rich>
                  <a:bodyPr/>
                  <a:lstStyle/>
                  <a:p>
                    <a:fld id="{8F9BF962-DF3A-40F0-8A78-F82980F2CFF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88A-4CA8-8FA2-C3885EA15807}"/>
                </c:ext>
              </c:extLst>
            </c:dLbl>
            <c:dLbl>
              <c:idx val="18"/>
              <c:layout>
                <c:manualLayout>
                  <c:x val="1.7779979484639007E-2"/>
                  <c:y val="0"/>
                </c:manualLayout>
              </c:layout>
              <c:tx>
                <c:rich>
                  <a:bodyPr/>
                  <a:lstStyle/>
                  <a:p>
                    <a:fld id="{B32784D3-2248-4F34-8005-505EE01B43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88A-4CA8-8FA2-C3885EA15807}"/>
                </c:ext>
              </c:extLst>
            </c:dLbl>
            <c:dLbl>
              <c:idx val="19"/>
              <c:layout>
                <c:manualLayout>
                  <c:x val="2.3250742402989535E-2"/>
                  <c:y val="0"/>
                </c:manualLayout>
              </c:layout>
              <c:tx>
                <c:rich>
                  <a:bodyPr/>
                  <a:lstStyle/>
                  <a:p>
                    <a:fld id="{73E8AF16-8309-4E84-9D8D-311338455AB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88A-4CA8-8FA2-C3885EA15807}"/>
                </c:ext>
              </c:extLst>
            </c:dLbl>
            <c:dLbl>
              <c:idx val="20"/>
              <c:layout>
                <c:manualLayout>
                  <c:x val="4.650904302491194E-2"/>
                  <c:y val="0"/>
                </c:manualLayout>
              </c:layout>
              <c:tx>
                <c:rich>
                  <a:bodyPr/>
                  <a:lstStyle/>
                  <a:p>
                    <a:fld id="{FD5CECB9-4483-45B3-9628-C768027132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88A-4CA8-8FA2-C3885EA15807}"/>
                </c:ext>
              </c:extLst>
            </c:dLbl>
            <c:dLbl>
              <c:idx val="21"/>
              <c:layout>
                <c:manualLayout>
                  <c:x val="0.12439482948590476"/>
                  <c:y val="0"/>
                </c:manualLayout>
              </c:layout>
              <c:tx>
                <c:rich>
                  <a:bodyPr/>
                  <a:lstStyle/>
                  <a:p>
                    <a:fld id="{164654E5-7439-422A-9382-8E93F1D8CF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E88A-4CA8-8FA2-C3885EA15807}"/>
                </c:ext>
              </c:extLst>
            </c:dLbl>
            <c:dLbl>
              <c:idx val="22"/>
              <c:layout>
                <c:manualLayout>
                  <c:x val="2.3250742402989535E-2"/>
                  <c:y val="0"/>
                </c:manualLayout>
              </c:layout>
              <c:tx>
                <c:rich>
                  <a:bodyPr/>
                  <a:lstStyle/>
                  <a:p>
                    <a:fld id="{DDAF3D34-3050-4762-8CE7-D90CF52DC4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88A-4CA8-8FA2-C3885EA15807}"/>
                </c:ext>
              </c:extLst>
            </c:dLbl>
            <c:dLbl>
              <c:idx val="23"/>
              <c:layout>
                <c:manualLayout>
                  <c:x val="2.8721505321340015E-2"/>
                  <c:y val="-3.839105969681479E-17"/>
                </c:manualLayout>
              </c:layout>
              <c:tx>
                <c:rich>
                  <a:bodyPr/>
                  <a:lstStyle/>
                  <a:p>
                    <a:fld id="{471F3124-0C4C-48DE-9CAF-8FE063A522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88A-4CA8-8FA2-C3885EA15807}"/>
                </c:ext>
              </c:extLst>
            </c:dLbl>
            <c:dLbl>
              <c:idx val="24"/>
              <c:layout>
                <c:manualLayout>
                  <c:x val="3.5559958969278112E-2"/>
                  <c:y val="3.839105969681479E-17"/>
                </c:manualLayout>
              </c:layout>
              <c:tx>
                <c:rich>
                  <a:bodyPr/>
                  <a:lstStyle/>
                  <a:p>
                    <a:fld id="{2FCD532E-3438-41E8-ABEE-DA06FA2A7CB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88A-4CA8-8FA2-C3885EA15807}"/>
                </c:ext>
              </c:extLst>
            </c:dLbl>
            <c:dLbl>
              <c:idx val="25"/>
              <c:layout>
                <c:manualLayout>
                  <c:x val="3.9663031158040971E-2"/>
                  <c:y val="0"/>
                </c:manualLayout>
              </c:layout>
              <c:tx>
                <c:rich>
                  <a:bodyPr/>
                  <a:lstStyle/>
                  <a:p>
                    <a:fld id="{85E9F101-C8A6-49EC-88B7-376E1402C0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88A-4CA8-8FA2-C3885EA15807}"/>
                </c:ext>
              </c:extLst>
            </c:dLbl>
            <c:dLbl>
              <c:idx val="26"/>
              <c:layout>
                <c:manualLayout>
                  <c:x val="3.1456886780515204E-2"/>
                  <c:y val="0"/>
                </c:manualLayout>
              </c:layout>
              <c:tx>
                <c:rich>
                  <a:bodyPr/>
                  <a:lstStyle/>
                  <a:p>
                    <a:fld id="{E02C51A2-18B6-45AF-9D38-D1C3DA07C61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88A-4CA8-8FA2-C3885EA15807}"/>
                </c:ext>
              </c:extLst>
            </c:dLbl>
            <c:dLbl>
              <c:idx val="27"/>
              <c:layout>
                <c:manualLayout>
                  <c:x val="3.282457751010287E-2"/>
                  <c:y val="0"/>
                </c:manualLayout>
              </c:layout>
              <c:tx>
                <c:rich>
                  <a:bodyPr/>
                  <a:lstStyle/>
                  <a:p>
                    <a:fld id="{3E569176-B7DB-49F7-9003-BB21F751048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E88A-4CA8-8FA2-C3885EA15807}"/>
                </c:ext>
              </c:extLst>
            </c:dLbl>
            <c:dLbl>
              <c:idx val="28"/>
              <c:layout>
                <c:manualLayout>
                  <c:x val="4.2398412617216212E-2"/>
                  <c:y val="-1.9195529848407395E-17"/>
                </c:manualLayout>
              </c:layout>
              <c:tx>
                <c:rich>
                  <a:bodyPr/>
                  <a:lstStyle/>
                  <a:p>
                    <a:fld id="{2CF17A74-8925-4348-B1B9-C7950C190C1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E88A-4CA8-8FA2-C3885EA15807}"/>
                </c:ext>
              </c:extLst>
            </c:dLbl>
            <c:dLbl>
              <c:idx val="29"/>
              <c:layout>
                <c:manualLayout>
                  <c:x val="8.2048964016016773E-2"/>
                  <c:y val="0"/>
                </c:manualLayout>
              </c:layout>
              <c:tx>
                <c:rich>
                  <a:bodyPr/>
                  <a:lstStyle/>
                  <a:p>
                    <a:fld id="{C059EEF1-AF4B-45E6-8888-F3DD9318A28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E88A-4CA8-8FA2-C3885EA15807}"/>
                </c:ext>
              </c:extLst>
            </c:dLbl>
            <c:dLbl>
              <c:idx val="30"/>
              <c:layout>
                <c:manualLayout>
                  <c:x val="8.4729246728118032E-2"/>
                  <c:y val="0"/>
                </c:manualLayout>
              </c:layout>
              <c:tx>
                <c:rich>
                  <a:bodyPr/>
                  <a:lstStyle/>
                  <a:p>
                    <a:fld id="{3A2BBF0A-D8FA-448F-8465-2B16E3790F7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E88A-4CA8-8FA2-C3885EA15807}"/>
                </c:ext>
              </c:extLst>
            </c:dLbl>
            <c:dLbl>
              <c:idx val="31"/>
              <c:layout>
                <c:manualLayout>
                  <c:x val="2.4618433132577104E-2"/>
                  <c:y val="0"/>
                </c:manualLayout>
              </c:layout>
              <c:tx>
                <c:rich>
                  <a:bodyPr/>
                  <a:lstStyle/>
                  <a:p>
                    <a:fld id="{37710405-2DD8-47FB-B378-EB668153A18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E88A-4CA8-8FA2-C3885EA15807}"/>
                </c:ext>
              </c:extLst>
            </c:dLbl>
            <c:dLbl>
              <c:idx val="32"/>
              <c:layout>
                <c:manualLayout>
                  <c:x val="4.1030721887628588E-2"/>
                  <c:y val="-9.5977649242036974E-18"/>
                </c:manualLayout>
              </c:layout>
              <c:tx>
                <c:rich>
                  <a:bodyPr/>
                  <a:lstStyle/>
                  <a:p>
                    <a:fld id="{AA554CD6-1224-4102-9AE8-6A3589DC00D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E88A-4CA8-8FA2-C3885EA1580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Ref>
                <c:f>'Fig C5 calc rates'!$F$6:$F$38</c:f>
                <c:numCache>
                  <c:formatCode>General</c:formatCode>
                  <c:ptCount val="33"/>
                  <c:pt idx="0">
                    <c:v>8</c:v>
                  </c:pt>
                  <c:pt idx="1">
                    <c:v>13.333333333333332</c:v>
                  </c:pt>
                  <c:pt idx="2">
                    <c:v>7.1957671957671927</c:v>
                  </c:pt>
                  <c:pt idx="3">
                    <c:v>2.8758169934640492</c:v>
                  </c:pt>
                  <c:pt idx="4">
                    <c:v>2.0571428571428569</c:v>
                  </c:pt>
                  <c:pt idx="5">
                    <c:v>2.3571428571428577</c:v>
                  </c:pt>
                  <c:pt idx="6">
                    <c:v>1.4772727272727266</c:v>
                  </c:pt>
                  <c:pt idx="7">
                    <c:v>0.73517786561264842</c:v>
                  </c:pt>
                  <c:pt idx="8">
                    <c:v>1.6670838548185216</c:v>
                  </c:pt>
                  <c:pt idx="9">
                    <c:v>3.2608695652173907</c:v>
                  </c:pt>
                  <c:pt idx="10">
                    <c:v>2.3095238095238102</c:v>
                  </c:pt>
                  <c:pt idx="11">
                    <c:v>1.212121212121211</c:v>
                  </c:pt>
                  <c:pt idx="12">
                    <c:v>2.2591876208897474</c:v>
                  </c:pt>
                  <c:pt idx="13">
                    <c:v>1.1969696969696972</c:v>
                  </c:pt>
                  <c:pt idx="14">
                    <c:v>0.34237835200510425</c:v>
                  </c:pt>
                  <c:pt idx="15">
                    <c:v>2.1376518218623488</c:v>
                  </c:pt>
                  <c:pt idx="16">
                    <c:v>2.2937062937062933</c:v>
                  </c:pt>
                  <c:pt idx="17">
                    <c:v>0.90000000000000036</c:v>
                  </c:pt>
                  <c:pt idx="18">
                    <c:v>0.89151336210159648</c:v>
                  </c:pt>
                  <c:pt idx="19">
                    <c:v>0.81666666666666643</c:v>
                  </c:pt>
                  <c:pt idx="20">
                    <c:v>2.0735009671179885</c:v>
                  </c:pt>
                  <c:pt idx="21">
                    <c:v>5.9176329468212696</c:v>
                  </c:pt>
                  <c:pt idx="22">
                    <c:v>0.80000000000000071</c:v>
                  </c:pt>
                  <c:pt idx="23">
                    <c:v>1.0858585858585865</c:v>
                  </c:pt>
                  <c:pt idx="24">
                    <c:v>1.7641025641025632</c:v>
                  </c:pt>
                  <c:pt idx="25">
                    <c:v>1.8602091359383603</c:v>
                  </c:pt>
                  <c:pt idx="26">
                    <c:v>1.1944444444444446</c:v>
                  </c:pt>
                  <c:pt idx="27">
                    <c:v>1.3148148148148149</c:v>
                  </c:pt>
                  <c:pt idx="28">
                    <c:v>1.9047619047619051</c:v>
                  </c:pt>
                  <c:pt idx="29">
                    <c:v>3.9215686274509807</c:v>
                  </c:pt>
                  <c:pt idx="30">
                    <c:v>3.9143192488262919</c:v>
                  </c:pt>
                  <c:pt idx="31">
                    <c:v>1.0666666666666664</c:v>
                  </c:pt>
                  <c:pt idx="32">
                    <c:v>1.9467213114754092</c:v>
                  </c:pt>
                </c:numCache>
              </c:numRef>
            </c:plus>
            <c:minus>
              <c:numRef>
                <c:f>'Fig C5 calc rates'!$E$6:$E$38</c:f>
                <c:numCache>
                  <c:formatCode>General</c:formatCode>
                  <c:ptCount val="33"/>
                  <c:pt idx="0">
                    <c:v>9.1428571428571423</c:v>
                  </c:pt>
                  <c:pt idx="1">
                    <c:v>10.666666666666668</c:v>
                  </c:pt>
                  <c:pt idx="2">
                    <c:v>5.7566137566137598</c:v>
                  </c:pt>
                  <c:pt idx="3">
                    <c:v>3.2352941176470615</c:v>
                  </c:pt>
                  <c:pt idx="4">
                    <c:v>1.6589861751152064</c:v>
                  </c:pt>
                  <c:pt idx="5">
                    <c:v>2.4574468085106389</c:v>
                  </c:pt>
                  <c:pt idx="6">
                    <c:v>1.25</c:v>
                  </c:pt>
                  <c:pt idx="7">
                    <c:v>0.67391304347826164</c:v>
                  </c:pt>
                  <c:pt idx="8">
                    <c:v>2.2901353965183748</c:v>
                  </c:pt>
                  <c:pt idx="9">
                    <c:v>3.6486486486486491</c:v>
                  </c:pt>
                  <c:pt idx="10">
                    <c:v>0.92380952380952408</c:v>
                  </c:pt>
                  <c:pt idx="11">
                    <c:v>1.9047619047619051</c:v>
                  </c:pt>
                  <c:pt idx="12">
                    <c:v>2.0419580419580434</c:v>
                  </c:pt>
                  <c:pt idx="13">
                    <c:v>1.8809523809523796</c:v>
                  </c:pt>
                  <c:pt idx="14">
                    <c:v>0.3459823346577906</c:v>
                  </c:pt>
                  <c:pt idx="15">
                    <c:v>2.7346717308735755</c:v>
                  </c:pt>
                  <c:pt idx="16">
                    <c:v>0.90109890109890145</c:v>
                  </c:pt>
                  <c:pt idx="17">
                    <c:v>0.96923076923076934</c:v>
                  </c:pt>
                  <c:pt idx="18">
                    <c:v>0.86974789915966433</c:v>
                  </c:pt>
                  <c:pt idx="19">
                    <c:v>1.3611111111111107</c:v>
                  </c:pt>
                  <c:pt idx="20">
                    <c:v>2.6103896103896105</c:v>
                  </c:pt>
                  <c:pt idx="21">
                    <c:v>2.7640589333886698</c:v>
                  </c:pt>
                  <c:pt idx="22">
                    <c:v>1.3333333333333339</c:v>
                  </c:pt>
                  <c:pt idx="23">
                    <c:v>1.4566395663956637</c:v>
                  </c:pt>
                  <c:pt idx="24">
                    <c:v>1.3490196078431378</c:v>
                  </c:pt>
                  <c:pt idx="25">
                    <c:v>1.849802371541502</c:v>
                  </c:pt>
                  <c:pt idx="26">
                    <c:v>1.6010638297872344</c:v>
                  </c:pt>
                  <c:pt idx="27">
                    <c:v>1.643518518518519</c:v>
                  </c:pt>
                  <c:pt idx="28">
                    <c:v>2.3076923076923075</c:v>
                  </c:pt>
                  <c:pt idx="29">
                    <c:v>3.2579185520361991</c:v>
                  </c:pt>
                  <c:pt idx="30">
                    <c:v>0.53743513713862079</c:v>
                  </c:pt>
                  <c:pt idx="31">
                    <c:v>1.1555555555555559</c:v>
                  </c:pt>
                  <c:pt idx="32">
                    <c:v>2.083333333333333</c:v>
                  </c:pt>
                </c:numCache>
              </c:numRef>
            </c:minus>
            <c:spPr>
              <a:noFill/>
              <a:ln w="98425" cap="rnd" cmpd="sng" algn="ctr">
                <a:solidFill>
                  <a:srgbClr val="93A7CC">
                    <a:alpha val="65000"/>
                  </a:srgbClr>
                </a:solidFill>
                <a:round/>
              </a:ln>
              <a:effectLst/>
            </c:spPr>
          </c:errBars>
          <c:xVal>
            <c:numRef>
              <c:f>'Fig C5 calc rates'!$B$6:$B$38</c:f>
              <c:numCache>
                <c:formatCode>0.00</c:formatCode>
                <c:ptCount val="33"/>
                <c:pt idx="0">
                  <c:v>32</c:v>
                </c:pt>
                <c:pt idx="1">
                  <c:v>26.666666666666668</c:v>
                </c:pt>
                <c:pt idx="2">
                  <c:v>25.185185185185187</c:v>
                </c:pt>
                <c:pt idx="3">
                  <c:v>21.568627450980394</c:v>
                </c:pt>
                <c:pt idx="4">
                  <c:v>17.142857142857142</c:v>
                </c:pt>
                <c:pt idx="5">
                  <c:v>16.5</c:v>
                </c:pt>
                <c:pt idx="6">
                  <c:v>16.25</c:v>
                </c:pt>
                <c:pt idx="7">
                  <c:v>16.173913043478262</c:v>
                </c:pt>
                <c:pt idx="8">
                  <c:v>15.74468085106383</c:v>
                </c:pt>
                <c:pt idx="9">
                  <c:v>15</c:v>
                </c:pt>
                <c:pt idx="10">
                  <c:v>13.857142857142858</c:v>
                </c:pt>
                <c:pt idx="11">
                  <c:v>13.333333333333334</c:v>
                </c:pt>
                <c:pt idx="12">
                  <c:v>13.272727272727273</c:v>
                </c:pt>
                <c:pt idx="13">
                  <c:v>13.166666666666666</c:v>
                </c:pt>
                <c:pt idx="14">
                  <c:v>12.736474694589878</c:v>
                </c:pt>
                <c:pt idx="15">
                  <c:v>12.631578947368421</c:v>
                </c:pt>
                <c:pt idx="16">
                  <c:v>12.615384615384615</c:v>
                </c:pt>
                <c:pt idx="17">
                  <c:v>12.6</c:v>
                </c:pt>
                <c:pt idx="18">
                  <c:v>12.369747899159664</c:v>
                </c:pt>
                <c:pt idx="19">
                  <c:v>12.25</c:v>
                </c:pt>
                <c:pt idx="20">
                  <c:v>12.181818181818182</c:v>
                </c:pt>
                <c:pt idx="21">
                  <c:v>12.131147540983607</c:v>
                </c:pt>
                <c:pt idx="22">
                  <c:v>12</c:v>
                </c:pt>
                <c:pt idx="23">
                  <c:v>11.944444444444445</c:v>
                </c:pt>
                <c:pt idx="24">
                  <c:v>11.466666666666667</c:v>
                </c:pt>
                <c:pt idx="25">
                  <c:v>11.304347826086957</c:v>
                </c:pt>
                <c:pt idx="26">
                  <c:v>10.75</c:v>
                </c:pt>
                <c:pt idx="27">
                  <c:v>10.518518518518519</c:v>
                </c:pt>
                <c:pt idx="28">
                  <c:v>10</c:v>
                </c:pt>
                <c:pt idx="29">
                  <c:v>9.4117647058823533</c:v>
                </c:pt>
                <c:pt idx="30">
                  <c:v>8.169014084507042</c:v>
                </c:pt>
                <c:pt idx="31">
                  <c:v>6.9333333333333336</c:v>
                </c:pt>
                <c:pt idx="32">
                  <c:v>6.25</c:v>
                </c:pt>
              </c:numCache>
            </c:numRef>
          </c:xVal>
          <c:yVal>
            <c:numRef>
              <c:f>'Fig C5 calc rates'!$G$6:$G$38</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5="http://schemas.microsoft.com/office/drawing/2012/chart" uri="{02D57815-91ED-43cb-92C2-25804820EDAC}">
              <c15:datalabelsRange>
                <c15:f>'Fig C5 calc rates'!$A$6:$A$38</c15:f>
                <c15:dlblRangeCache>
                  <c:ptCount val="33"/>
                  <c:pt idx="0">
                    <c:v>Na h-Eileanan Siar</c:v>
                  </c:pt>
                  <c:pt idx="1">
                    <c:v>Orkney Islands</c:v>
                  </c:pt>
                  <c:pt idx="2">
                    <c:v>Moray</c:v>
                  </c:pt>
                  <c:pt idx="3">
                    <c:v>Scottish Borders</c:v>
                  </c:pt>
                  <c:pt idx="4">
                    <c:v>Fife</c:v>
                  </c:pt>
                  <c:pt idx="5">
                    <c:v>Angus</c:v>
                  </c:pt>
                  <c:pt idx="6">
                    <c:v>Aberdeen City</c:v>
                  </c:pt>
                  <c:pt idx="7">
                    <c:v>Dundee City</c:v>
                  </c:pt>
                  <c:pt idx="8">
                    <c:v>South Ayrshire</c:v>
                  </c:pt>
                  <c:pt idx="9">
                    <c:v>Argyll &amp; Bute</c:v>
                  </c:pt>
                  <c:pt idx="10">
                    <c:v>Highland</c:v>
                  </c:pt>
                  <c:pt idx="11">
                    <c:v>Falkirk</c:v>
                  </c:pt>
                  <c:pt idx="12">
                    <c:v>Dumfries &amp; Galloway</c:v>
                  </c:pt>
                  <c:pt idx="13">
                    <c:v>Aberdeenshire</c:v>
                  </c:pt>
                  <c:pt idx="14">
                    <c:v>Scotland</c:v>
                  </c:pt>
                  <c:pt idx="15">
                    <c:v>Midlothian</c:v>
                  </c:pt>
                  <c:pt idx="16">
                    <c:v>West Lothian</c:v>
                  </c:pt>
                  <c:pt idx="17">
                    <c:v>City of Edinburgh</c:v>
                  </c:pt>
                  <c:pt idx="18">
                    <c:v>Glasgow City</c:v>
                  </c:pt>
                  <c:pt idx="19">
                    <c:v>North Ayrshire</c:v>
                  </c:pt>
                  <c:pt idx="20">
                    <c:v>West Dunbartonshire</c:v>
                  </c:pt>
                  <c:pt idx="21">
                    <c:v>Clackmannanshire</c:v>
                  </c:pt>
                  <c:pt idx="22">
                    <c:v>East Ayrshire</c:v>
                  </c:pt>
                  <c:pt idx="23">
                    <c:v>North Lanarkshire</c:v>
                  </c:pt>
                  <c:pt idx="24">
                    <c:v>Inverclyde</c:v>
                  </c:pt>
                  <c:pt idx="25">
                    <c:v>East Lothian</c:v>
                  </c:pt>
                  <c:pt idx="26">
                    <c:v>South Lanarkshire</c:v>
                  </c:pt>
                  <c:pt idx="27">
                    <c:v>Renfrewshire</c:v>
                  </c:pt>
                  <c:pt idx="28">
                    <c:v>Stirling</c:v>
                  </c:pt>
                  <c:pt idx="29">
                    <c:v>Shetland Islands</c:v>
                  </c:pt>
                  <c:pt idx="30">
                    <c:v>East Dunbartonshire</c:v>
                  </c:pt>
                  <c:pt idx="31">
                    <c:v>Perth &amp; Kinross</c:v>
                  </c:pt>
                  <c:pt idx="32">
                    <c:v>East Renfrewshire</c:v>
                  </c:pt>
                </c15:dlblRangeCache>
              </c15:datalabelsRange>
            </c:ext>
            <c:ext xmlns:c16="http://schemas.microsoft.com/office/drawing/2014/chart" uri="{C3380CC4-5D6E-409C-BE32-E72D297353CC}">
              <c16:uniqueId val="{00000021-E88A-4CA8-8FA2-C3885EA15807}"/>
            </c:ext>
          </c:extLst>
        </c:ser>
        <c:dLbls>
          <c:showLegendKey val="0"/>
          <c:showVal val="0"/>
          <c:showCatName val="0"/>
          <c:showSerName val="0"/>
          <c:showPercent val="0"/>
          <c:showBubbleSize val="0"/>
        </c:dLbls>
        <c:axId val="523450680"/>
        <c:axId val="523450352"/>
      </c:scatterChart>
      <c:valAx>
        <c:axId val="523450680"/>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450352"/>
        <c:crosses val="autoZero"/>
        <c:crossBetween val="midCat"/>
      </c:valAx>
      <c:valAx>
        <c:axId val="52345035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234506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GB" sz="1440" b="1" i="0" u="none" strike="noStrike" baseline="0">
                <a:effectLst/>
              </a:rPr>
              <a:t>Figure X1: Drug-deaths in Scotland: different definitions</a:t>
            </a:r>
            <a:r>
              <a:rPr lang="en-GB" sz="1440" b="0" i="0" u="none" strike="noStrike" baseline="0"/>
              <a:t> </a:t>
            </a:r>
            <a:endParaRPr lang="en-GB">
              <a:solidFill>
                <a:sysClr val="windowText" lastClr="000000"/>
              </a:solidFill>
            </a:endParaRPr>
          </a:p>
        </c:rich>
      </c:tx>
      <c:overlay val="0"/>
    </c:title>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3"/>
          <c:order val="0"/>
          <c:tx>
            <c:strRef>
              <c:f>'X - diff defs'!$B$5</c:f>
              <c:strCache>
                <c:ptCount val="1"/>
                <c:pt idx="0">
                  <c:v>Drug-related deaths: this paper's definition (based on UK Drug Strategy 'baseline' definition)</c:v>
                </c:pt>
              </c:strCache>
            </c:strRef>
          </c:tx>
          <c:spPr>
            <a:ln w="25400" cmpd="sng">
              <a:solidFill>
                <a:srgbClr val="284F99"/>
              </a:solidFill>
              <a:prstDash val="solid"/>
            </a:ln>
          </c:spPr>
          <c:marker>
            <c:symbol val="none"/>
          </c:marker>
          <c:cat>
            <c:numRef>
              <c:f>'X - diff defs'!$A$13:$A$54</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'X - diff defs'!$B$13:$B$54</c:f>
              <c:numCache>
                <c:formatCode>#,##0\ \ \ \ \ \ \ \ \ </c:formatCode>
                <c:ptCount val="42"/>
                <c:pt idx="17" formatCode="_(* #,##0_);_(* \(#,##0\);_(* &quot;-&quot;_);_(@_)">
                  <c:v>244</c:v>
                </c:pt>
                <c:pt idx="18" formatCode="_(* #,##0_);_(* \(#,##0\);_(* &quot;-&quot;_);_(@_)">
                  <c:v>224</c:v>
                </c:pt>
                <c:pt idx="19" formatCode="_(* #,##0_);_(* \(#,##0\);_(* &quot;-&quot;_);_(@_)">
                  <c:v>249</c:v>
                </c:pt>
                <c:pt idx="20" formatCode="_(* #,##0_);_(* \(#,##0\);_(* &quot;-&quot;_);_(@_)">
                  <c:v>291</c:v>
                </c:pt>
                <c:pt idx="21" formatCode="_(* #,##0_);_(* \(#,##0\);_(* &quot;-&quot;_);_(@_)">
                  <c:v>292</c:v>
                </c:pt>
                <c:pt idx="22" formatCode="_(* #,##0_);_(* \(#,##0\);_(* &quot;-&quot;_);_(@_)">
                  <c:v>332</c:v>
                </c:pt>
                <c:pt idx="23" formatCode="_(* #,##0_);_(* \(#,##0\);_(* &quot;-&quot;_);_(@_)">
                  <c:v>382</c:v>
                </c:pt>
                <c:pt idx="24" formatCode="_(* #,##0_);_(* \(#,##0\);_(* &quot;-&quot;_);_(@_)">
                  <c:v>317</c:v>
                </c:pt>
                <c:pt idx="25" formatCode="_(* #,##0_);_(* \(#,##0\);_(* &quot;-&quot;_);_(@_)">
                  <c:v>356</c:v>
                </c:pt>
                <c:pt idx="26" formatCode="_(* #,##0_);_(* \(#,##0\);_(* &quot;-&quot;_);_(@_)">
                  <c:v>336</c:v>
                </c:pt>
                <c:pt idx="27" formatCode="_(* #,##0_);_(* \(#,##0\);_(* &quot;-&quot;_);_(@_)">
                  <c:v>421</c:v>
                </c:pt>
                <c:pt idx="28" formatCode="_(* #,##0_);_(* \(#,##0\);_(* &quot;-&quot;_);_(@_)">
                  <c:v>455</c:v>
                </c:pt>
                <c:pt idx="29" formatCode="_(* #,##0_);_(* \(#,##0\);_(* &quot;-&quot;_);_(@_)">
                  <c:v>574</c:v>
                </c:pt>
                <c:pt idx="30" formatCode="_(* #,##0_);_(* \(#,##0\);_(* &quot;-&quot;_);_(@_)">
                  <c:v>545</c:v>
                </c:pt>
                <c:pt idx="31" formatCode="_(* #,##0_);_(* \(#,##0\);_(* &quot;-&quot;_);_(@_)">
                  <c:v>485</c:v>
                </c:pt>
                <c:pt idx="32" formatCode="_(* #,##0_);_(* \(#,##0\);_(* &quot;-&quot;_);_(@_)">
                  <c:v>584</c:v>
                </c:pt>
                <c:pt idx="33" formatCode="_(* #,##0_);_(* \(#,##0\);_(* &quot;-&quot;_);_(@_)">
                  <c:v>581</c:v>
                </c:pt>
                <c:pt idx="34" formatCode="_(* #,##0_);_(* \(#,##0\);_(* &quot;-&quot;_);_(@_)">
                  <c:v>527</c:v>
                </c:pt>
                <c:pt idx="35" formatCode="_(* #,##0_);_(* \(#,##0\);_(* &quot;-&quot;_);_(@_)">
                  <c:v>614</c:v>
                </c:pt>
                <c:pt idx="36" formatCode="_(* #,##0_);_(* \(#,##0\);_(* &quot;-&quot;_);_(@_)">
                  <c:v>706</c:v>
                </c:pt>
                <c:pt idx="37" formatCode="_(* #,##0_);_(* \(#,##0\);_(* &quot;-&quot;_);_(@_)">
                  <c:v>868</c:v>
                </c:pt>
                <c:pt idx="38" formatCode="_(* #,##0_);_(* \(#,##0\);_(* &quot;-&quot;_);_(@_)">
                  <c:v>934</c:v>
                </c:pt>
                <c:pt idx="39" formatCode="_(* #,##0_);_(* \(#,##0\);_(* &quot;-&quot;_);_(@_)">
                  <c:v>1187</c:v>
                </c:pt>
                <c:pt idx="40" formatCode="_(* #,##0_);_(* \(#,##0\);_(* &quot;-&quot;_);_(@_)">
                  <c:v>1280</c:v>
                </c:pt>
                <c:pt idx="41" formatCode="_(* #,##0_);_(* \(#,##0\);_(* &quot;-&quot;_);_(@_)">
                  <c:v>1339</c:v>
                </c:pt>
              </c:numCache>
            </c:numRef>
          </c:val>
          <c:smooth val="0"/>
          <c:extLst>
            <c:ext xmlns:c16="http://schemas.microsoft.com/office/drawing/2014/chart" uri="{C3380CC4-5D6E-409C-BE32-E72D297353CC}">
              <c16:uniqueId val="{00000000-64E4-4661-8CC4-9190BF41A29A}"/>
            </c:ext>
          </c:extLst>
        </c:ser>
        <c:ser>
          <c:idx val="0"/>
          <c:order val="1"/>
          <c:tx>
            <c:strRef>
              <c:f>'X - diff defs'!$C$5</c:f>
              <c:strCache>
                <c:ptCount val="1"/>
                <c:pt idx="0">
                  <c:v>Drug poisoning deaths (Office for National Statistics 'wide' definition)</c:v>
                </c:pt>
              </c:strCache>
            </c:strRef>
          </c:tx>
          <c:spPr>
            <a:ln w="12700">
              <a:solidFill>
                <a:srgbClr val="284F99"/>
              </a:solidFill>
              <a:prstDash val="solid"/>
            </a:ln>
          </c:spPr>
          <c:marker>
            <c:symbol val="none"/>
          </c:marker>
          <c:cat>
            <c:numRef>
              <c:f>'X - diff defs'!$A$13:$A$54</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'X - diff defs'!$C$13:$C$54</c:f>
              <c:numCache>
                <c:formatCode>_(* #,##0_);_(* \(#,##0\);_(* "-"_);_(@_)</c:formatCode>
                <c:ptCount val="42"/>
                <c:pt idx="0">
                  <c:v>339</c:v>
                </c:pt>
                <c:pt idx="1">
                  <c:v>306</c:v>
                </c:pt>
                <c:pt idx="2">
                  <c:v>307</c:v>
                </c:pt>
                <c:pt idx="3">
                  <c:v>265</c:v>
                </c:pt>
                <c:pt idx="4">
                  <c:v>212</c:v>
                </c:pt>
                <c:pt idx="5">
                  <c:v>201</c:v>
                </c:pt>
                <c:pt idx="6">
                  <c:v>242</c:v>
                </c:pt>
                <c:pt idx="7">
                  <c:v>223</c:v>
                </c:pt>
                <c:pt idx="8">
                  <c:v>250</c:v>
                </c:pt>
                <c:pt idx="9">
                  <c:v>238</c:v>
                </c:pt>
                <c:pt idx="10">
                  <c:v>264</c:v>
                </c:pt>
                <c:pt idx="11">
                  <c:v>275</c:v>
                </c:pt>
                <c:pt idx="12">
                  <c:v>275</c:v>
                </c:pt>
                <c:pt idx="13">
                  <c:v>311</c:v>
                </c:pt>
                <c:pt idx="14">
                  <c:v>372</c:v>
                </c:pt>
                <c:pt idx="15">
                  <c:v>422</c:v>
                </c:pt>
                <c:pt idx="16">
                  <c:v>426</c:v>
                </c:pt>
                <c:pt idx="17">
                  <c:v>460</c:v>
                </c:pt>
                <c:pt idx="18">
                  <c:v>447</c:v>
                </c:pt>
                <c:pt idx="19">
                  <c:v>449</c:v>
                </c:pt>
                <c:pt idx="20">
                  <c:v>492</c:v>
                </c:pt>
                <c:pt idx="21">
                  <c:v>495</c:v>
                </c:pt>
                <c:pt idx="22">
                  <c:v>551</c:v>
                </c:pt>
                <c:pt idx="23">
                  <c:v>566</c:v>
                </c:pt>
                <c:pt idx="24">
                  <c:v>493</c:v>
                </c:pt>
                <c:pt idx="25">
                  <c:v>546</c:v>
                </c:pt>
                <c:pt idx="26">
                  <c:v>480</c:v>
                </c:pt>
                <c:pt idx="27">
                  <c:v>577</c:v>
                </c:pt>
                <c:pt idx="28">
                  <c:v>630</c:v>
                </c:pt>
                <c:pt idx="29">
                  <c:v>737</c:v>
                </c:pt>
                <c:pt idx="30">
                  <c:v>716</c:v>
                </c:pt>
                <c:pt idx="31">
                  <c:v>692</c:v>
                </c:pt>
                <c:pt idx="32">
                  <c:v>749</c:v>
                </c:pt>
                <c:pt idx="33">
                  <c:v>734</c:v>
                </c:pt>
                <c:pt idx="34">
                  <c:v>685</c:v>
                </c:pt>
                <c:pt idx="35">
                  <c:v>743</c:v>
                </c:pt>
                <c:pt idx="36">
                  <c:v>813</c:v>
                </c:pt>
                <c:pt idx="37">
                  <c:v>997</c:v>
                </c:pt>
                <c:pt idx="38">
                  <c:v>1045</c:v>
                </c:pt>
                <c:pt idx="39">
                  <c:v>1313</c:v>
                </c:pt>
                <c:pt idx="40">
                  <c:v>1406</c:v>
                </c:pt>
                <c:pt idx="41">
                  <c:v>1461</c:v>
                </c:pt>
              </c:numCache>
            </c:numRef>
          </c:val>
          <c:smooth val="0"/>
          <c:extLst>
            <c:ext xmlns:c16="http://schemas.microsoft.com/office/drawing/2014/chart" uri="{C3380CC4-5D6E-409C-BE32-E72D297353CC}">
              <c16:uniqueId val="{00000001-64E4-4661-8CC4-9190BF41A29A}"/>
            </c:ext>
          </c:extLst>
        </c:ser>
        <c:ser>
          <c:idx val="1"/>
          <c:order val="2"/>
          <c:tx>
            <c:strRef>
              <c:f>'X - diff defs'!$D$5</c:f>
              <c:strCache>
                <c:ptCount val="1"/>
                <c:pt idx="0">
                  <c:v>Drug-induced deaths: European Monitoring Centre for Drugs and Drug Addiction 'general mortality register' definition 2</c:v>
                </c:pt>
              </c:strCache>
            </c:strRef>
          </c:tx>
          <c:spPr>
            <a:ln w="19050">
              <a:solidFill>
                <a:srgbClr val="284F99"/>
              </a:solidFill>
              <a:prstDash val="dash"/>
            </a:ln>
          </c:spPr>
          <c:marker>
            <c:symbol val="none"/>
          </c:marker>
          <c:cat>
            <c:numRef>
              <c:f>'X - diff defs'!$A$13:$A$54</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'X - diff defs'!$D$13:$D$54</c:f>
              <c:numCache>
                <c:formatCode>#,##0\ \ \ \ \ \ \ \ \ </c:formatCode>
                <c:ptCount val="42"/>
                <c:pt idx="17" formatCode="_(* #,##0_);_(* \(#,##0\);_(* &quot;-&quot;_);_(@_)">
                  <c:v>208</c:v>
                </c:pt>
                <c:pt idx="18" formatCode="_(* #,##0_);_(* \(#,##0\);_(* &quot;-&quot;_);_(@_)">
                  <c:v>188</c:v>
                </c:pt>
                <c:pt idx="19" formatCode="_(* #,##0_);_(* \(#,##0\);_(* &quot;-&quot;_);_(@_)">
                  <c:v>230</c:v>
                </c:pt>
                <c:pt idx="20" formatCode="_(* #,##0_);_(* \(#,##0\);_(* &quot;-&quot;_);_(@_)">
                  <c:v>272</c:v>
                </c:pt>
                <c:pt idx="21" formatCode="_(* #,##0_);_(* \(#,##0\);_(* &quot;-&quot;_);_(@_)">
                  <c:v>320</c:v>
                </c:pt>
                <c:pt idx="22" formatCode="_(* #,##0_);_(* \(#,##0\);_(* &quot;-&quot;_);_(@_)">
                  <c:v>378</c:v>
                </c:pt>
                <c:pt idx="23" formatCode="_(* #,##0_);_(* \(#,##0\);_(* &quot;-&quot;_);_(@_)">
                  <c:v>417</c:v>
                </c:pt>
                <c:pt idx="24" formatCode="_(* #,##0_);_(* \(#,##0\);_(* &quot;-&quot;_);_(@_)">
                  <c:v>331</c:v>
                </c:pt>
                <c:pt idx="25" formatCode="_(* #,##0_);_(* \(#,##0\);_(* &quot;-&quot;_);_(@_)">
                  <c:v>387</c:v>
                </c:pt>
                <c:pt idx="26" formatCode="_(* #,##0_);_(* \(#,##0\);_(* &quot;-&quot;_);_(@_)">
                  <c:v>352</c:v>
                </c:pt>
                <c:pt idx="27" formatCode="_(* #,##0_);_(* \(#,##0\);_(* &quot;-&quot;_);_(@_)">
                  <c:v>415</c:v>
                </c:pt>
                <c:pt idx="28" formatCode="_(* #,##0_);_(* \(#,##0\);_(* &quot;-&quot;_);_(@_)">
                  <c:v>450</c:v>
                </c:pt>
                <c:pt idx="29" formatCode="_(* #,##0_);_(* \(#,##0\);_(* &quot;-&quot;_);_(@_)">
                  <c:v>559</c:v>
                </c:pt>
                <c:pt idx="30" formatCode="_(* #,##0_);_(* \(#,##0\);_(* &quot;-&quot;_);_(@_)">
                  <c:v>534</c:v>
                </c:pt>
                <c:pt idx="31" formatCode="_(* #,##0_);_(* \(#,##0\);_(* &quot;-&quot;_);_(@_)">
                  <c:v>482</c:v>
                </c:pt>
                <c:pt idx="32" formatCode="_(* #,##0_);_(* \(#,##0\);_(* &quot;-&quot;_);_(@_)">
                  <c:v>558</c:v>
                </c:pt>
                <c:pt idx="33" formatCode="_(* #,##0_);_(* \(#,##0\);_(* &quot;-&quot;_);_(@_)">
                  <c:v>549</c:v>
                </c:pt>
                <c:pt idx="34" formatCode="_(* #,##0_);_(* \(#,##0\);_(* &quot;-&quot;_);_(@_)">
                  <c:v>516</c:v>
                </c:pt>
                <c:pt idx="35" formatCode="_(* #,##0_);_(* \(#,##0\);_(* &quot;-&quot;_);_(@_)">
                  <c:v>574</c:v>
                </c:pt>
                <c:pt idx="36" formatCode="_(* #,##0_);_(* \(#,##0\);_(* &quot;-&quot;_);_(@_)">
                  <c:v>637</c:v>
                </c:pt>
                <c:pt idx="37" formatCode="_(* #,##0_);_(* \(#,##0\);_(* &quot;-&quot;_);_(@_)">
                  <c:v>772</c:v>
                </c:pt>
                <c:pt idx="38" formatCode="_(* #,##0_);_(* \(#,##0\);_(* &quot;-&quot;_);_(@_)">
                  <c:v>828</c:v>
                </c:pt>
                <c:pt idx="39" formatCode="_(* #,##0_);_(* \(#,##0\);_(* &quot;-&quot;_);_(@_)">
                  <c:v>1064</c:v>
                </c:pt>
                <c:pt idx="40" formatCode="_(* #,##0_);_(* \(#,##0\);_(* &quot;-&quot;_);_(@_)">
                  <c:v>1146</c:v>
                </c:pt>
                <c:pt idx="41" formatCode="_(* #,##0_);_(* \(#,##0\);_(* &quot;-&quot;_);_(@_)">
                  <c:v>1177</c:v>
                </c:pt>
              </c:numCache>
            </c:numRef>
          </c:val>
          <c:smooth val="0"/>
          <c:extLst>
            <c:ext xmlns:c16="http://schemas.microsoft.com/office/drawing/2014/chart" uri="{C3380CC4-5D6E-409C-BE32-E72D297353CC}">
              <c16:uniqueId val="{00000002-64E4-4661-8CC4-9190BF41A29A}"/>
            </c:ext>
          </c:extLst>
        </c:ser>
        <c:dLbls>
          <c:showLegendKey val="0"/>
          <c:showVal val="0"/>
          <c:showCatName val="0"/>
          <c:showSerName val="0"/>
          <c:showPercent val="0"/>
          <c:showBubbleSize val="0"/>
        </c:dLbls>
        <c:smooth val="0"/>
        <c:axId val="186616448"/>
        <c:axId val="186630528"/>
      </c:lineChart>
      <c:catAx>
        <c:axId val="186616448"/>
        <c:scaling>
          <c:orientation val="minMax"/>
        </c:scaling>
        <c:delete val="0"/>
        <c:axPos val="b"/>
        <c:title>
          <c:tx>
            <c:rich>
              <a:bodyPr/>
              <a:lstStyle/>
              <a:p>
                <a:pPr>
                  <a:defRPr>
                    <a:solidFill>
                      <a:sysClr val="windowText" lastClr="000000"/>
                    </a:solidFill>
                  </a:defRPr>
                </a:pPr>
                <a:r>
                  <a:rPr lang="en-GB">
                    <a:solidFill>
                      <a:sysClr val="windowText" lastClr="000000"/>
                    </a:solidFill>
                  </a:rPr>
                  <a:t>Year</a:t>
                </a:r>
              </a:p>
            </c:rich>
          </c:tx>
          <c:overlay val="0"/>
        </c:title>
        <c:numFmt formatCode="General" sourceLinked="1"/>
        <c:majorTickMark val="out"/>
        <c:minorTickMark val="none"/>
        <c:tickLblPos val="nextTo"/>
        <c:spPr>
          <a:ln w="3175">
            <a:solidFill>
              <a:schemeClr val="tx1"/>
            </a:solidFill>
            <a:prstDash val="solid"/>
          </a:ln>
        </c:spPr>
        <c:txPr>
          <a:bodyPr rot="-5400000" vert="horz"/>
          <a:lstStyle/>
          <a:p>
            <a:pPr>
              <a:defRPr/>
            </a:pPr>
            <a:endParaRPr lang="en-US"/>
          </a:p>
        </c:txPr>
        <c:crossAx val="186630528"/>
        <c:crosses val="autoZero"/>
        <c:auto val="1"/>
        <c:lblAlgn val="ctr"/>
        <c:lblOffset val="100"/>
        <c:tickLblSkip val="3"/>
        <c:tickMarkSkip val="1"/>
        <c:noMultiLvlLbl val="0"/>
      </c:catAx>
      <c:valAx>
        <c:axId val="186630528"/>
        <c:scaling>
          <c:orientation val="minMax"/>
        </c:scaling>
        <c:delete val="0"/>
        <c:axPos val="l"/>
        <c:majorGridlines>
          <c:spPr>
            <a:ln>
              <a:noFill/>
            </a:ln>
          </c:spPr>
        </c:majorGridlines>
        <c:title>
          <c:tx>
            <c:rich>
              <a:bodyPr/>
              <a:lstStyle/>
              <a:p>
                <a:pPr>
                  <a:defRPr>
                    <a:solidFill>
                      <a:sysClr val="windowText" lastClr="000000"/>
                    </a:solidFill>
                  </a:defRPr>
                </a:pPr>
                <a:r>
                  <a:rPr lang="en-GB">
                    <a:solidFill>
                      <a:sysClr val="windowText" lastClr="000000"/>
                    </a:solidFill>
                  </a:rPr>
                  <a:t>Drug-</a:t>
                </a:r>
              </a:p>
              <a:p>
                <a:pPr>
                  <a:defRPr>
                    <a:solidFill>
                      <a:sysClr val="windowText" lastClr="000000"/>
                    </a:solidFill>
                  </a:defRPr>
                </a:pPr>
                <a:r>
                  <a:rPr lang="en-GB" baseline="0">
                    <a:solidFill>
                      <a:sysClr val="windowText" lastClr="000000"/>
                    </a:solidFill>
                  </a:rPr>
                  <a:t>deaths: numbers</a:t>
                </a:r>
                <a:endParaRPr lang="en-GB">
                  <a:solidFill>
                    <a:sysClr val="windowText" lastClr="000000"/>
                  </a:solidFill>
                </a:endParaRPr>
              </a:p>
            </c:rich>
          </c:tx>
          <c:overlay val="0"/>
        </c:title>
        <c:numFmt formatCode="#,##0" sourceLinked="0"/>
        <c:majorTickMark val="out"/>
        <c:minorTickMark val="none"/>
        <c:tickLblPos val="nextTo"/>
        <c:spPr>
          <a:ln w="3175">
            <a:solidFill>
              <a:schemeClr val="tx1"/>
            </a:solidFill>
            <a:prstDash val="solid"/>
          </a:ln>
        </c:spPr>
        <c:txPr>
          <a:bodyPr rot="0" vert="horz"/>
          <a:lstStyle/>
          <a:p>
            <a:pPr>
              <a:defRPr/>
            </a:pPr>
            <a:endParaRPr lang="en-US"/>
          </a:p>
        </c:txPr>
        <c:crossAx val="186616448"/>
        <c:crosses val="autoZero"/>
        <c:crossBetween val="between"/>
      </c:valAx>
      <c:spPr>
        <a:noFill/>
        <a:ln w="12700">
          <a:noFill/>
          <a:prstDash val="solid"/>
        </a:ln>
      </c:spPr>
    </c:plotArea>
    <c:legend>
      <c:legendPos val="b"/>
      <c:layout>
        <c:manualLayout>
          <c:xMode val="edge"/>
          <c:yMode val="edge"/>
          <c:x val="0.14367138807147531"/>
          <c:y val="0.14857528224762603"/>
          <c:w val="0.51499209808604063"/>
          <c:h val="0.24232881704154033"/>
        </c:manualLayout>
      </c:layout>
      <c:overlay val="0"/>
      <c:spPr>
        <a:solidFill>
          <a:srgbClr val="FFFFFF"/>
        </a:solidFill>
        <a:ln w="3175">
          <a:noFill/>
          <a:prstDash val="solid"/>
        </a:ln>
      </c:spPr>
    </c:legend>
    <c:plotVisOnly val="1"/>
    <c:dispBlanksAs val="gap"/>
    <c:showDLblsOverMax val="0"/>
  </c:chart>
  <c:spPr>
    <a:solidFill>
      <a:schemeClr val="bg1"/>
    </a:solidFill>
    <a:ln w="3175">
      <a:noFill/>
      <a:prstDash val="solid"/>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40" b="1" i="0" baseline="0">
                <a:effectLst/>
              </a:rPr>
              <a:t>Figure X2: Drug-death rates (per million population) in Scotland: different definitions</a:t>
            </a:r>
            <a:r>
              <a:rPr lang="en-GB" sz="1440" b="0" i="0" baseline="0">
                <a:effectLst/>
              </a:rPr>
              <a:t> </a:t>
            </a:r>
            <a:endParaRPr lang="en-GB" sz="1440">
              <a:effectLst/>
            </a:endParaRP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GB" sz="1440"/>
          </a:p>
        </c:rich>
      </c:tx>
      <c:overlay val="0"/>
    </c:title>
    <c:autoTitleDeleted val="0"/>
    <c:plotArea>
      <c:layout/>
      <c:lineChart>
        <c:grouping val="standard"/>
        <c:varyColors val="0"/>
        <c:ser>
          <c:idx val="0"/>
          <c:order val="0"/>
          <c:tx>
            <c:strRef>
              <c:f>'Fig X2 per million '!$B$5</c:f>
              <c:strCache>
                <c:ptCount val="1"/>
                <c:pt idx="0">
                  <c:v>Drug-related deaths: this paper's definition (based on UK Drug Strategy 'baseline' definition)</c:v>
                </c:pt>
              </c:strCache>
            </c:strRef>
          </c:tx>
          <c:spPr>
            <a:ln w="25400">
              <a:solidFill>
                <a:srgbClr val="284F99"/>
              </a:solidFill>
            </a:ln>
          </c:spPr>
          <c:marker>
            <c:symbol val="none"/>
          </c:marker>
          <c:cat>
            <c:numRef>
              <c:f>'Fig X2 per million '!$A$10:$A$51</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 X2 per million '!$B$10:$B$51</c:f>
              <c:numCache>
                <c:formatCode>0.0</c:formatCode>
                <c:ptCount val="42"/>
                <c:pt idx="17">
                  <c:v>47.916515291063376</c:v>
                </c:pt>
                <c:pt idx="18">
                  <c:v>44.065515979651174</c:v>
                </c:pt>
                <c:pt idx="19">
                  <c:v>49.044035240798337</c:v>
                </c:pt>
                <c:pt idx="20">
                  <c:v>57.374382633898207</c:v>
                </c:pt>
                <c:pt idx="21">
                  <c:v>57.673999691878635</c:v>
                </c:pt>
                <c:pt idx="22">
                  <c:v>65.558232297302638</c:v>
                </c:pt>
                <c:pt idx="23">
                  <c:v>75.404658507698386</c:v>
                </c:pt>
                <c:pt idx="24">
                  <c:v>62.543158725461183</c:v>
                </c:pt>
                <c:pt idx="25">
                  <c:v>70.019471707019648</c:v>
                </c:pt>
                <c:pt idx="26">
                  <c:v>65.75085123869907</c:v>
                </c:pt>
                <c:pt idx="27">
                  <c:v>82.018312877459579</c:v>
                </c:pt>
                <c:pt idx="28">
                  <c:v>88.007736943907162</c:v>
                </c:pt>
                <c:pt idx="29">
                  <c:v>110.32308904649331</c:v>
                </c:pt>
                <c:pt idx="30">
                  <c:v>104.16865765782985</c:v>
                </c:pt>
                <c:pt idx="31">
                  <c:v>92.166774352932237</c:v>
                </c:pt>
                <c:pt idx="32">
                  <c:v>110.19075831619465</c:v>
                </c:pt>
                <c:pt idx="33">
                  <c:v>109.34206564287865</c:v>
                </c:pt>
                <c:pt idx="34">
                  <c:v>98.916981061245934</c:v>
                </c:pt>
                <c:pt idx="35">
                  <c:v>114.81786221856534</c:v>
                </c:pt>
                <c:pt idx="36">
                  <c:v>131.39772938767914</c:v>
                </c:pt>
                <c:pt idx="37">
                  <c:v>160.60095842507448</c:v>
                </c:pt>
                <c:pt idx="38">
                  <c:v>172.17224598141868</c:v>
                </c:pt>
                <c:pt idx="39">
                  <c:v>218.27476508339311</c:v>
                </c:pt>
                <c:pt idx="40">
                  <c:v>234.29063020518734</c:v>
                </c:pt>
                <c:pt idx="41">
                  <c:v>244.96889864617637</c:v>
                </c:pt>
              </c:numCache>
            </c:numRef>
          </c:val>
          <c:smooth val="0"/>
          <c:extLst>
            <c:ext xmlns:c16="http://schemas.microsoft.com/office/drawing/2014/chart" uri="{C3380CC4-5D6E-409C-BE32-E72D297353CC}">
              <c16:uniqueId val="{00000000-3330-4009-8A31-2295AA843C25}"/>
            </c:ext>
          </c:extLst>
        </c:ser>
        <c:ser>
          <c:idx val="1"/>
          <c:order val="1"/>
          <c:tx>
            <c:strRef>
              <c:f>'Fig X2 per million '!$C$5</c:f>
              <c:strCache>
                <c:ptCount val="1"/>
                <c:pt idx="0">
                  <c:v>Drug poisoning deaths (Office for National Statistics 'wide' definition)</c:v>
                </c:pt>
              </c:strCache>
            </c:strRef>
          </c:tx>
          <c:spPr>
            <a:ln w="12700">
              <a:solidFill>
                <a:srgbClr val="284F99"/>
              </a:solidFill>
            </a:ln>
          </c:spPr>
          <c:marker>
            <c:symbol val="none"/>
          </c:marker>
          <c:cat>
            <c:numRef>
              <c:f>'Fig X2 per million '!$A$10:$A$51</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 X2 per million '!$C$10:$C$51</c:f>
              <c:numCache>
                <c:formatCode>0.0</c:formatCode>
                <c:ptCount val="42"/>
                <c:pt idx="0">
                  <c:v>65.147205780613419</c:v>
                </c:pt>
                <c:pt idx="1">
                  <c:v>58.915265985097903</c:v>
                </c:pt>
                <c:pt idx="2">
                  <c:v>59.264121076406319</c:v>
                </c:pt>
                <c:pt idx="3">
                  <c:v>51.31144303268055</c:v>
                </c:pt>
                <c:pt idx="4">
                  <c:v>41.180081272386815</c:v>
                </c:pt>
                <c:pt idx="5">
                  <c:v>39.113581169437701</c:v>
                </c:pt>
                <c:pt idx="6">
                  <c:v>47.192900003705226</c:v>
                </c:pt>
                <c:pt idx="7">
                  <c:v>43.624896317510995</c:v>
                </c:pt>
                <c:pt idx="8">
                  <c:v>49.029029107554003</c:v>
                </c:pt>
                <c:pt idx="9">
                  <c:v>46.874015251780428</c:v>
                </c:pt>
                <c:pt idx="10">
                  <c:v>51.987026873748327</c:v>
                </c:pt>
                <c:pt idx="11">
                  <c:v>54.120328185670118</c:v>
                </c:pt>
                <c:pt idx="12">
                  <c:v>54.098396130095821</c:v>
                </c:pt>
                <c:pt idx="13">
                  <c:v>61.152819125298393</c:v>
                </c:pt>
                <c:pt idx="14">
                  <c:v>73.049174662147564</c:v>
                </c:pt>
                <c:pt idx="15">
                  <c:v>82.709257361025905</c:v>
                </c:pt>
                <c:pt idx="16">
                  <c:v>83.469019474145171</c:v>
                </c:pt>
                <c:pt idx="17">
                  <c:v>90.334414073316196</c:v>
                </c:pt>
                <c:pt idx="18">
                  <c:v>87.934310905821761</c:v>
                </c:pt>
                <c:pt idx="19">
                  <c:v>88.436834630997794</c:v>
                </c:pt>
                <c:pt idx="20">
                  <c:v>97.004110844941295</c:v>
                </c:pt>
                <c:pt idx="21">
                  <c:v>97.769280299588772</c:v>
                </c:pt>
                <c:pt idx="22">
                  <c:v>108.8029698669089</c:v>
                </c:pt>
                <c:pt idx="23">
                  <c:v>111.7252270035531</c:v>
                </c:pt>
                <c:pt idx="24">
                  <c:v>97.26743612508632</c:v>
                </c:pt>
                <c:pt idx="25">
                  <c:v>107.38941447200204</c:v>
                </c:pt>
                <c:pt idx="26">
                  <c:v>93.929787483855819</c:v>
                </c:pt>
                <c:pt idx="27">
                  <c:v>112.40989674654199</c:v>
                </c:pt>
                <c:pt idx="28">
                  <c:v>121.85686653771761</c:v>
                </c:pt>
                <c:pt idx="29">
                  <c:v>141.65177112764036</c:v>
                </c:pt>
                <c:pt idx="30">
                  <c:v>136.85276859267188</c:v>
                </c:pt>
                <c:pt idx="31">
                  <c:v>131.50393371593631</c:v>
                </c:pt>
                <c:pt idx="32">
                  <c:v>141.32342119662636</c:v>
                </c:pt>
                <c:pt idx="33">
                  <c:v>138.13610358325806</c:v>
                </c:pt>
                <c:pt idx="34">
                  <c:v>128.57330555399142</c:v>
                </c:pt>
                <c:pt idx="35">
                  <c:v>138.94083327100009</c:v>
                </c:pt>
                <c:pt idx="36">
                  <c:v>151.31211613623674</c:v>
                </c:pt>
                <c:pt idx="37">
                  <c:v>184.46907321405445</c:v>
                </c:pt>
                <c:pt idx="38">
                  <c:v>192.63382981861082</c:v>
                </c:pt>
                <c:pt idx="39">
                  <c:v>241.44462220260752</c:v>
                </c:pt>
                <c:pt idx="40">
                  <c:v>257.35361411601048</c:v>
                </c:pt>
                <c:pt idx="41">
                  <c:v>267.28869374313939</c:v>
                </c:pt>
              </c:numCache>
            </c:numRef>
          </c:val>
          <c:smooth val="0"/>
          <c:extLst>
            <c:ext xmlns:c16="http://schemas.microsoft.com/office/drawing/2014/chart" uri="{C3380CC4-5D6E-409C-BE32-E72D297353CC}">
              <c16:uniqueId val="{00000001-3330-4009-8A31-2295AA843C25}"/>
            </c:ext>
          </c:extLst>
        </c:ser>
        <c:ser>
          <c:idx val="2"/>
          <c:order val="2"/>
          <c:tx>
            <c:strRef>
              <c:f>'Fig X2 per million '!$D$3</c:f>
              <c:strCache>
                <c:ptCount val="1"/>
                <c:pt idx="0">
                  <c:v>Drug-induced deaths: European Monitoring Centre for Drugs and Drug Addiction 'general mortality register' definition 2</c:v>
                </c:pt>
              </c:strCache>
            </c:strRef>
          </c:tx>
          <c:spPr>
            <a:ln w="19050">
              <a:solidFill>
                <a:srgbClr val="284F99"/>
              </a:solidFill>
              <a:prstDash val="sysDash"/>
            </a:ln>
          </c:spPr>
          <c:marker>
            <c:symbol val="none"/>
          </c:marker>
          <c:cat>
            <c:numRef>
              <c:f>'Fig X2 per million '!$A$10:$A$51</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 X2 per million '!$D$10:$D$51</c:f>
              <c:numCache>
                <c:formatCode>0.0</c:formatCode>
                <c:ptCount val="42"/>
                <c:pt idx="17">
                  <c:v>40.846865494021237</c:v>
                </c:pt>
                <c:pt idx="18">
                  <c:v>36.983558054350091</c:v>
                </c:pt>
                <c:pt idx="19">
                  <c:v>45.301719298729388</c:v>
                </c:pt>
                <c:pt idx="20">
                  <c:v>53.628288922406568</c:v>
                </c:pt>
                <c:pt idx="21">
                  <c:v>63.204383223976585</c:v>
                </c:pt>
                <c:pt idx="22">
                  <c:v>74.641601832471068</c:v>
                </c:pt>
                <c:pt idx="23">
                  <c:v>82.313462297670739</c:v>
                </c:pt>
                <c:pt idx="24">
                  <c:v>65.305317154976819</c:v>
                </c:pt>
                <c:pt idx="25">
                  <c:v>76.116672894990458</c:v>
                </c:pt>
                <c:pt idx="26">
                  <c:v>68.881844154827604</c:v>
                </c:pt>
                <c:pt idx="27">
                  <c:v>80.849405805571791</c:v>
                </c:pt>
                <c:pt idx="28">
                  <c:v>87.040618955512571</c:v>
                </c:pt>
                <c:pt idx="29">
                  <c:v>107.44008149301351</c:v>
                </c:pt>
                <c:pt idx="30">
                  <c:v>102.06617098950667</c:v>
                </c:pt>
                <c:pt idx="31">
                  <c:v>91.596670594048121</c:v>
                </c:pt>
                <c:pt idx="32">
                  <c:v>105.28500537745995</c:v>
                </c:pt>
                <c:pt idx="33">
                  <c:v>103.31978319783198</c:v>
                </c:pt>
                <c:pt idx="34">
                  <c:v>96.852300242130752</c:v>
                </c:pt>
                <c:pt idx="35">
                  <c:v>107.33787119455457</c:v>
                </c:pt>
                <c:pt idx="36">
                  <c:v>118.55574167131957</c:v>
                </c:pt>
                <c:pt idx="37">
                  <c:v>142.83864044257777</c:v>
                </c:pt>
                <c:pt idx="38">
                  <c:v>152.63235510986581</c:v>
                </c:pt>
                <c:pt idx="39">
                  <c:v>195.65657122892188</c:v>
                </c:pt>
                <c:pt idx="40">
                  <c:v>209.76332985558179</c:v>
                </c:pt>
                <c:pt idx="41">
                  <c:v>215.33113794365167</c:v>
                </c:pt>
              </c:numCache>
            </c:numRef>
          </c:val>
          <c:smooth val="0"/>
          <c:extLst>
            <c:ext xmlns:c16="http://schemas.microsoft.com/office/drawing/2014/chart" uri="{C3380CC4-5D6E-409C-BE32-E72D297353CC}">
              <c16:uniqueId val="{00000002-3330-4009-8A31-2295AA843C25}"/>
            </c:ext>
          </c:extLst>
        </c:ser>
        <c:dLbls>
          <c:showLegendKey val="0"/>
          <c:showVal val="0"/>
          <c:showCatName val="0"/>
          <c:showSerName val="0"/>
          <c:showPercent val="0"/>
          <c:showBubbleSize val="0"/>
        </c:dLbls>
        <c:smooth val="0"/>
        <c:axId val="186648448"/>
        <c:axId val="186649984"/>
      </c:lineChart>
      <c:catAx>
        <c:axId val="186648448"/>
        <c:scaling>
          <c:orientation val="minMax"/>
        </c:scaling>
        <c:delete val="0"/>
        <c:axPos val="b"/>
        <c:title>
          <c:tx>
            <c:rich>
              <a:bodyPr/>
              <a:lstStyle/>
              <a:p>
                <a:pPr>
                  <a:defRPr b="0"/>
                </a:pPr>
                <a:r>
                  <a:rPr lang="en-GB" b="0"/>
                  <a:t>Year</a:t>
                </a:r>
              </a:p>
            </c:rich>
          </c:tx>
          <c:overlay val="0"/>
        </c:title>
        <c:numFmt formatCode="General" sourceLinked="1"/>
        <c:majorTickMark val="out"/>
        <c:minorTickMark val="none"/>
        <c:tickLblPos val="nextTo"/>
        <c:spPr>
          <a:ln>
            <a:solidFill>
              <a:schemeClr val="tx1"/>
            </a:solidFill>
          </a:ln>
        </c:spPr>
        <c:txPr>
          <a:bodyPr rot="-5400000"/>
          <a:lstStyle/>
          <a:p>
            <a:pPr>
              <a:defRPr/>
            </a:pPr>
            <a:endParaRPr lang="en-US"/>
          </a:p>
        </c:txPr>
        <c:crossAx val="186649984"/>
        <c:crosses val="autoZero"/>
        <c:auto val="1"/>
        <c:lblAlgn val="ctr"/>
        <c:lblOffset val="100"/>
        <c:tickLblSkip val="3"/>
        <c:noMultiLvlLbl val="0"/>
      </c:catAx>
      <c:valAx>
        <c:axId val="186649984"/>
        <c:scaling>
          <c:orientation val="minMax"/>
        </c:scaling>
        <c:delete val="0"/>
        <c:axPos val="l"/>
        <c:majorGridlines>
          <c:spPr>
            <a:ln>
              <a:noFill/>
            </a:ln>
          </c:spPr>
        </c:majorGridlines>
        <c:title>
          <c:tx>
            <c:rich>
              <a:bodyPr/>
              <a:lstStyle/>
              <a:p>
                <a:pPr>
                  <a:defRPr b="0"/>
                </a:pPr>
                <a:r>
                  <a:rPr lang="en-GB" b="0"/>
                  <a:t>Drug-Related</a:t>
                </a:r>
                <a:r>
                  <a:rPr lang="en-GB" b="0" baseline="0"/>
                  <a:t> Deaths: per million population </a:t>
                </a:r>
                <a:endParaRPr lang="en-GB" b="0"/>
              </a:p>
            </c:rich>
          </c:tx>
          <c:overlay val="0"/>
        </c:title>
        <c:numFmt formatCode="0" sourceLinked="0"/>
        <c:majorTickMark val="out"/>
        <c:minorTickMark val="none"/>
        <c:tickLblPos val="nextTo"/>
        <c:spPr>
          <a:ln>
            <a:solidFill>
              <a:schemeClr val="tx1"/>
            </a:solidFill>
          </a:ln>
        </c:spPr>
        <c:crossAx val="186648448"/>
        <c:crosses val="autoZero"/>
        <c:crossBetween val="between"/>
      </c:valAx>
    </c:plotArea>
    <c:legend>
      <c:legendPos val="b"/>
      <c:layout>
        <c:manualLayout>
          <c:xMode val="edge"/>
          <c:yMode val="edge"/>
          <c:x val="0.13452282939673532"/>
          <c:y val="0.18262175767678918"/>
          <c:w val="0.50802064459156393"/>
          <c:h val="0.25616426836567618"/>
        </c:manualLayout>
      </c:layout>
      <c:overlay val="0"/>
    </c:legend>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2: Number of drug-related deaths in Scotland: by sex </a:t>
            </a:r>
          </a:p>
        </c:rich>
      </c:tx>
      <c:overlay val="0"/>
      <c:spPr>
        <a:solidFill>
          <a:sysClr val="window" lastClr="FFFFFF"/>
        </a:solid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1"/>
          <c:order val="0"/>
          <c:tx>
            <c:strRef>
              <c:f>'Fig 2 data'!$B$4</c:f>
              <c:strCache>
                <c:ptCount val="1"/>
                <c:pt idx="0">
                  <c:v>Males</c:v>
                </c:pt>
              </c:strCache>
            </c:strRef>
          </c:tx>
          <c:spPr>
            <a:ln w="28575" cap="rnd" cmpd="sng">
              <a:solidFill>
                <a:srgbClr val="284F99"/>
              </a:solidFill>
              <a:prstDash val="solid"/>
              <a:round/>
            </a:ln>
            <a:effectLst/>
          </c:spPr>
          <c:marker>
            <c:symbol val="none"/>
          </c:marker>
          <c:cat>
            <c:numRef>
              <c:f>'Fig 2 data'!$A$5:$A$29</c:f>
              <c:numCache>
                <c:formatCode>0</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'Fig 2 data'!$B$5:$B$29</c:f>
              <c:numCache>
                <c:formatCode>0</c:formatCode>
                <c:ptCount val="25"/>
                <c:pt idx="0">
                  <c:v>185</c:v>
                </c:pt>
                <c:pt idx="1">
                  <c:v>179</c:v>
                </c:pt>
                <c:pt idx="2">
                  <c:v>194</c:v>
                </c:pt>
                <c:pt idx="3">
                  <c:v>237</c:v>
                </c:pt>
                <c:pt idx="4">
                  <c:v>239</c:v>
                </c:pt>
                <c:pt idx="5">
                  <c:v>267</c:v>
                </c:pt>
                <c:pt idx="6">
                  <c:v>321</c:v>
                </c:pt>
                <c:pt idx="7">
                  <c:v>256</c:v>
                </c:pt>
                <c:pt idx="8">
                  <c:v>289</c:v>
                </c:pt>
                <c:pt idx="9">
                  <c:v>259</c:v>
                </c:pt>
                <c:pt idx="10">
                  <c:v>334</c:v>
                </c:pt>
                <c:pt idx="11">
                  <c:v>393</c:v>
                </c:pt>
                <c:pt idx="12">
                  <c:v>461</c:v>
                </c:pt>
                <c:pt idx="13">
                  <c:v>413</c:v>
                </c:pt>
                <c:pt idx="14">
                  <c:v>363</c:v>
                </c:pt>
                <c:pt idx="15">
                  <c:v>429</c:v>
                </c:pt>
                <c:pt idx="16">
                  <c:v>416</c:v>
                </c:pt>
                <c:pt idx="17">
                  <c:v>393</c:v>
                </c:pt>
                <c:pt idx="18">
                  <c:v>453</c:v>
                </c:pt>
                <c:pt idx="19">
                  <c:v>484</c:v>
                </c:pt>
                <c:pt idx="20">
                  <c:v>593</c:v>
                </c:pt>
                <c:pt idx="21">
                  <c:v>652</c:v>
                </c:pt>
                <c:pt idx="22">
                  <c:v>860</c:v>
                </c:pt>
                <c:pt idx="23">
                  <c:v>887</c:v>
                </c:pt>
                <c:pt idx="24">
                  <c:v>973</c:v>
                </c:pt>
              </c:numCache>
            </c:numRef>
          </c:val>
          <c:smooth val="0"/>
          <c:extLst>
            <c:ext xmlns:c16="http://schemas.microsoft.com/office/drawing/2014/chart" uri="{C3380CC4-5D6E-409C-BE32-E72D297353CC}">
              <c16:uniqueId val="{00000001-7578-4D43-A81D-A8A9B5E67AD4}"/>
            </c:ext>
          </c:extLst>
        </c:ser>
        <c:ser>
          <c:idx val="2"/>
          <c:order val="1"/>
          <c:tx>
            <c:strRef>
              <c:f>'Fig 2 data'!$C$4</c:f>
              <c:strCache>
                <c:ptCount val="1"/>
                <c:pt idx="0">
                  <c:v>Females</c:v>
                </c:pt>
              </c:strCache>
            </c:strRef>
          </c:tx>
          <c:spPr>
            <a:ln w="28575" cap="rnd">
              <a:solidFill>
                <a:srgbClr val="284F99"/>
              </a:solidFill>
              <a:prstDash val="dash"/>
              <a:round/>
            </a:ln>
            <a:effectLst/>
          </c:spPr>
          <c:marker>
            <c:symbol val="none"/>
          </c:marker>
          <c:cat>
            <c:numRef>
              <c:f>'Fig 2 data'!$A$5:$A$29</c:f>
              <c:numCache>
                <c:formatCode>0</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'Fig 2 data'!$C$5:$C$29</c:f>
              <c:numCache>
                <c:formatCode>0</c:formatCode>
                <c:ptCount val="25"/>
                <c:pt idx="0">
                  <c:v>59</c:v>
                </c:pt>
                <c:pt idx="1">
                  <c:v>45</c:v>
                </c:pt>
                <c:pt idx="2">
                  <c:v>55</c:v>
                </c:pt>
                <c:pt idx="3">
                  <c:v>54</c:v>
                </c:pt>
                <c:pt idx="4">
                  <c:v>53</c:v>
                </c:pt>
                <c:pt idx="5">
                  <c:v>65</c:v>
                </c:pt>
                <c:pt idx="6">
                  <c:v>61</c:v>
                </c:pt>
                <c:pt idx="7">
                  <c:v>61</c:v>
                </c:pt>
                <c:pt idx="8">
                  <c:v>67</c:v>
                </c:pt>
                <c:pt idx="9">
                  <c:v>77</c:v>
                </c:pt>
                <c:pt idx="10">
                  <c:v>87</c:v>
                </c:pt>
                <c:pt idx="11">
                  <c:v>62</c:v>
                </c:pt>
                <c:pt idx="12">
                  <c:v>113</c:v>
                </c:pt>
                <c:pt idx="13">
                  <c:v>132</c:v>
                </c:pt>
                <c:pt idx="14">
                  <c:v>122</c:v>
                </c:pt>
                <c:pt idx="15">
                  <c:v>155</c:v>
                </c:pt>
                <c:pt idx="16">
                  <c:v>165</c:v>
                </c:pt>
                <c:pt idx="17">
                  <c:v>134</c:v>
                </c:pt>
                <c:pt idx="18">
                  <c:v>161</c:v>
                </c:pt>
                <c:pt idx="19">
                  <c:v>222</c:v>
                </c:pt>
                <c:pt idx="20">
                  <c:v>275</c:v>
                </c:pt>
                <c:pt idx="21">
                  <c:v>282</c:v>
                </c:pt>
                <c:pt idx="22">
                  <c:v>327</c:v>
                </c:pt>
                <c:pt idx="23">
                  <c:v>393</c:v>
                </c:pt>
                <c:pt idx="24">
                  <c:v>366</c:v>
                </c:pt>
              </c:numCache>
            </c:numRef>
          </c:val>
          <c:smooth val="0"/>
          <c:extLst>
            <c:ext xmlns:c16="http://schemas.microsoft.com/office/drawing/2014/chart" uri="{C3380CC4-5D6E-409C-BE32-E72D297353CC}">
              <c16:uniqueId val="{00000002-7578-4D43-A81D-A8A9B5E67AD4}"/>
            </c:ext>
          </c:extLst>
        </c:ser>
        <c:dLbls>
          <c:showLegendKey val="0"/>
          <c:showVal val="0"/>
          <c:showCatName val="0"/>
          <c:showSerName val="0"/>
          <c:showPercent val="0"/>
          <c:showBubbleSize val="0"/>
        </c:dLbls>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tickLblSkip val="2"/>
        <c:noMultiLvlLbl val="0"/>
      </c:catAx>
      <c:valAx>
        <c:axId val="420183816"/>
        <c:scaling>
          <c:orientation val="minMax"/>
          <c:max val="1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Drug-Related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alpha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3A: Drug-related deaths in Scotland: average age</a:t>
            </a:r>
          </a:p>
        </c:rich>
      </c:tx>
      <c:overlay val="0"/>
      <c:spPr>
        <a:solidFill>
          <a:sysClr val="window" lastClr="FFFFFF"/>
        </a:solid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 3a data'!$B$4</c:f>
              <c:strCache>
                <c:ptCount val="1"/>
                <c:pt idx="0">
                  <c:v>Average age</c:v>
                </c:pt>
              </c:strCache>
            </c:strRef>
          </c:tx>
          <c:spPr>
            <a:ln w="44450" cap="rnd">
              <a:solidFill>
                <a:srgbClr val="284F99"/>
              </a:solidFill>
              <a:prstDash val="solid"/>
              <a:round/>
            </a:ln>
            <a:effectLst/>
          </c:spPr>
          <c:marker>
            <c:symbol val="none"/>
          </c:marker>
          <c:dLbls>
            <c:dLbl>
              <c:idx val="0"/>
              <c:layout>
                <c:manualLayout>
                  <c:x val="-2.3149793748097433E-2"/>
                  <c:y val="-2.712018314911813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73-4DB8-9BD4-9D56CC33C9AA}"/>
                </c:ext>
              </c:extLst>
            </c:dLbl>
            <c:dLbl>
              <c:idx val="20"/>
              <c:layout>
                <c:manualLayout>
                  <c:x val="-1.9064536027844945E-2"/>
                  <c:y val="-3.129251901821323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73-4DB8-9BD4-9D56CC33C9A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3a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3a data'!$B$5:$B$25</c:f>
              <c:numCache>
                <c:formatCode>0.0</c:formatCode>
                <c:ptCount val="21"/>
                <c:pt idx="0">
                  <c:v>32.212299999999999</c:v>
                </c:pt>
                <c:pt idx="1">
                  <c:v>32.815300000000001</c:v>
                </c:pt>
                <c:pt idx="2">
                  <c:v>32.023600000000002</c:v>
                </c:pt>
                <c:pt idx="3">
                  <c:v>33.343299999999999</c:v>
                </c:pt>
                <c:pt idx="4">
                  <c:v>33.415700000000001</c:v>
                </c:pt>
                <c:pt idx="5">
                  <c:v>36.616100000000003</c:v>
                </c:pt>
                <c:pt idx="6">
                  <c:v>35.004800000000003</c:v>
                </c:pt>
                <c:pt idx="7">
                  <c:v>34.7637</c:v>
                </c:pt>
                <c:pt idx="8">
                  <c:v>35.5017</c:v>
                </c:pt>
                <c:pt idx="9">
                  <c:v>36.630299999999998</c:v>
                </c:pt>
                <c:pt idx="10">
                  <c:v>36.718600000000002</c:v>
                </c:pt>
                <c:pt idx="11">
                  <c:v>37.881799999999998</c:v>
                </c:pt>
                <c:pt idx="12">
                  <c:v>39.725499999999997</c:v>
                </c:pt>
                <c:pt idx="13">
                  <c:v>40.627099999999999</c:v>
                </c:pt>
                <c:pt idx="14">
                  <c:v>40.228000000000002</c:v>
                </c:pt>
                <c:pt idx="15">
                  <c:v>42.111899999999999</c:v>
                </c:pt>
                <c:pt idx="16">
                  <c:v>41.468899999999998</c:v>
                </c:pt>
                <c:pt idx="17">
                  <c:v>41.936799999999998</c:v>
                </c:pt>
                <c:pt idx="18">
                  <c:v>42.27</c:v>
                </c:pt>
                <c:pt idx="19">
                  <c:v>42.240600000000001</c:v>
                </c:pt>
                <c:pt idx="20">
                  <c:v>42.585099999999997</c:v>
                </c:pt>
              </c:numCache>
            </c:numRef>
          </c:val>
          <c:smooth val="0"/>
          <c:extLst>
            <c:ext xmlns:c16="http://schemas.microsoft.com/office/drawing/2014/chart" uri="{C3380CC4-5D6E-409C-BE32-E72D297353CC}">
              <c16:uniqueId val="{00000000-8362-4755-A69E-ADB9EECF8FA7}"/>
            </c:ext>
          </c:extLst>
        </c:ser>
        <c:dLbls>
          <c:showLegendKey val="0"/>
          <c:showVal val="0"/>
          <c:showCatName val="0"/>
          <c:showSerName val="0"/>
          <c:showPercent val="0"/>
          <c:showBubbleSize val="0"/>
        </c:dLbls>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tickLblSkip val="2"/>
        <c:noMultiLvlLbl val="0"/>
      </c:catAx>
      <c:valAx>
        <c:axId val="420183816"/>
        <c:scaling>
          <c:orientation val="minMax"/>
          <c:max val="6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Age</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alpha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3B: Number of drug-related deaths in Scotland: by age-group </a:t>
            </a:r>
          </a:p>
        </c:rich>
      </c:tx>
      <c:layout>
        <c:manualLayout>
          <c:xMode val="edge"/>
          <c:yMode val="edge"/>
          <c:x val="0.22433756130683102"/>
          <c:y val="1.2524850404468841E-2"/>
        </c:manualLayout>
      </c:layout>
      <c:overlay val="0"/>
      <c:spPr>
        <a:solidFill>
          <a:sysClr val="window" lastClr="FFFFFF"/>
        </a:solid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1"/>
          <c:order val="0"/>
          <c:tx>
            <c:strRef>
              <c:f>'Fig 3b data'!$B$4</c:f>
              <c:strCache>
                <c:ptCount val="1"/>
                <c:pt idx="0">
                  <c:v>15 to 24</c:v>
                </c:pt>
              </c:strCache>
            </c:strRef>
          </c:tx>
          <c:spPr>
            <a:ln w="22225" cap="rnd" cmpd="sng">
              <a:solidFill>
                <a:srgbClr val="203F7A"/>
              </a:solidFill>
              <a:prstDash val="sysDash"/>
              <a:round/>
            </a:ln>
            <a:effectLst/>
          </c:spPr>
          <c:marker>
            <c:symbol val="circle"/>
            <c:size val="4"/>
            <c:spPr>
              <a:solidFill>
                <a:srgbClr val="203F7A"/>
              </a:solidFill>
              <a:ln w="15875">
                <a:solidFill>
                  <a:srgbClr val="203F7A"/>
                </a:solidFill>
              </a:ln>
              <a:effectLst/>
            </c:spPr>
          </c:marker>
          <c:cat>
            <c:numRef>
              <c:f>'Fig 3b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3b data'!$B$5:$B$25</c:f>
              <c:numCache>
                <c:formatCode>0</c:formatCode>
                <c:ptCount val="21"/>
                <c:pt idx="0">
                  <c:v>73</c:v>
                </c:pt>
                <c:pt idx="1">
                  <c:v>79</c:v>
                </c:pt>
                <c:pt idx="2">
                  <c:v>100</c:v>
                </c:pt>
                <c:pt idx="3">
                  <c:v>78</c:v>
                </c:pt>
                <c:pt idx="4">
                  <c:v>81</c:v>
                </c:pt>
                <c:pt idx="5">
                  <c:v>47</c:v>
                </c:pt>
                <c:pt idx="6">
                  <c:v>69</c:v>
                </c:pt>
                <c:pt idx="7">
                  <c:v>94</c:v>
                </c:pt>
                <c:pt idx="8">
                  <c:v>92</c:v>
                </c:pt>
                <c:pt idx="9">
                  <c:v>69</c:v>
                </c:pt>
                <c:pt idx="10">
                  <c:v>65</c:v>
                </c:pt>
                <c:pt idx="11">
                  <c:v>58</c:v>
                </c:pt>
                <c:pt idx="12">
                  <c:v>46</c:v>
                </c:pt>
                <c:pt idx="13">
                  <c:v>32</c:v>
                </c:pt>
                <c:pt idx="14">
                  <c:v>46</c:v>
                </c:pt>
                <c:pt idx="15">
                  <c:v>30</c:v>
                </c:pt>
                <c:pt idx="16">
                  <c:v>42</c:v>
                </c:pt>
                <c:pt idx="17">
                  <c:v>36</c:v>
                </c:pt>
                <c:pt idx="18">
                  <c:v>64</c:v>
                </c:pt>
                <c:pt idx="19">
                  <c:v>76</c:v>
                </c:pt>
                <c:pt idx="20">
                  <c:v>78</c:v>
                </c:pt>
              </c:numCache>
            </c:numRef>
          </c:val>
          <c:smooth val="0"/>
          <c:extLst>
            <c:ext xmlns:c16="http://schemas.microsoft.com/office/drawing/2014/chart" uri="{C3380CC4-5D6E-409C-BE32-E72D297353CC}">
              <c16:uniqueId val="{00000000-A56E-414E-A1A4-4C78237B21CA}"/>
            </c:ext>
          </c:extLst>
        </c:ser>
        <c:ser>
          <c:idx val="2"/>
          <c:order val="1"/>
          <c:tx>
            <c:strRef>
              <c:f>'Fig 3b data'!$C$4</c:f>
              <c:strCache>
                <c:ptCount val="1"/>
                <c:pt idx="0">
                  <c:v>25 to 34</c:v>
                </c:pt>
              </c:strCache>
            </c:strRef>
          </c:tx>
          <c:spPr>
            <a:ln w="38100" cap="rnd">
              <a:solidFill>
                <a:schemeClr val="tx2">
                  <a:lumMod val="60000"/>
                  <a:lumOff val="40000"/>
                </a:schemeClr>
              </a:solidFill>
              <a:prstDash val="sysDash"/>
              <a:round/>
            </a:ln>
            <a:effectLst/>
          </c:spPr>
          <c:marker>
            <c:symbol val="none"/>
          </c:marker>
          <c:cat>
            <c:numRef>
              <c:f>'Fig 3b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3b data'!$C$5:$C$25</c:f>
              <c:numCache>
                <c:formatCode>0</c:formatCode>
                <c:ptCount val="21"/>
                <c:pt idx="0">
                  <c:v>126</c:v>
                </c:pt>
                <c:pt idx="1">
                  <c:v>140</c:v>
                </c:pt>
                <c:pt idx="2">
                  <c:v>153</c:v>
                </c:pt>
                <c:pt idx="3">
                  <c:v>123</c:v>
                </c:pt>
                <c:pt idx="4">
                  <c:v>138</c:v>
                </c:pt>
                <c:pt idx="5">
                  <c:v>104</c:v>
                </c:pt>
                <c:pt idx="6">
                  <c:v>154</c:v>
                </c:pt>
                <c:pt idx="7">
                  <c:v>149</c:v>
                </c:pt>
                <c:pt idx="8">
                  <c:v>211</c:v>
                </c:pt>
                <c:pt idx="9">
                  <c:v>178</c:v>
                </c:pt>
                <c:pt idx="10">
                  <c:v>161</c:v>
                </c:pt>
                <c:pt idx="11">
                  <c:v>184</c:v>
                </c:pt>
                <c:pt idx="12">
                  <c:v>171</c:v>
                </c:pt>
                <c:pt idx="13">
                  <c:v>138</c:v>
                </c:pt>
                <c:pt idx="14">
                  <c:v>157</c:v>
                </c:pt>
                <c:pt idx="15">
                  <c:v>163</c:v>
                </c:pt>
                <c:pt idx="16">
                  <c:v>199</c:v>
                </c:pt>
                <c:pt idx="17">
                  <c:v>185</c:v>
                </c:pt>
                <c:pt idx="18">
                  <c:v>217</c:v>
                </c:pt>
                <c:pt idx="19">
                  <c:v>220</c:v>
                </c:pt>
                <c:pt idx="20">
                  <c:v>260</c:v>
                </c:pt>
              </c:numCache>
            </c:numRef>
          </c:val>
          <c:smooth val="0"/>
          <c:extLst>
            <c:ext xmlns:c16="http://schemas.microsoft.com/office/drawing/2014/chart" uri="{C3380CC4-5D6E-409C-BE32-E72D297353CC}">
              <c16:uniqueId val="{00000001-A56E-414E-A1A4-4C78237B21CA}"/>
            </c:ext>
          </c:extLst>
        </c:ser>
        <c:ser>
          <c:idx val="3"/>
          <c:order val="2"/>
          <c:tx>
            <c:strRef>
              <c:f>'Fig 3b data'!$D$4</c:f>
              <c:strCache>
                <c:ptCount val="1"/>
                <c:pt idx="0">
                  <c:v>35 to 44</c:v>
                </c:pt>
              </c:strCache>
            </c:strRef>
          </c:tx>
          <c:spPr>
            <a:ln w="28575" cap="rnd">
              <a:solidFill>
                <a:schemeClr val="tx2">
                  <a:lumMod val="60000"/>
                  <a:lumOff val="40000"/>
                </a:schemeClr>
              </a:solidFill>
              <a:round/>
            </a:ln>
            <a:effectLst/>
          </c:spPr>
          <c:marker>
            <c:symbol val="none"/>
          </c:marker>
          <c:cat>
            <c:numRef>
              <c:f>'Fig 3b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3b data'!$D$5:$D$25</c:f>
              <c:numCache>
                <c:formatCode>0</c:formatCode>
                <c:ptCount val="21"/>
                <c:pt idx="0">
                  <c:v>69</c:v>
                </c:pt>
                <c:pt idx="1">
                  <c:v>70</c:v>
                </c:pt>
                <c:pt idx="2">
                  <c:v>92</c:v>
                </c:pt>
                <c:pt idx="3">
                  <c:v>81</c:v>
                </c:pt>
                <c:pt idx="4">
                  <c:v>92</c:v>
                </c:pt>
                <c:pt idx="5">
                  <c:v>126</c:v>
                </c:pt>
                <c:pt idx="6">
                  <c:v>127</c:v>
                </c:pt>
                <c:pt idx="7">
                  <c:v>149</c:v>
                </c:pt>
                <c:pt idx="8">
                  <c:v>174</c:v>
                </c:pt>
                <c:pt idx="9">
                  <c:v>189</c:v>
                </c:pt>
                <c:pt idx="10">
                  <c:v>158</c:v>
                </c:pt>
                <c:pt idx="11">
                  <c:v>212</c:v>
                </c:pt>
                <c:pt idx="12">
                  <c:v>199</c:v>
                </c:pt>
                <c:pt idx="13">
                  <c:v>184</c:v>
                </c:pt>
                <c:pt idx="14">
                  <c:v>213</c:v>
                </c:pt>
                <c:pt idx="15">
                  <c:v>249</c:v>
                </c:pt>
                <c:pt idx="16">
                  <c:v>327</c:v>
                </c:pt>
                <c:pt idx="17">
                  <c:v>360</c:v>
                </c:pt>
                <c:pt idx="18">
                  <c:v>442</c:v>
                </c:pt>
                <c:pt idx="19">
                  <c:v>469</c:v>
                </c:pt>
                <c:pt idx="20">
                  <c:v>418</c:v>
                </c:pt>
              </c:numCache>
            </c:numRef>
          </c:val>
          <c:smooth val="0"/>
          <c:extLst>
            <c:ext xmlns:c16="http://schemas.microsoft.com/office/drawing/2014/chart" uri="{C3380CC4-5D6E-409C-BE32-E72D297353CC}">
              <c16:uniqueId val="{00000002-A56E-414E-A1A4-4C78237B21CA}"/>
            </c:ext>
          </c:extLst>
        </c:ser>
        <c:ser>
          <c:idx val="4"/>
          <c:order val="3"/>
          <c:tx>
            <c:strRef>
              <c:f>'Fig 3b data'!$E$4</c:f>
              <c:strCache>
                <c:ptCount val="1"/>
                <c:pt idx="0">
                  <c:v>45 to 54</c:v>
                </c:pt>
              </c:strCache>
            </c:strRef>
          </c:tx>
          <c:spPr>
            <a:ln w="38100" cap="rnd">
              <a:solidFill>
                <a:srgbClr val="284F99"/>
              </a:solidFill>
              <a:prstDash val="dash"/>
              <a:round/>
            </a:ln>
            <a:effectLst/>
          </c:spPr>
          <c:marker>
            <c:symbol val="none"/>
          </c:marker>
          <c:cat>
            <c:numRef>
              <c:f>'Fig 3b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3b data'!$E$5:$E$25</c:f>
              <c:numCache>
                <c:formatCode>0</c:formatCode>
                <c:ptCount val="21"/>
                <c:pt idx="0">
                  <c:v>16</c:v>
                </c:pt>
                <c:pt idx="1">
                  <c:v>31</c:v>
                </c:pt>
                <c:pt idx="2">
                  <c:v>27</c:v>
                </c:pt>
                <c:pt idx="3">
                  <c:v>20</c:v>
                </c:pt>
                <c:pt idx="4">
                  <c:v>35</c:v>
                </c:pt>
                <c:pt idx="5">
                  <c:v>37</c:v>
                </c:pt>
                <c:pt idx="6">
                  <c:v>54</c:v>
                </c:pt>
                <c:pt idx="7">
                  <c:v>45</c:v>
                </c:pt>
                <c:pt idx="8">
                  <c:v>71</c:v>
                </c:pt>
                <c:pt idx="9">
                  <c:v>78</c:v>
                </c:pt>
                <c:pt idx="10">
                  <c:v>76</c:v>
                </c:pt>
                <c:pt idx="11">
                  <c:v>94</c:v>
                </c:pt>
                <c:pt idx="12">
                  <c:v>115</c:v>
                </c:pt>
                <c:pt idx="13">
                  <c:v>125</c:v>
                </c:pt>
                <c:pt idx="14">
                  <c:v>148</c:v>
                </c:pt>
                <c:pt idx="15">
                  <c:v>183</c:v>
                </c:pt>
                <c:pt idx="16">
                  <c:v>214</c:v>
                </c:pt>
                <c:pt idx="17">
                  <c:v>268</c:v>
                </c:pt>
                <c:pt idx="18">
                  <c:v>345</c:v>
                </c:pt>
                <c:pt idx="19">
                  <c:v>397</c:v>
                </c:pt>
                <c:pt idx="20">
                  <c:v>419</c:v>
                </c:pt>
              </c:numCache>
            </c:numRef>
          </c:val>
          <c:smooth val="0"/>
          <c:extLst>
            <c:ext xmlns:c16="http://schemas.microsoft.com/office/drawing/2014/chart" uri="{C3380CC4-5D6E-409C-BE32-E72D297353CC}">
              <c16:uniqueId val="{00000003-A56E-414E-A1A4-4C78237B21CA}"/>
            </c:ext>
          </c:extLst>
        </c:ser>
        <c:ser>
          <c:idx val="5"/>
          <c:order val="4"/>
          <c:tx>
            <c:strRef>
              <c:f>'Fig 3b data'!$F$4</c:f>
              <c:strCache>
                <c:ptCount val="1"/>
                <c:pt idx="0">
                  <c:v>55 to 64</c:v>
                </c:pt>
              </c:strCache>
            </c:strRef>
          </c:tx>
          <c:spPr>
            <a:ln w="12700" cap="rnd">
              <a:solidFill>
                <a:srgbClr val="284F99"/>
              </a:solidFill>
              <a:round/>
            </a:ln>
            <a:effectLst/>
          </c:spPr>
          <c:marker>
            <c:symbol val="none"/>
          </c:marker>
          <c:cat>
            <c:numRef>
              <c:f>'Fig 3b data'!$A$5:$A$25</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 3b data'!$F$5:$F$25</c:f>
              <c:numCache>
                <c:formatCode>0</c:formatCode>
                <c:ptCount val="21"/>
                <c:pt idx="0">
                  <c:v>3</c:v>
                </c:pt>
                <c:pt idx="1">
                  <c:v>8</c:v>
                </c:pt>
                <c:pt idx="2">
                  <c:v>7</c:v>
                </c:pt>
                <c:pt idx="3">
                  <c:v>11</c:v>
                </c:pt>
                <c:pt idx="4">
                  <c:v>2</c:v>
                </c:pt>
                <c:pt idx="5">
                  <c:v>11</c:v>
                </c:pt>
                <c:pt idx="6">
                  <c:v>15</c:v>
                </c:pt>
                <c:pt idx="7">
                  <c:v>11</c:v>
                </c:pt>
                <c:pt idx="8">
                  <c:v>17</c:v>
                </c:pt>
                <c:pt idx="9">
                  <c:v>20</c:v>
                </c:pt>
                <c:pt idx="10">
                  <c:v>20</c:v>
                </c:pt>
                <c:pt idx="11">
                  <c:v>26</c:v>
                </c:pt>
                <c:pt idx="12">
                  <c:v>34</c:v>
                </c:pt>
                <c:pt idx="13">
                  <c:v>39</c:v>
                </c:pt>
                <c:pt idx="14">
                  <c:v>37</c:v>
                </c:pt>
                <c:pt idx="15">
                  <c:v>61</c:v>
                </c:pt>
                <c:pt idx="16">
                  <c:v>66</c:v>
                </c:pt>
                <c:pt idx="17">
                  <c:v>64</c:v>
                </c:pt>
                <c:pt idx="18">
                  <c:v>90</c:v>
                </c:pt>
                <c:pt idx="19">
                  <c:v>98</c:v>
                </c:pt>
                <c:pt idx="20">
                  <c:v>139</c:v>
                </c:pt>
              </c:numCache>
            </c:numRef>
          </c:val>
          <c:smooth val="0"/>
          <c:extLst>
            <c:ext xmlns:c16="http://schemas.microsoft.com/office/drawing/2014/chart" uri="{C3380CC4-5D6E-409C-BE32-E72D297353CC}">
              <c16:uniqueId val="{00000004-A56E-414E-A1A4-4C78237B21CA}"/>
            </c:ext>
          </c:extLst>
        </c:ser>
        <c:dLbls>
          <c:showLegendKey val="0"/>
          <c:showVal val="0"/>
          <c:showCatName val="0"/>
          <c:showSerName val="0"/>
          <c:showPercent val="0"/>
          <c:showBubbleSize val="0"/>
        </c:dLbls>
        <c:marker val="1"/>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tickLblSkip val="2"/>
        <c:noMultiLvlLbl val="0"/>
      </c:catAx>
      <c:valAx>
        <c:axId val="420183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Drug-Related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alpha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40" b="1" i="0" u="none" strike="noStrike" baseline="0">
                <a:effectLst/>
              </a:rPr>
              <a:t>Figure 4: Drug-related deaths by Scottish Index of Multiple Deprivation (SIMD) quintile: age-standardised death rates, Scotland, 2001 to 2020</a:t>
            </a:r>
            <a:r>
              <a:rPr lang="en-GB" sz="1440" b="0" i="0" u="none" strike="noStrike" baseline="0"/>
              <a:t> </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Scotland</c:v>
          </c:tx>
          <c:spPr>
            <a:ln w="28575" cap="rnd">
              <a:solidFill>
                <a:srgbClr val="284F99"/>
              </a:solidFill>
              <a:round/>
            </a:ln>
            <a:effectLst/>
          </c:spPr>
          <c:marker>
            <c:symbol val="none"/>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Quintiles'!$B$8:$B$27</c:f>
              <c:numCache>
                <c:formatCode>0.0</c:formatCode>
                <c:ptCount val="20"/>
                <c:pt idx="0">
                  <c:v>6.2</c:v>
                </c:pt>
                <c:pt idx="1">
                  <c:v>7.1</c:v>
                </c:pt>
                <c:pt idx="2">
                  <c:v>5.9</c:v>
                </c:pt>
                <c:pt idx="3">
                  <c:v>6.7</c:v>
                </c:pt>
                <c:pt idx="4">
                  <c:v>6.3</c:v>
                </c:pt>
                <c:pt idx="5">
                  <c:v>7.9</c:v>
                </c:pt>
                <c:pt idx="6">
                  <c:v>8.5</c:v>
                </c:pt>
                <c:pt idx="7">
                  <c:v>10.7</c:v>
                </c:pt>
                <c:pt idx="8">
                  <c:v>10.1</c:v>
                </c:pt>
                <c:pt idx="9">
                  <c:v>9</c:v>
                </c:pt>
                <c:pt idx="10">
                  <c:v>10.9</c:v>
                </c:pt>
                <c:pt idx="11">
                  <c:v>10.9</c:v>
                </c:pt>
                <c:pt idx="12">
                  <c:v>9.9</c:v>
                </c:pt>
                <c:pt idx="13">
                  <c:v>11.5</c:v>
                </c:pt>
                <c:pt idx="14">
                  <c:v>13.3</c:v>
                </c:pt>
                <c:pt idx="15">
                  <c:v>16.399999999999999</c:v>
                </c:pt>
                <c:pt idx="16">
                  <c:v>17.7</c:v>
                </c:pt>
                <c:pt idx="17">
                  <c:v>22.5</c:v>
                </c:pt>
                <c:pt idx="18">
                  <c:v>24.4</c:v>
                </c:pt>
                <c:pt idx="19">
                  <c:v>25.1</c:v>
                </c:pt>
              </c:numCache>
            </c:numRef>
          </c:val>
          <c:smooth val="0"/>
          <c:extLst>
            <c:ext xmlns:c16="http://schemas.microsoft.com/office/drawing/2014/chart" uri="{C3380CC4-5D6E-409C-BE32-E72D297353CC}">
              <c16:uniqueId val="{00000000-993B-426C-87F1-DE206B346134}"/>
            </c:ext>
          </c:extLst>
        </c:ser>
        <c:ser>
          <c:idx val="1"/>
          <c:order val="1"/>
          <c:tx>
            <c:v>Quintile 1 (most dep)</c:v>
          </c:tx>
          <c:spPr>
            <a:ln w="28575" cap="rnd">
              <a:solidFill>
                <a:srgbClr val="969696"/>
              </a:solidFill>
              <a:round/>
            </a:ln>
            <a:effectLst/>
          </c:spPr>
          <c:marker>
            <c:symbol val="none"/>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Quintiles'!$F$8:$F$27</c:f>
              <c:numCache>
                <c:formatCode>0.0</c:formatCode>
                <c:ptCount val="20"/>
                <c:pt idx="0">
                  <c:v>16.600000000000001</c:v>
                </c:pt>
                <c:pt idx="1">
                  <c:v>18.3</c:v>
                </c:pt>
                <c:pt idx="2">
                  <c:v>15.1</c:v>
                </c:pt>
                <c:pt idx="3">
                  <c:v>17.3</c:v>
                </c:pt>
                <c:pt idx="4">
                  <c:v>15.3</c:v>
                </c:pt>
                <c:pt idx="5">
                  <c:v>19.899999999999999</c:v>
                </c:pt>
                <c:pt idx="6">
                  <c:v>20.3</c:v>
                </c:pt>
                <c:pt idx="7">
                  <c:v>26.4</c:v>
                </c:pt>
                <c:pt idx="8">
                  <c:v>25.1</c:v>
                </c:pt>
                <c:pt idx="9">
                  <c:v>22.7</c:v>
                </c:pt>
                <c:pt idx="10">
                  <c:v>25.3</c:v>
                </c:pt>
                <c:pt idx="11">
                  <c:v>27.6</c:v>
                </c:pt>
                <c:pt idx="12">
                  <c:v>23.3</c:v>
                </c:pt>
                <c:pt idx="13">
                  <c:v>32.1</c:v>
                </c:pt>
                <c:pt idx="14">
                  <c:v>34</c:v>
                </c:pt>
                <c:pt idx="15">
                  <c:v>41.6</c:v>
                </c:pt>
                <c:pt idx="16">
                  <c:v>46.4</c:v>
                </c:pt>
                <c:pt idx="17">
                  <c:v>62.1</c:v>
                </c:pt>
                <c:pt idx="18">
                  <c:v>68.5</c:v>
                </c:pt>
                <c:pt idx="19">
                  <c:v>68.2</c:v>
                </c:pt>
              </c:numCache>
            </c:numRef>
          </c:val>
          <c:smooth val="0"/>
          <c:extLst>
            <c:ext xmlns:c16="http://schemas.microsoft.com/office/drawing/2014/chart" uri="{C3380CC4-5D6E-409C-BE32-E72D297353CC}">
              <c16:uniqueId val="{00000001-993B-426C-87F1-DE206B346134}"/>
            </c:ext>
          </c:extLst>
        </c:ser>
        <c:ser>
          <c:idx val="2"/>
          <c:order val="2"/>
          <c:tx>
            <c:v>Quintile 2</c:v>
          </c:tx>
          <c:spPr>
            <a:ln w="28575" cap="rnd">
              <a:solidFill>
                <a:srgbClr val="969696"/>
              </a:solidFill>
              <a:prstDash val="dash"/>
              <a:round/>
            </a:ln>
            <a:effectLst/>
          </c:spPr>
          <c:marker>
            <c:symbol val="none"/>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Quintiles'!$J$8:$J$27</c:f>
              <c:numCache>
                <c:formatCode>0.0</c:formatCode>
                <c:ptCount val="20"/>
                <c:pt idx="0">
                  <c:v>7.1</c:v>
                </c:pt>
                <c:pt idx="1">
                  <c:v>8</c:v>
                </c:pt>
                <c:pt idx="2">
                  <c:v>6.2</c:v>
                </c:pt>
                <c:pt idx="3">
                  <c:v>7.7</c:v>
                </c:pt>
                <c:pt idx="4">
                  <c:v>6.3</c:v>
                </c:pt>
                <c:pt idx="5">
                  <c:v>9.3000000000000007</c:v>
                </c:pt>
                <c:pt idx="6">
                  <c:v>11.8</c:v>
                </c:pt>
                <c:pt idx="7">
                  <c:v>14.6</c:v>
                </c:pt>
                <c:pt idx="8">
                  <c:v>11</c:v>
                </c:pt>
                <c:pt idx="9">
                  <c:v>9.6</c:v>
                </c:pt>
                <c:pt idx="10">
                  <c:v>13.5</c:v>
                </c:pt>
                <c:pt idx="11">
                  <c:v>13.4</c:v>
                </c:pt>
                <c:pt idx="12">
                  <c:v>13.3</c:v>
                </c:pt>
                <c:pt idx="13">
                  <c:v>11.7</c:v>
                </c:pt>
                <c:pt idx="14">
                  <c:v>16.100000000000001</c:v>
                </c:pt>
                <c:pt idx="15">
                  <c:v>21.2</c:v>
                </c:pt>
                <c:pt idx="16">
                  <c:v>22.1</c:v>
                </c:pt>
                <c:pt idx="17">
                  <c:v>26.8</c:v>
                </c:pt>
                <c:pt idx="18">
                  <c:v>30.6</c:v>
                </c:pt>
                <c:pt idx="19">
                  <c:v>30.6</c:v>
                </c:pt>
              </c:numCache>
            </c:numRef>
          </c:val>
          <c:smooth val="0"/>
          <c:extLst>
            <c:ext xmlns:c16="http://schemas.microsoft.com/office/drawing/2014/chart" uri="{C3380CC4-5D6E-409C-BE32-E72D297353CC}">
              <c16:uniqueId val="{00000002-993B-426C-87F1-DE206B346134}"/>
            </c:ext>
          </c:extLst>
        </c:ser>
        <c:ser>
          <c:idx val="3"/>
          <c:order val="3"/>
          <c:tx>
            <c:v>Quintile 3</c:v>
          </c:tx>
          <c:spPr>
            <a:ln w="28575" cap="rnd">
              <a:solidFill>
                <a:srgbClr val="969696"/>
              </a:solidFill>
              <a:round/>
            </a:ln>
            <a:effectLst/>
          </c:spPr>
          <c:marker>
            <c:symbol val="square"/>
            <c:size val="5"/>
            <c:spPr>
              <a:solidFill>
                <a:srgbClr val="969696"/>
              </a:solidFill>
              <a:ln w="9525">
                <a:solidFill>
                  <a:srgbClr val="969696"/>
                </a:solidFill>
              </a:ln>
              <a:effectLst/>
            </c:spPr>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Quintiles'!$N$8:$N$27</c:f>
              <c:numCache>
                <c:formatCode>0.0</c:formatCode>
                <c:ptCount val="20"/>
                <c:pt idx="0">
                  <c:v>3.1</c:v>
                </c:pt>
                <c:pt idx="1">
                  <c:v>4.5999999999999996</c:v>
                </c:pt>
                <c:pt idx="2">
                  <c:v>4.3</c:v>
                </c:pt>
                <c:pt idx="3">
                  <c:v>4.3</c:v>
                </c:pt>
                <c:pt idx="4">
                  <c:v>5.3</c:v>
                </c:pt>
                <c:pt idx="5">
                  <c:v>5.6</c:v>
                </c:pt>
                <c:pt idx="6">
                  <c:v>5.6</c:v>
                </c:pt>
                <c:pt idx="7">
                  <c:v>5.2</c:v>
                </c:pt>
                <c:pt idx="8">
                  <c:v>7.8</c:v>
                </c:pt>
                <c:pt idx="9">
                  <c:v>7.3</c:v>
                </c:pt>
                <c:pt idx="10">
                  <c:v>9.4</c:v>
                </c:pt>
                <c:pt idx="11">
                  <c:v>7.7</c:v>
                </c:pt>
                <c:pt idx="12">
                  <c:v>7.4</c:v>
                </c:pt>
                <c:pt idx="13">
                  <c:v>6.8</c:v>
                </c:pt>
                <c:pt idx="14">
                  <c:v>9.5</c:v>
                </c:pt>
                <c:pt idx="15">
                  <c:v>11.5</c:v>
                </c:pt>
                <c:pt idx="16">
                  <c:v>13</c:v>
                </c:pt>
                <c:pt idx="17">
                  <c:v>16.100000000000001</c:v>
                </c:pt>
                <c:pt idx="18">
                  <c:v>14.2</c:v>
                </c:pt>
                <c:pt idx="19">
                  <c:v>16.7</c:v>
                </c:pt>
              </c:numCache>
            </c:numRef>
          </c:val>
          <c:smooth val="0"/>
          <c:extLst>
            <c:ext xmlns:c16="http://schemas.microsoft.com/office/drawing/2014/chart" uri="{C3380CC4-5D6E-409C-BE32-E72D297353CC}">
              <c16:uniqueId val="{00000003-993B-426C-87F1-DE206B346134}"/>
            </c:ext>
          </c:extLst>
        </c:ser>
        <c:ser>
          <c:idx val="4"/>
          <c:order val="4"/>
          <c:tx>
            <c:v>Quintile 4</c:v>
          </c:tx>
          <c:spPr>
            <a:ln w="28575" cap="rnd">
              <a:solidFill>
                <a:schemeClr val="tx1"/>
              </a:solidFill>
              <a:prstDash val="sysDot"/>
              <a:round/>
            </a:ln>
            <a:effectLst/>
          </c:spPr>
          <c:marker>
            <c:symbol val="none"/>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Quintiles'!$R$8:$R$27</c:f>
              <c:numCache>
                <c:formatCode>0.0</c:formatCode>
                <c:ptCount val="20"/>
                <c:pt idx="0">
                  <c:v>2.1</c:v>
                </c:pt>
                <c:pt idx="1">
                  <c:v>2.7</c:v>
                </c:pt>
                <c:pt idx="2">
                  <c:v>2.2000000000000002</c:v>
                </c:pt>
                <c:pt idx="3">
                  <c:v>2.8</c:v>
                </c:pt>
                <c:pt idx="4">
                  <c:v>3</c:v>
                </c:pt>
                <c:pt idx="5">
                  <c:v>2.7</c:v>
                </c:pt>
                <c:pt idx="6">
                  <c:v>3.1</c:v>
                </c:pt>
                <c:pt idx="7">
                  <c:v>4.5</c:v>
                </c:pt>
                <c:pt idx="8">
                  <c:v>4.8</c:v>
                </c:pt>
                <c:pt idx="9">
                  <c:v>3.7</c:v>
                </c:pt>
                <c:pt idx="10">
                  <c:v>3.9</c:v>
                </c:pt>
                <c:pt idx="11">
                  <c:v>3.9</c:v>
                </c:pt>
                <c:pt idx="12">
                  <c:v>4.3</c:v>
                </c:pt>
                <c:pt idx="13">
                  <c:v>5.2</c:v>
                </c:pt>
                <c:pt idx="14">
                  <c:v>4.8</c:v>
                </c:pt>
                <c:pt idx="15">
                  <c:v>6.6</c:v>
                </c:pt>
                <c:pt idx="16">
                  <c:v>5.7</c:v>
                </c:pt>
                <c:pt idx="17">
                  <c:v>6.9</c:v>
                </c:pt>
                <c:pt idx="18">
                  <c:v>8.1999999999999993</c:v>
                </c:pt>
                <c:pt idx="19">
                  <c:v>9.4</c:v>
                </c:pt>
              </c:numCache>
            </c:numRef>
          </c:val>
          <c:smooth val="0"/>
          <c:extLst>
            <c:ext xmlns:c16="http://schemas.microsoft.com/office/drawing/2014/chart" uri="{C3380CC4-5D6E-409C-BE32-E72D297353CC}">
              <c16:uniqueId val="{00000004-993B-426C-87F1-DE206B346134}"/>
            </c:ext>
          </c:extLst>
        </c:ser>
        <c:ser>
          <c:idx val="5"/>
          <c:order val="5"/>
          <c:tx>
            <c:v>Quintile 5 (least dep)</c:v>
          </c:tx>
          <c:spPr>
            <a:ln w="28575" cap="rnd">
              <a:solidFill>
                <a:srgbClr val="93A7CC"/>
              </a:solidFill>
              <a:round/>
            </a:ln>
            <a:effectLst/>
          </c:spPr>
          <c:marker>
            <c:symbol val="x"/>
            <c:size val="6"/>
            <c:spPr>
              <a:solidFill>
                <a:schemeClr val="bg1"/>
              </a:solidFill>
              <a:ln w="9525">
                <a:solidFill>
                  <a:srgbClr val="93A7CC"/>
                </a:solidFill>
              </a:ln>
              <a:effectLst/>
            </c:spPr>
          </c:marker>
          <c:cat>
            <c:numRef>
              <c:f>'12 - SIMD Deciles'!$A$9:$A$27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'11 - SIMD Quintiles'!$V$8:$V$27</c:f>
              <c:numCache>
                <c:formatCode>0.0</c:formatCode>
                <c:ptCount val="20"/>
                <c:pt idx="0">
                  <c:v>1.6</c:v>
                </c:pt>
                <c:pt idx="1">
                  <c:v>1.5</c:v>
                </c:pt>
                <c:pt idx="2">
                  <c:v>1.7</c:v>
                </c:pt>
                <c:pt idx="3">
                  <c:v>1.2</c:v>
                </c:pt>
                <c:pt idx="4">
                  <c:v>1.8</c:v>
                </c:pt>
                <c:pt idx="5">
                  <c:v>2</c:v>
                </c:pt>
                <c:pt idx="6">
                  <c:v>1.6</c:v>
                </c:pt>
                <c:pt idx="7">
                  <c:v>2.6</c:v>
                </c:pt>
                <c:pt idx="8">
                  <c:v>2.2000000000000002</c:v>
                </c:pt>
                <c:pt idx="9">
                  <c:v>1.9</c:v>
                </c:pt>
                <c:pt idx="10">
                  <c:v>3</c:v>
                </c:pt>
                <c:pt idx="11">
                  <c:v>2.2000000000000002</c:v>
                </c:pt>
                <c:pt idx="12">
                  <c:v>1.9</c:v>
                </c:pt>
                <c:pt idx="13">
                  <c:v>2.6</c:v>
                </c:pt>
                <c:pt idx="14">
                  <c:v>3.1</c:v>
                </c:pt>
                <c:pt idx="15">
                  <c:v>2.5</c:v>
                </c:pt>
                <c:pt idx="16">
                  <c:v>3.2</c:v>
                </c:pt>
                <c:pt idx="17">
                  <c:v>3.6</c:v>
                </c:pt>
                <c:pt idx="18">
                  <c:v>3.5</c:v>
                </c:pt>
                <c:pt idx="19">
                  <c:v>3.7</c:v>
                </c:pt>
              </c:numCache>
            </c:numRef>
          </c:val>
          <c:smooth val="0"/>
          <c:extLst>
            <c:ext xmlns:c16="http://schemas.microsoft.com/office/drawing/2014/chart" uri="{C3380CC4-5D6E-409C-BE32-E72D297353CC}">
              <c16:uniqueId val="{00000005-993B-426C-87F1-DE206B346134}"/>
            </c:ext>
          </c:extLst>
        </c:ser>
        <c:dLbls>
          <c:showLegendKey val="0"/>
          <c:showVal val="0"/>
          <c:showCatName val="0"/>
          <c:showSerName val="0"/>
          <c:showPercent val="0"/>
          <c:showBubbleSize val="0"/>
        </c:dLbls>
        <c:smooth val="0"/>
        <c:axId val="744278448"/>
        <c:axId val="744275824"/>
      </c:lineChart>
      <c:catAx>
        <c:axId val="744278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4275824"/>
        <c:crosses val="autoZero"/>
        <c:auto val="1"/>
        <c:lblAlgn val="ctr"/>
        <c:lblOffset val="100"/>
        <c:tickLblSkip val="2"/>
        <c:noMultiLvlLbl val="0"/>
      </c:catAx>
      <c:valAx>
        <c:axId val="74427582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a:t>
                </a:r>
                <a:r>
                  <a:rPr lang="en-GB" b="1" baseline="0"/>
                  <a:t> death rates</a:t>
                </a:r>
                <a:endParaRPr lang="en-GB" b="1"/>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42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 5A: Drug-related deaths for selected NHS Board areas</a:t>
            </a:r>
          </a:p>
          <a:p>
            <a:pPr>
              <a:defRPr/>
            </a:pPr>
            <a:r>
              <a:rPr lang="en-GB"/>
              <a:t> - age-standardised death rates 2016-2020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284F99"/>
            </a:solidFill>
            <a:ln>
              <a:solidFill>
                <a:schemeClr val="tx1"/>
              </a:solidFill>
            </a:ln>
            <a:effectLst/>
          </c:spPr>
          <c:invertIfNegative val="0"/>
          <c:dPt>
            <c:idx val="3"/>
            <c:invertIfNegative val="0"/>
            <c:bubble3D val="0"/>
            <c:spPr>
              <a:solidFill>
                <a:srgbClr val="284F99"/>
              </a:solidFill>
              <a:ln>
                <a:solidFill>
                  <a:schemeClr val="tx1"/>
                </a:solidFill>
              </a:ln>
              <a:effectLst/>
            </c:spPr>
            <c:extLst>
              <c:ext xmlns:c16="http://schemas.microsoft.com/office/drawing/2014/chart" uri="{C3380CC4-5D6E-409C-BE32-E72D297353CC}">
                <c16:uniqueId val="{00000000-6F94-436F-99B6-661D0A2B071B}"/>
              </c:ext>
            </c:extLst>
          </c:dPt>
          <c:dPt>
            <c:idx val="4"/>
            <c:invertIfNegative val="0"/>
            <c:bubble3D val="0"/>
            <c:spPr>
              <a:solidFill>
                <a:srgbClr val="93A7CC"/>
              </a:solidFill>
              <a:ln>
                <a:solidFill>
                  <a:schemeClr val="tx1"/>
                </a:solidFill>
              </a:ln>
              <a:effectLst/>
            </c:spPr>
            <c:extLst>
              <c:ext xmlns:c16="http://schemas.microsoft.com/office/drawing/2014/chart" uri="{C3380CC4-5D6E-409C-BE32-E72D297353CC}">
                <c16:uniqueId val="{00000002-B86B-4215-BCF2-604FDF20F07B}"/>
              </c:ext>
            </c:extLst>
          </c:dPt>
          <c:errBars>
            <c:errBarType val="both"/>
            <c:errValType val="cust"/>
            <c:noEndCap val="0"/>
            <c:plus>
              <c:numRef>
                <c:f>'Fig 5a data'!$G$7:$G$20</c:f>
                <c:numCache>
                  <c:formatCode>General</c:formatCode>
                  <c:ptCount val="14"/>
                  <c:pt idx="0">
                    <c:v>1.4999999999999964</c:v>
                  </c:pt>
                  <c:pt idx="1">
                    <c:v>2.6000000000000014</c:v>
                  </c:pt>
                  <c:pt idx="2">
                    <c:v>2.3000000000000007</c:v>
                  </c:pt>
                  <c:pt idx="3">
                    <c:v>1.5999999999999979</c:v>
                  </c:pt>
                  <c:pt idx="4">
                    <c:v>0.60000000000000142</c:v>
                  </c:pt>
                  <c:pt idx="5">
                    <c:v>2.3000000000000007</c:v>
                  </c:pt>
                  <c:pt idx="6">
                    <c:v>3.5999999999999979</c:v>
                  </c:pt>
                  <c:pt idx="7">
                    <c:v>2.0999999999999979</c:v>
                  </c:pt>
                  <c:pt idx="8">
                    <c:v>3.6000000000000014</c:v>
                  </c:pt>
                  <c:pt idx="9">
                    <c:v>1.1999999999999993</c:v>
                  </c:pt>
                  <c:pt idx="10">
                    <c:v>1.4000000000000004</c:v>
                  </c:pt>
                  <c:pt idx="11">
                    <c:v>1.8999999999999986</c:v>
                  </c:pt>
                </c:numCache>
              </c:numRef>
            </c:plus>
            <c:minus>
              <c:numRef>
                <c:f>'Fig 5a data'!$F$7:$F$20</c:f>
                <c:numCache>
                  <c:formatCode>General</c:formatCode>
                  <c:ptCount val="14"/>
                  <c:pt idx="0">
                    <c:v>1.4000000000000021</c:v>
                  </c:pt>
                  <c:pt idx="1">
                    <c:v>2.5999999999999979</c:v>
                  </c:pt>
                  <c:pt idx="2">
                    <c:v>2.3000000000000007</c:v>
                  </c:pt>
                  <c:pt idx="3">
                    <c:v>1.6000000000000014</c:v>
                  </c:pt>
                  <c:pt idx="4">
                    <c:v>0.59999999999999787</c:v>
                  </c:pt>
                  <c:pt idx="5">
                    <c:v>2.3999999999999986</c:v>
                  </c:pt>
                  <c:pt idx="6">
                    <c:v>3.5</c:v>
                  </c:pt>
                  <c:pt idx="7">
                    <c:v>2</c:v>
                  </c:pt>
                  <c:pt idx="8">
                    <c:v>3.6999999999999993</c:v>
                  </c:pt>
                  <c:pt idx="9">
                    <c:v>1.2000000000000011</c:v>
                  </c:pt>
                  <c:pt idx="10">
                    <c:v>1.4000000000000004</c:v>
                  </c:pt>
                  <c:pt idx="11">
                    <c:v>1.9000000000000004</c:v>
                  </c:pt>
                </c:numCache>
              </c:numRef>
            </c:minus>
            <c:spPr>
              <a:noFill/>
              <a:ln w="19050" cap="flat" cmpd="sng" algn="ctr">
                <a:solidFill>
                  <a:schemeClr val="tx1"/>
                </a:solidFill>
                <a:round/>
              </a:ln>
              <a:effectLst/>
            </c:spPr>
          </c:errBars>
          <c:cat>
            <c:strRef>
              <c:f>'Fig 5a data'!$A$7:$A$18</c:f>
              <c:strCache>
                <c:ptCount val="12"/>
                <c:pt idx="0">
                  <c:v>Greater Glasgow &amp; Clyde</c:v>
                </c:pt>
                <c:pt idx="1">
                  <c:v>Ayrshire &amp; Arran</c:v>
                </c:pt>
                <c:pt idx="2">
                  <c:v>Tayside</c:v>
                </c:pt>
                <c:pt idx="3">
                  <c:v>Lanarkshire</c:v>
                </c:pt>
                <c:pt idx="4">
                  <c:v>Scotland</c:v>
                </c:pt>
                <c:pt idx="5">
                  <c:v>Forth Valley</c:v>
                </c:pt>
                <c:pt idx="6">
                  <c:v>Dumfries &amp; Galloway</c:v>
                </c:pt>
                <c:pt idx="7">
                  <c:v>Fife</c:v>
                </c:pt>
                <c:pt idx="8">
                  <c:v>Borders</c:v>
                </c:pt>
                <c:pt idx="9">
                  <c:v>Lothian</c:v>
                </c:pt>
                <c:pt idx="10">
                  <c:v>Grampian</c:v>
                </c:pt>
                <c:pt idx="11">
                  <c:v>Highland</c:v>
                </c:pt>
              </c:strCache>
            </c:strRef>
          </c:cat>
          <c:val>
            <c:numRef>
              <c:f>'Fig 5a data'!$B$7:$B$18</c:f>
              <c:numCache>
                <c:formatCode>General</c:formatCode>
                <c:ptCount val="12"/>
                <c:pt idx="0">
                  <c:v>30.8</c:v>
                </c:pt>
                <c:pt idx="1">
                  <c:v>27.2</c:v>
                </c:pt>
                <c:pt idx="2">
                  <c:v>25.7</c:v>
                </c:pt>
                <c:pt idx="3">
                  <c:v>21.6</c:v>
                </c:pt>
                <c:pt idx="4">
                  <c:v>21.2</c:v>
                </c:pt>
                <c:pt idx="5">
                  <c:v>21.2</c:v>
                </c:pt>
                <c:pt idx="6">
                  <c:v>19.3</c:v>
                </c:pt>
                <c:pt idx="7">
                  <c:v>18.600000000000001</c:v>
                </c:pt>
                <c:pt idx="8">
                  <c:v>16.399999999999999</c:v>
                </c:pt>
                <c:pt idx="9">
                  <c:v>16.100000000000001</c:v>
                </c:pt>
                <c:pt idx="10">
                  <c:v>14.6</c:v>
                </c:pt>
                <c:pt idx="11">
                  <c:v>13.3</c:v>
                </c:pt>
              </c:numCache>
            </c:numRef>
          </c:val>
          <c:extLst>
            <c:ext xmlns:c16="http://schemas.microsoft.com/office/drawing/2014/chart" uri="{C3380CC4-5D6E-409C-BE32-E72D297353CC}">
              <c16:uniqueId val="{00000000-C1C4-4A7A-AC79-E98AC18986EF}"/>
            </c:ext>
          </c:extLst>
        </c:ser>
        <c:dLbls>
          <c:showLegendKey val="0"/>
          <c:showVal val="0"/>
          <c:showCatName val="0"/>
          <c:showSerName val="0"/>
          <c:showPercent val="0"/>
          <c:showBubbleSize val="0"/>
        </c:dLbls>
        <c:gapWidth val="219"/>
        <c:overlap val="-27"/>
        <c:axId val="630562904"/>
        <c:axId val="630563560"/>
      </c:barChart>
      <c:catAx>
        <c:axId val="630562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NHS</a:t>
                </a:r>
                <a:r>
                  <a:rPr lang="en-GB" baseline="0"/>
                  <a:t> Board Area</a:t>
                </a:r>
                <a:endParaRPr lang="en-GB"/>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63560"/>
        <c:crosses val="autoZero"/>
        <c:auto val="1"/>
        <c:lblAlgn val="ctr"/>
        <c:lblOffset val="100"/>
        <c:noMultiLvlLbl val="0"/>
      </c:catAx>
      <c:valAx>
        <c:axId val="63056356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i="0" u="none" strike="noStrike" baseline="0">
                    <a:effectLst/>
                  </a:rPr>
                  <a:t>age-standardised death rate (per 100,000 population)</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62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5B: Drug-related deaths for selected NHS board areas - age-standardised death rates, change between 2000-2004 and 2016-2020</a:t>
            </a:r>
            <a:endParaRPr lang="en-GB" sz="1200">
              <a:effectLst/>
            </a:endParaRP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7885211213131625E-2"/>
          <c:y val="9.8553316104368793E-2"/>
          <c:w val="0.93803211773807504"/>
          <c:h val="0.78669382264513321"/>
        </c:manualLayout>
      </c:layout>
      <c:scatterChart>
        <c:scatterStyle val="lineMarker"/>
        <c:varyColors val="0"/>
        <c:ser>
          <c:idx val="2"/>
          <c:order val="0"/>
          <c:tx>
            <c:strRef>
              <c:f>'Fig 5b data'!$A$4</c:f>
              <c:strCache>
                <c:ptCount val="1"/>
                <c:pt idx="0">
                  <c:v>Grampian</c:v>
                </c:pt>
              </c:strCache>
            </c:strRef>
          </c:tx>
          <c:spPr>
            <a:ln w="19050" cap="rnd">
              <a:solidFill>
                <a:srgbClr val="93A7CC"/>
              </a:solidFill>
              <a:round/>
              <a:tailEnd type="triangle"/>
            </a:ln>
            <a:effectLst/>
          </c:spPr>
          <c:marker>
            <c:symbol val="circle"/>
            <c:size val="12"/>
            <c:spPr>
              <a:solidFill>
                <a:schemeClr val="accent3"/>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06-94AA-4691-91C2-805413C5CB9A}"/>
              </c:ext>
            </c:extLst>
          </c:dPt>
          <c:dPt>
            <c:idx val="1"/>
            <c:marker>
              <c:symbol val="none"/>
            </c:marker>
            <c:bubble3D val="0"/>
            <c:extLst>
              <c:ext xmlns:c16="http://schemas.microsoft.com/office/drawing/2014/chart" uri="{C3380CC4-5D6E-409C-BE32-E72D297353CC}">
                <c16:uniqueId val="{00000007-94AA-4691-91C2-805413C5CB9A}"/>
              </c:ext>
            </c:extLst>
          </c:dPt>
          <c:dLbls>
            <c:dLbl>
              <c:idx val="0"/>
              <c:layout>
                <c:manualLayout>
                  <c:x val="0.20116731974090607"/>
                  <c:y val="0"/>
                </c:manualLayout>
              </c:layout>
              <c:tx>
                <c:rich>
                  <a:bodyPr/>
                  <a:lstStyle/>
                  <a:p>
                    <a:fld id="{34D20E6A-1EA4-4181-AE62-6E7503C1BBE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data'!$D$4:$E$4</c:f>
              <c:numCache>
                <c:formatCode>0.0</c:formatCode>
                <c:ptCount val="2"/>
                <c:pt idx="0">
                  <c:v>6.9</c:v>
                </c:pt>
                <c:pt idx="1">
                  <c:v>14.6</c:v>
                </c:pt>
              </c:numCache>
            </c:numRef>
          </c:xVal>
          <c:yVal>
            <c:numRef>
              <c:f>'Fig 5b data'!$B$4:$C$4</c:f>
              <c:numCache>
                <c:formatCode>General</c:formatCode>
                <c:ptCount val="2"/>
                <c:pt idx="0">
                  <c:v>1</c:v>
                </c:pt>
                <c:pt idx="1">
                  <c:v>1</c:v>
                </c:pt>
              </c:numCache>
            </c:numRef>
          </c:yVal>
          <c:smooth val="0"/>
          <c:extLst>
            <c:ext xmlns:c15="http://schemas.microsoft.com/office/drawing/2012/chart" uri="{02D57815-91ED-43cb-92C2-25804820EDAC}">
              <c15:datalabelsRange>
                <c15:f>'Fig 5b data'!$A$4</c15:f>
                <c15:dlblRangeCache>
                  <c:ptCount val="1"/>
                  <c:pt idx="0">
                    <c:v>Grampian</c:v>
                  </c:pt>
                </c15:dlblRangeCache>
              </c15:datalabelsRange>
            </c:ext>
            <c:ext xmlns:c16="http://schemas.microsoft.com/office/drawing/2014/chart" uri="{C3380CC4-5D6E-409C-BE32-E72D297353CC}">
              <c16:uniqueId val="{00000008-94AA-4691-91C2-805413C5CB9A}"/>
            </c:ext>
          </c:extLst>
        </c:ser>
        <c:ser>
          <c:idx val="4"/>
          <c:order val="1"/>
          <c:tx>
            <c:strRef>
              <c:f>'Fig 5b data'!$A$5</c:f>
              <c:strCache>
                <c:ptCount val="1"/>
                <c:pt idx="0">
                  <c:v>Highland</c:v>
                </c:pt>
              </c:strCache>
            </c:strRef>
          </c:tx>
          <c:spPr>
            <a:ln w="19050" cap="rnd">
              <a:solidFill>
                <a:srgbClr val="93A7CC"/>
              </a:solidFill>
              <a:round/>
              <a:tailEnd type="triangle"/>
            </a:ln>
            <a:effectLst/>
          </c:spPr>
          <c:marker>
            <c:symbol val="circle"/>
            <c:size val="12"/>
            <c:spPr>
              <a:solidFill>
                <a:schemeClr val="accent5"/>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0C-94AA-4691-91C2-805413C5CB9A}"/>
              </c:ext>
            </c:extLst>
          </c:dPt>
          <c:dPt>
            <c:idx val="1"/>
            <c:marker>
              <c:symbol val="none"/>
            </c:marker>
            <c:bubble3D val="0"/>
            <c:extLst>
              <c:ext xmlns:c16="http://schemas.microsoft.com/office/drawing/2014/chart" uri="{C3380CC4-5D6E-409C-BE32-E72D297353CC}">
                <c16:uniqueId val="{0000000D-94AA-4691-91C2-805413C5CB9A}"/>
              </c:ext>
            </c:extLst>
          </c:dPt>
          <c:dLbls>
            <c:dLbl>
              <c:idx val="0"/>
              <c:layout>
                <c:manualLayout>
                  <c:x val="0.29000124123398674"/>
                  <c:y val="1.6502428991754955E-6"/>
                </c:manualLayout>
              </c:layout>
              <c:tx>
                <c:rich>
                  <a:bodyPr/>
                  <a:lstStyle/>
                  <a:p>
                    <a:fld id="{0DB1E34C-EB84-4D53-B59B-257C1AA6DFE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data'!$D$5:$E$5</c:f>
              <c:numCache>
                <c:formatCode>0.0</c:formatCode>
                <c:ptCount val="2"/>
                <c:pt idx="0">
                  <c:v>2</c:v>
                </c:pt>
                <c:pt idx="1">
                  <c:v>13.3</c:v>
                </c:pt>
              </c:numCache>
            </c:numRef>
          </c:xVal>
          <c:yVal>
            <c:numRef>
              <c:f>'Fig 5b data'!$B$5:$C$5</c:f>
              <c:numCache>
                <c:formatCode>General</c:formatCode>
                <c:ptCount val="2"/>
                <c:pt idx="0">
                  <c:v>2</c:v>
                </c:pt>
                <c:pt idx="1">
                  <c:v>2</c:v>
                </c:pt>
              </c:numCache>
            </c:numRef>
          </c:yVal>
          <c:smooth val="0"/>
          <c:extLst>
            <c:ext xmlns:c15="http://schemas.microsoft.com/office/drawing/2012/chart" uri="{02D57815-91ED-43cb-92C2-25804820EDAC}">
              <c15:datalabelsRange>
                <c15:f>'Fig 5b data'!$A$5</c15:f>
                <c15:dlblRangeCache>
                  <c:ptCount val="1"/>
                  <c:pt idx="0">
                    <c:v>Highland</c:v>
                  </c:pt>
                </c15:dlblRangeCache>
              </c15:datalabelsRange>
            </c:ext>
            <c:ext xmlns:c16="http://schemas.microsoft.com/office/drawing/2014/chart" uri="{C3380CC4-5D6E-409C-BE32-E72D297353CC}">
              <c16:uniqueId val="{0000000E-94AA-4691-91C2-805413C5CB9A}"/>
            </c:ext>
          </c:extLst>
        </c:ser>
        <c:ser>
          <c:idx val="5"/>
          <c:order val="2"/>
          <c:tx>
            <c:strRef>
              <c:f>'Fig 5b data'!$A$6</c:f>
              <c:strCache>
                <c:ptCount val="1"/>
                <c:pt idx="0">
                  <c:v>Lothian</c:v>
                </c:pt>
              </c:strCache>
            </c:strRef>
          </c:tx>
          <c:spPr>
            <a:ln w="19050" cap="rnd">
              <a:solidFill>
                <a:srgbClr val="93A7CC"/>
              </a:solidFill>
              <a:round/>
              <a:tailEnd type="triangle"/>
            </a:ln>
            <a:effectLst/>
          </c:spPr>
          <c:marker>
            <c:symbol val="circle"/>
            <c:size val="12"/>
            <c:spPr>
              <a:solidFill>
                <a:schemeClr val="accent6"/>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0F-94AA-4691-91C2-805413C5CB9A}"/>
              </c:ext>
            </c:extLst>
          </c:dPt>
          <c:dPt>
            <c:idx val="1"/>
            <c:marker>
              <c:symbol val="none"/>
            </c:marker>
            <c:bubble3D val="0"/>
            <c:extLst>
              <c:ext xmlns:c16="http://schemas.microsoft.com/office/drawing/2014/chart" uri="{C3380CC4-5D6E-409C-BE32-E72D297353CC}">
                <c16:uniqueId val="{00000010-94AA-4691-91C2-805413C5CB9A}"/>
              </c:ext>
            </c:extLst>
          </c:dPt>
          <c:dLbls>
            <c:dLbl>
              <c:idx val="0"/>
              <c:layout>
                <c:manualLayout>
                  <c:x val="0.299570584713789"/>
                  <c:y val="-2.0958084820505499E-3"/>
                </c:manualLayout>
              </c:layout>
              <c:tx>
                <c:rich>
                  <a:bodyPr/>
                  <a:lstStyle/>
                  <a:p>
                    <a:fld id="{C65E5C00-E7AD-41ED-BFCB-BA95F7F9D7A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data'!$D$6:$E$6</c:f>
              <c:numCache>
                <c:formatCode>0.0</c:formatCode>
                <c:ptCount val="2"/>
                <c:pt idx="0">
                  <c:v>4.5999999999999996</c:v>
                </c:pt>
                <c:pt idx="1">
                  <c:v>16.100000000000001</c:v>
                </c:pt>
              </c:numCache>
            </c:numRef>
          </c:xVal>
          <c:yVal>
            <c:numRef>
              <c:f>'Fig 5b data'!$B$6:$C$6</c:f>
              <c:numCache>
                <c:formatCode>General</c:formatCode>
                <c:ptCount val="2"/>
                <c:pt idx="0">
                  <c:v>3</c:v>
                </c:pt>
                <c:pt idx="1">
                  <c:v>3</c:v>
                </c:pt>
              </c:numCache>
            </c:numRef>
          </c:yVal>
          <c:smooth val="0"/>
          <c:extLst>
            <c:ext xmlns:c15="http://schemas.microsoft.com/office/drawing/2012/chart" uri="{02D57815-91ED-43cb-92C2-25804820EDAC}">
              <c15:datalabelsRange>
                <c15:f>'Fig 5b data'!$A$6</c15:f>
                <c15:dlblRangeCache>
                  <c:ptCount val="1"/>
                  <c:pt idx="0">
                    <c:v>Lothian</c:v>
                  </c:pt>
                </c15:dlblRangeCache>
              </c15:datalabelsRange>
            </c:ext>
            <c:ext xmlns:c16="http://schemas.microsoft.com/office/drawing/2014/chart" uri="{C3380CC4-5D6E-409C-BE32-E72D297353CC}">
              <c16:uniqueId val="{00000011-94AA-4691-91C2-805413C5CB9A}"/>
            </c:ext>
          </c:extLst>
        </c:ser>
        <c:ser>
          <c:idx val="6"/>
          <c:order val="3"/>
          <c:tx>
            <c:strRef>
              <c:f>'Fig 5b data'!$A$7</c:f>
              <c:strCache>
                <c:ptCount val="1"/>
                <c:pt idx="0">
                  <c:v>Dumfries &amp; Galloway</c:v>
                </c:pt>
              </c:strCache>
            </c:strRef>
          </c:tx>
          <c:spPr>
            <a:ln w="19050" cap="rnd">
              <a:solidFill>
                <a:srgbClr val="93A7CC"/>
              </a:solidFill>
              <a:round/>
              <a:tailEnd type="triangle"/>
            </a:ln>
            <a:effectLst/>
          </c:spPr>
          <c:marker>
            <c:symbol val="circle"/>
            <c:size val="12"/>
            <c:spPr>
              <a:solidFill>
                <a:schemeClr val="accent1">
                  <a:lumMod val="60000"/>
                </a:schemeClr>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12-94AA-4691-91C2-805413C5CB9A}"/>
              </c:ext>
            </c:extLst>
          </c:dPt>
          <c:dPt>
            <c:idx val="1"/>
            <c:marker>
              <c:symbol val="none"/>
            </c:marker>
            <c:bubble3D val="0"/>
            <c:extLst>
              <c:ext xmlns:c16="http://schemas.microsoft.com/office/drawing/2014/chart" uri="{C3380CC4-5D6E-409C-BE32-E72D297353CC}">
                <c16:uniqueId val="{00000013-94AA-4691-91C2-805413C5CB9A}"/>
              </c:ext>
            </c:extLst>
          </c:dPt>
          <c:dLbls>
            <c:dLbl>
              <c:idx val="0"/>
              <c:layout>
                <c:manualLayout>
                  <c:x val="0.34263666734380127"/>
                  <c:y val="-1.0487293624748626E-3"/>
                </c:manualLayout>
              </c:layout>
              <c:tx>
                <c:rich>
                  <a:bodyPr/>
                  <a:lstStyle/>
                  <a:p>
                    <a:fld id="{E0EE2934-2ECA-453A-84BF-E0BD25C55B4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6818655929831203"/>
                      <c:h val="4.147340947114006E-2"/>
                    </c:manualLayout>
                  </c15:layout>
                  <c15:dlblFieldTable/>
                  <c15:showDataLabelsRange val="1"/>
                </c:ext>
                <c:ext xmlns:c16="http://schemas.microsoft.com/office/drawing/2014/chart" uri="{C3380CC4-5D6E-409C-BE32-E72D297353CC}">
                  <c16:uniqueId val="{00000012-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data'!$D$7:$E$7</c:f>
              <c:numCache>
                <c:formatCode>0.0</c:formatCode>
                <c:ptCount val="2"/>
                <c:pt idx="0">
                  <c:v>6.4</c:v>
                </c:pt>
                <c:pt idx="1">
                  <c:v>19.3</c:v>
                </c:pt>
              </c:numCache>
            </c:numRef>
          </c:xVal>
          <c:yVal>
            <c:numRef>
              <c:f>'Fig 5b data'!$B$7:$C$7</c:f>
              <c:numCache>
                <c:formatCode>General</c:formatCode>
                <c:ptCount val="2"/>
                <c:pt idx="0">
                  <c:v>4</c:v>
                </c:pt>
                <c:pt idx="1">
                  <c:v>4</c:v>
                </c:pt>
              </c:numCache>
            </c:numRef>
          </c:yVal>
          <c:smooth val="0"/>
          <c:extLst>
            <c:ext xmlns:c15="http://schemas.microsoft.com/office/drawing/2012/chart" uri="{02D57815-91ED-43cb-92C2-25804820EDAC}">
              <c15:datalabelsRange>
                <c15:f>'Fig 5b data'!$A$7</c15:f>
                <c15:dlblRangeCache>
                  <c:ptCount val="1"/>
                  <c:pt idx="0">
                    <c:v>Dumfries &amp; Galloway</c:v>
                  </c:pt>
                </c15:dlblRangeCache>
              </c15:datalabelsRange>
            </c:ext>
            <c:ext xmlns:c16="http://schemas.microsoft.com/office/drawing/2014/chart" uri="{C3380CC4-5D6E-409C-BE32-E72D297353CC}">
              <c16:uniqueId val="{00000014-94AA-4691-91C2-805413C5CB9A}"/>
            </c:ext>
          </c:extLst>
        </c:ser>
        <c:ser>
          <c:idx val="7"/>
          <c:order val="4"/>
          <c:tx>
            <c:strRef>
              <c:f>'Fig 5b data'!$A$8</c:f>
              <c:strCache>
                <c:ptCount val="1"/>
                <c:pt idx="0">
                  <c:v>Scotland</c:v>
                </c:pt>
              </c:strCache>
            </c:strRef>
          </c:tx>
          <c:spPr>
            <a:ln w="19050" cap="rnd">
              <a:solidFill>
                <a:srgbClr val="284F99"/>
              </a:solidFill>
              <a:round/>
              <a:tailEnd type="triangle"/>
            </a:ln>
            <a:effectLst/>
          </c:spPr>
          <c:marker>
            <c:symbol val="circle"/>
            <c:size val="12"/>
            <c:spPr>
              <a:solidFill>
                <a:srgbClr val="93A7CC"/>
              </a:solidFill>
              <a:ln w="9525">
                <a:solidFill>
                  <a:srgbClr val="93A7CC"/>
                </a:solidFill>
              </a:ln>
              <a:effectLst/>
            </c:spPr>
          </c:marker>
          <c:dPt>
            <c:idx val="0"/>
            <c:marker>
              <c:symbol val="circle"/>
              <c:size val="12"/>
              <c:spPr>
                <a:solidFill>
                  <a:srgbClr val="284F99"/>
                </a:solidFill>
                <a:ln w="9525">
                  <a:solidFill>
                    <a:srgbClr val="284F99"/>
                  </a:solidFill>
                </a:ln>
                <a:effectLst/>
              </c:spPr>
            </c:marker>
            <c:bubble3D val="0"/>
            <c:extLst>
              <c:ext xmlns:c16="http://schemas.microsoft.com/office/drawing/2014/chart" uri="{C3380CC4-5D6E-409C-BE32-E72D297353CC}">
                <c16:uniqueId val="{00000015-94AA-4691-91C2-805413C5CB9A}"/>
              </c:ext>
            </c:extLst>
          </c:dPt>
          <c:dPt>
            <c:idx val="1"/>
            <c:marker>
              <c:symbol val="none"/>
            </c:marker>
            <c:bubble3D val="0"/>
            <c:extLst>
              <c:ext xmlns:c16="http://schemas.microsoft.com/office/drawing/2014/chart" uri="{C3380CC4-5D6E-409C-BE32-E72D297353CC}">
                <c16:uniqueId val="{00000016-94AA-4691-91C2-805413C5CB9A}"/>
              </c:ext>
            </c:extLst>
          </c:dPt>
          <c:dLbls>
            <c:dLbl>
              <c:idx val="0"/>
              <c:layout>
                <c:manualLayout>
                  <c:x val="0.39252070939159822"/>
                  <c:y val="0"/>
                </c:manualLayout>
              </c:layout>
              <c:tx>
                <c:rich>
                  <a:bodyPr/>
                  <a:lstStyle/>
                  <a:p>
                    <a:fld id="{48139A76-BF95-4921-867F-8BA0A366F8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data'!$D$8:$E$8</c:f>
              <c:numCache>
                <c:formatCode>0.0</c:formatCode>
                <c:ptCount val="2"/>
                <c:pt idx="0">
                  <c:v>6.3</c:v>
                </c:pt>
                <c:pt idx="1">
                  <c:v>21.2</c:v>
                </c:pt>
              </c:numCache>
            </c:numRef>
          </c:xVal>
          <c:yVal>
            <c:numRef>
              <c:f>'Fig 5b data'!$B$8:$C$8</c:f>
              <c:numCache>
                <c:formatCode>General</c:formatCode>
                <c:ptCount val="2"/>
                <c:pt idx="0">
                  <c:v>5</c:v>
                </c:pt>
                <c:pt idx="1">
                  <c:v>5</c:v>
                </c:pt>
              </c:numCache>
            </c:numRef>
          </c:yVal>
          <c:smooth val="0"/>
          <c:extLst>
            <c:ext xmlns:c15="http://schemas.microsoft.com/office/drawing/2012/chart" uri="{02D57815-91ED-43cb-92C2-25804820EDAC}">
              <c15:datalabelsRange>
                <c15:f>'Fig 5b data'!$A$8</c15:f>
                <c15:dlblRangeCache>
                  <c:ptCount val="1"/>
                  <c:pt idx="0">
                    <c:v>Scotland</c:v>
                  </c:pt>
                </c15:dlblRangeCache>
              </c15:datalabelsRange>
            </c:ext>
            <c:ext xmlns:c16="http://schemas.microsoft.com/office/drawing/2014/chart" uri="{C3380CC4-5D6E-409C-BE32-E72D297353CC}">
              <c16:uniqueId val="{00000017-94AA-4691-91C2-805413C5CB9A}"/>
            </c:ext>
          </c:extLst>
        </c:ser>
        <c:ser>
          <c:idx val="8"/>
          <c:order val="5"/>
          <c:tx>
            <c:strRef>
              <c:f>'Fig 5b data'!$A$9</c:f>
              <c:strCache>
                <c:ptCount val="1"/>
                <c:pt idx="0">
                  <c:v>Fife</c:v>
                </c:pt>
              </c:strCache>
            </c:strRef>
          </c:tx>
          <c:spPr>
            <a:ln w="19050" cap="rnd">
              <a:solidFill>
                <a:srgbClr val="93A7CC"/>
              </a:solidFill>
              <a:round/>
              <a:tailEnd type="triangle"/>
            </a:ln>
            <a:effectLst/>
          </c:spPr>
          <c:marker>
            <c:symbol val="circle"/>
            <c:size val="12"/>
            <c:spPr>
              <a:solidFill>
                <a:schemeClr val="accent3">
                  <a:lumMod val="60000"/>
                </a:schemeClr>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18-94AA-4691-91C2-805413C5CB9A}"/>
              </c:ext>
            </c:extLst>
          </c:dPt>
          <c:dPt>
            <c:idx val="1"/>
            <c:marker>
              <c:symbol val="none"/>
            </c:marker>
            <c:bubble3D val="0"/>
            <c:extLst>
              <c:ext xmlns:c16="http://schemas.microsoft.com/office/drawing/2014/chart" uri="{C3380CC4-5D6E-409C-BE32-E72D297353CC}">
                <c16:uniqueId val="{00000019-94AA-4691-91C2-805413C5CB9A}"/>
              </c:ext>
            </c:extLst>
          </c:dPt>
          <c:dLbls>
            <c:dLbl>
              <c:idx val="0"/>
              <c:layout>
                <c:manualLayout>
                  <c:x val="0.3966147361495026"/>
                  <c:y val="-7.6845423283630096E-17"/>
                </c:manualLayout>
              </c:layout>
              <c:tx>
                <c:rich>
                  <a:bodyPr/>
                  <a:lstStyle/>
                  <a:p>
                    <a:fld id="{43394514-5A18-41B3-A1C7-16E51BBF18C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data'!$D$9:$E$9</c:f>
              <c:numCache>
                <c:formatCode>0.0</c:formatCode>
                <c:ptCount val="2"/>
                <c:pt idx="0">
                  <c:v>3.6</c:v>
                </c:pt>
                <c:pt idx="1">
                  <c:v>18.600000000000001</c:v>
                </c:pt>
              </c:numCache>
            </c:numRef>
          </c:xVal>
          <c:yVal>
            <c:numRef>
              <c:f>'Fig 5b data'!$B$9:$C$9</c:f>
              <c:numCache>
                <c:formatCode>General</c:formatCode>
                <c:ptCount val="2"/>
                <c:pt idx="0">
                  <c:v>6</c:v>
                </c:pt>
                <c:pt idx="1">
                  <c:v>6</c:v>
                </c:pt>
              </c:numCache>
            </c:numRef>
          </c:yVal>
          <c:smooth val="0"/>
          <c:extLst>
            <c:ext xmlns:c15="http://schemas.microsoft.com/office/drawing/2012/chart" uri="{02D57815-91ED-43cb-92C2-25804820EDAC}">
              <c15:datalabelsRange>
                <c15:f>'Fig 5b data'!$A$9</c15:f>
                <c15:dlblRangeCache>
                  <c:ptCount val="1"/>
                  <c:pt idx="0">
                    <c:v>Fife</c:v>
                  </c:pt>
                </c15:dlblRangeCache>
              </c15:datalabelsRange>
            </c:ext>
            <c:ext xmlns:c16="http://schemas.microsoft.com/office/drawing/2014/chart" uri="{C3380CC4-5D6E-409C-BE32-E72D297353CC}">
              <c16:uniqueId val="{0000001A-94AA-4691-91C2-805413C5CB9A}"/>
            </c:ext>
          </c:extLst>
        </c:ser>
        <c:ser>
          <c:idx val="10"/>
          <c:order val="6"/>
          <c:tx>
            <c:strRef>
              <c:f>'Fig 5b data'!$A$10</c:f>
              <c:strCache>
                <c:ptCount val="1"/>
                <c:pt idx="0">
                  <c:v>Forth Valley</c:v>
                </c:pt>
              </c:strCache>
            </c:strRef>
          </c:tx>
          <c:spPr>
            <a:ln w="19050" cap="rnd">
              <a:solidFill>
                <a:srgbClr val="93A7CC"/>
              </a:solidFill>
              <a:round/>
              <a:tailEnd type="triangle"/>
            </a:ln>
            <a:effectLst/>
          </c:spPr>
          <c:marker>
            <c:symbol val="circle"/>
            <c:size val="12"/>
            <c:spPr>
              <a:solidFill>
                <a:schemeClr val="accent5">
                  <a:lumMod val="60000"/>
                </a:schemeClr>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1E-94AA-4691-91C2-805413C5CB9A}"/>
              </c:ext>
            </c:extLst>
          </c:dPt>
          <c:dPt>
            <c:idx val="1"/>
            <c:marker>
              <c:symbol val="none"/>
            </c:marker>
            <c:bubble3D val="0"/>
            <c:extLst>
              <c:ext xmlns:c16="http://schemas.microsoft.com/office/drawing/2014/chart" uri="{C3380CC4-5D6E-409C-BE32-E72D297353CC}">
                <c16:uniqueId val="{0000001F-94AA-4691-91C2-805413C5CB9A}"/>
              </c:ext>
            </c:extLst>
          </c:dPt>
          <c:dLbls>
            <c:dLbl>
              <c:idx val="0"/>
              <c:layout>
                <c:manualLayout>
                  <c:x val="0.44032748769181396"/>
                  <c:y val="-3.8422711641815048E-17"/>
                </c:manualLayout>
              </c:layout>
              <c:tx>
                <c:rich>
                  <a:bodyPr/>
                  <a:lstStyle/>
                  <a:p>
                    <a:fld id="{45ED7A8E-7D89-4B4C-9750-D2E765C359F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data'!$D$10:$E$10</c:f>
              <c:numCache>
                <c:formatCode>0.0</c:formatCode>
                <c:ptCount val="2"/>
                <c:pt idx="0">
                  <c:v>4.5</c:v>
                </c:pt>
                <c:pt idx="1">
                  <c:v>21.2</c:v>
                </c:pt>
              </c:numCache>
            </c:numRef>
          </c:xVal>
          <c:yVal>
            <c:numRef>
              <c:f>'Fig 5b data'!$B$10:$C$10</c:f>
              <c:numCache>
                <c:formatCode>General</c:formatCode>
                <c:ptCount val="2"/>
                <c:pt idx="0">
                  <c:v>7</c:v>
                </c:pt>
                <c:pt idx="1">
                  <c:v>7</c:v>
                </c:pt>
              </c:numCache>
            </c:numRef>
          </c:yVal>
          <c:smooth val="0"/>
          <c:extLst>
            <c:ext xmlns:c15="http://schemas.microsoft.com/office/drawing/2012/chart" uri="{02D57815-91ED-43cb-92C2-25804820EDAC}">
              <c15:datalabelsRange>
                <c15:f>'Fig 5b data'!$A$10</c15:f>
                <c15:dlblRangeCache>
                  <c:ptCount val="1"/>
                  <c:pt idx="0">
                    <c:v>Forth Valley</c:v>
                  </c:pt>
                </c15:dlblRangeCache>
              </c15:datalabelsRange>
            </c:ext>
            <c:ext xmlns:c16="http://schemas.microsoft.com/office/drawing/2014/chart" uri="{C3380CC4-5D6E-409C-BE32-E72D297353CC}">
              <c16:uniqueId val="{00000020-94AA-4691-91C2-805413C5CB9A}"/>
            </c:ext>
          </c:extLst>
        </c:ser>
        <c:ser>
          <c:idx val="11"/>
          <c:order val="7"/>
          <c:tx>
            <c:strRef>
              <c:f>'Fig 5b data'!$A$11</c:f>
              <c:strCache>
                <c:ptCount val="1"/>
                <c:pt idx="0">
                  <c:v>Lanarkshire</c:v>
                </c:pt>
              </c:strCache>
            </c:strRef>
          </c:tx>
          <c:spPr>
            <a:ln w="19050" cap="rnd">
              <a:solidFill>
                <a:srgbClr val="93A7CC"/>
              </a:solidFill>
              <a:round/>
              <a:tailEnd type="triangle"/>
            </a:ln>
            <a:effectLst/>
          </c:spPr>
          <c:marker>
            <c:symbol val="circle"/>
            <c:size val="12"/>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2-94AA-4691-91C2-805413C5CB9A}"/>
              </c:ext>
            </c:extLst>
          </c:dPt>
          <c:dLbls>
            <c:dLbl>
              <c:idx val="0"/>
              <c:layout/>
              <c:tx>
                <c:rich>
                  <a:bodyPr/>
                  <a:lstStyle/>
                  <a:p>
                    <a:endParaRPr lang="en-US"/>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4AA-4691-91C2-805413C5CB9A}"/>
                </c:ext>
              </c:extLst>
            </c:dLbl>
            <c:dLbl>
              <c:idx val="1"/>
              <c:layout>
                <c:manualLayout>
                  <c:x val="-6.8359373948705497E-3"/>
                  <c:y val="-2.0958084820505113E-3"/>
                </c:manualLayout>
              </c:layout>
              <c:tx>
                <c:rich>
                  <a:bodyPr/>
                  <a:lstStyle/>
                  <a:p>
                    <a:r>
                      <a:rPr lang="en-US"/>
                      <a:t>Lanarkshire</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 5b data'!$D$11:$E$11</c:f>
              <c:numCache>
                <c:formatCode>0.0</c:formatCode>
                <c:ptCount val="2"/>
                <c:pt idx="0">
                  <c:v>4.4000000000000004</c:v>
                </c:pt>
                <c:pt idx="1">
                  <c:v>21.6</c:v>
                </c:pt>
              </c:numCache>
            </c:numRef>
          </c:xVal>
          <c:yVal>
            <c:numRef>
              <c:f>'Fig 5b data'!$B$11:$C$11</c:f>
              <c:numCache>
                <c:formatCode>General</c:formatCode>
                <c:ptCount val="2"/>
                <c:pt idx="0">
                  <c:v>8</c:v>
                </c:pt>
                <c:pt idx="1">
                  <c:v>8</c:v>
                </c:pt>
              </c:numCache>
            </c:numRef>
          </c:yVal>
          <c:smooth val="0"/>
          <c:extLst>
            <c:ext xmlns:c16="http://schemas.microsoft.com/office/drawing/2014/chart" uri="{C3380CC4-5D6E-409C-BE32-E72D297353CC}">
              <c16:uniqueId val="{00000023-94AA-4691-91C2-805413C5CB9A}"/>
            </c:ext>
          </c:extLst>
        </c:ser>
        <c:ser>
          <c:idx val="12"/>
          <c:order val="8"/>
          <c:tx>
            <c:strRef>
              <c:f>'Fig 5b data'!$A$12</c:f>
              <c:strCache>
                <c:ptCount val="1"/>
                <c:pt idx="0">
                  <c:v>Ayrshire &amp; Arran</c:v>
                </c:pt>
              </c:strCache>
            </c:strRef>
          </c:tx>
          <c:spPr>
            <a:ln w="19050" cap="rnd">
              <a:solidFill>
                <a:srgbClr val="93A7CC"/>
              </a:solidFill>
              <a:round/>
              <a:tailEnd type="triangle"/>
            </a:ln>
            <a:effectLst/>
          </c:spPr>
          <c:marker>
            <c:symbol val="circle"/>
            <c:size val="12"/>
            <c:spPr>
              <a:solidFill>
                <a:schemeClr val="accent1">
                  <a:lumMod val="80000"/>
                  <a:lumOff val="20000"/>
                </a:schemeClr>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24-94AA-4691-91C2-805413C5CB9A}"/>
              </c:ext>
            </c:extLst>
          </c:dPt>
          <c:dPt>
            <c:idx val="1"/>
            <c:marker>
              <c:symbol val="none"/>
            </c:marker>
            <c:bubble3D val="0"/>
            <c:extLst>
              <c:ext xmlns:c16="http://schemas.microsoft.com/office/drawing/2014/chart" uri="{C3380CC4-5D6E-409C-BE32-E72D297353CC}">
                <c16:uniqueId val="{00000025-94AA-4691-91C2-805413C5CB9A}"/>
              </c:ext>
            </c:extLst>
          </c:dPt>
          <c:dLbls>
            <c:dLbl>
              <c:idx val="0"/>
              <c:layout>
                <c:manualLayout>
                  <c:x val="0.52642606535392977"/>
                  <c:y val="0"/>
                </c:manualLayout>
              </c:layout>
              <c:tx>
                <c:rich>
                  <a:bodyPr/>
                  <a:lstStyle/>
                  <a:p>
                    <a:fld id="{99A80EBF-4C7C-43D8-8644-EA3B194FD5E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data'!$D$12:$E$12</c:f>
              <c:numCache>
                <c:formatCode>0.0</c:formatCode>
                <c:ptCount val="2"/>
                <c:pt idx="0">
                  <c:v>7.1</c:v>
                </c:pt>
                <c:pt idx="1">
                  <c:v>27.2</c:v>
                </c:pt>
              </c:numCache>
            </c:numRef>
          </c:xVal>
          <c:yVal>
            <c:numRef>
              <c:f>'Fig 5b data'!$B$12:$C$12</c:f>
              <c:numCache>
                <c:formatCode>General</c:formatCode>
                <c:ptCount val="2"/>
                <c:pt idx="0">
                  <c:v>9</c:v>
                </c:pt>
                <c:pt idx="1">
                  <c:v>9</c:v>
                </c:pt>
              </c:numCache>
            </c:numRef>
          </c:yVal>
          <c:smooth val="0"/>
          <c:extLst>
            <c:ext xmlns:c15="http://schemas.microsoft.com/office/drawing/2012/chart" uri="{02D57815-91ED-43cb-92C2-25804820EDAC}">
              <c15:datalabelsRange>
                <c15:f>'Fig 5b data'!$A$12</c15:f>
                <c15:dlblRangeCache>
                  <c:ptCount val="1"/>
                  <c:pt idx="0">
                    <c:v>Ayrshire &amp; Arran</c:v>
                  </c:pt>
                </c15:dlblRangeCache>
              </c15:datalabelsRange>
            </c:ext>
            <c:ext xmlns:c16="http://schemas.microsoft.com/office/drawing/2014/chart" uri="{C3380CC4-5D6E-409C-BE32-E72D297353CC}">
              <c16:uniqueId val="{00000026-94AA-4691-91C2-805413C5CB9A}"/>
            </c:ext>
          </c:extLst>
        </c:ser>
        <c:ser>
          <c:idx val="13"/>
          <c:order val="9"/>
          <c:tx>
            <c:strRef>
              <c:f>'Fig 5b data'!$A$13</c:f>
              <c:strCache>
                <c:ptCount val="1"/>
                <c:pt idx="0">
                  <c:v>Tayside</c:v>
                </c:pt>
              </c:strCache>
            </c:strRef>
          </c:tx>
          <c:spPr>
            <a:ln w="19050" cap="rnd">
              <a:solidFill>
                <a:srgbClr val="93A7CC"/>
              </a:solidFill>
              <a:round/>
              <a:tailEnd type="triangle"/>
            </a:ln>
            <a:effectLst/>
          </c:spPr>
          <c:marker>
            <c:symbol val="circle"/>
            <c:size val="12"/>
            <c:spPr>
              <a:solidFill>
                <a:schemeClr val="accent1"/>
              </a:solidFill>
              <a:ln w="9525">
                <a:solidFill>
                  <a:srgbClr val="93A7CC"/>
                </a:solidFill>
              </a:ln>
              <a:effectLst/>
            </c:spPr>
          </c:marker>
          <c:dPt>
            <c:idx val="0"/>
            <c:marker>
              <c:symbol val="circle"/>
              <c:size val="12"/>
              <c:spPr>
                <a:solidFill>
                  <a:srgbClr val="93A7CC">
                    <a:alpha val="99000"/>
                  </a:srgbClr>
                </a:solidFill>
                <a:ln w="9525">
                  <a:solidFill>
                    <a:srgbClr val="93A7CC"/>
                  </a:solidFill>
                </a:ln>
                <a:effectLst/>
              </c:spPr>
            </c:marker>
            <c:bubble3D val="0"/>
            <c:extLst>
              <c:ext xmlns:c16="http://schemas.microsoft.com/office/drawing/2014/chart" uri="{C3380CC4-5D6E-409C-BE32-E72D297353CC}">
                <c16:uniqueId val="{00000027-94AA-4691-91C2-805413C5CB9A}"/>
              </c:ext>
            </c:extLst>
          </c:dPt>
          <c:dPt>
            <c:idx val="1"/>
            <c:marker>
              <c:symbol val="none"/>
            </c:marker>
            <c:bubble3D val="0"/>
            <c:extLst>
              <c:ext xmlns:c16="http://schemas.microsoft.com/office/drawing/2014/chart" uri="{C3380CC4-5D6E-409C-BE32-E72D297353CC}">
                <c16:uniqueId val="{00000028-94AA-4691-91C2-805413C5CB9A}"/>
              </c:ext>
            </c:extLst>
          </c:dPt>
          <c:dLbls>
            <c:dLbl>
              <c:idx val="0"/>
              <c:layout>
                <c:manualLayout>
                  <c:x val="0.55784769380770638"/>
                  <c:y val="1.650242899252341E-6"/>
                </c:manualLayout>
              </c:layout>
              <c:tx>
                <c:rich>
                  <a:bodyPr/>
                  <a:lstStyle/>
                  <a:p>
                    <a:fld id="{7E67CB1B-D05B-4445-8FD1-036E1DCC8A3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data'!$D$13:$E$13</c:f>
              <c:numCache>
                <c:formatCode>0.0</c:formatCode>
                <c:ptCount val="2"/>
                <c:pt idx="0">
                  <c:v>4.5</c:v>
                </c:pt>
                <c:pt idx="1">
                  <c:v>25.7</c:v>
                </c:pt>
              </c:numCache>
            </c:numRef>
          </c:xVal>
          <c:yVal>
            <c:numRef>
              <c:f>'Fig 5b data'!$B$13:$C$13</c:f>
              <c:numCache>
                <c:formatCode>General</c:formatCode>
                <c:ptCount val="2"/>
                <c:pt idx="0">
                  <c:v>10</c:v>
                </c:pt>
                <c:pt idx="1">
                  <c:v>10</c:v>
                </c:pt>
              </c:numCache>
            </c:numRef>
          </c:yVal>
          <c:smooth val="0"/>
          <c:extLst>
            <c:ext xmlns:c15="http://schemas.microsoft.com/office/drawing/2012/chart" uri="{02D57815-91ED-43cb-92C2-25804820EDAC}">
              <c15:datalabelsRange>
                <c15:f>'Fig 5b data'!$A$13</c15:f>
                <c15:dlblRangeCache>
                  <c:ptCount val="1"/>
                  <c:pt idx="0">
                    <c:v>Tayside</c:v>
                  </c:pt>
                </c15:dlblRangeCache>
              </c15:datalabelsRange>
            </c:ext>
            <c:ext xmlns:c16="http://schemas.microsoft.com/office/drawing/2014/chart" uri="{C3380CC4-5D6E-409C-BE32-E72D297353CC}">
              <c16:uniqueId val="{00000029-94AA-4691-91C2-805413C5CB9A}"/>
            </c:ext>
          </c:extLst>
        </c:ser>
        <c:ser>
          <c:idx val="14"/>
          <c:order val="10"/>
          <c:tx>
            <c:strRef>
              <c:f>'Fig 5b data'!$A$14</c:f>
              <c:strCache>
                <c:ptCount val="1"/>
                <c:pt idx="0">
                  <c:v>Greater Glasgow and Clyde</c:v>
                </c:pt>
              </c:strCache>
            </c:strRef>
          </c:tx>
          <c:spPr>
            <a:ln w="19050" cap="rnd">
              <a:solidFill>
                <a:srgbClr val="93A7CC"/>
              </a:solidFill>
              <a:round/>
              <a:tailEnd type="triangle"/>
            </a:ln>
            <a:effectLst/>
          </c:spPr>
          <c:marker>
            <c:symbol val="circle"/>
            <c:size val="12"/>
            <c:spPr>
              <a:solidFill>
                <a:schemeClr val="accent3">
                  <a:lumMod val="80000"/>
                  <a:lumOff val="20000"/>
                </a:schemeClr>
              </a:solidFill>
              <a:ln w="9525">
                <a:solidFill>
                  <a:srgbClr val="93A7CC"/>
                </a:solidFill>
              </a:ln>
              <a:effectLst/>
            </c:spPr>
          </c:marker>
          <c:dPt>
            <c:idx val="0"/>
            <c:marker>
              <c:symbol val="circle"/>
              <c:size val="12"/>
              <c:spPr>
                <a:solidFill>
                  <a:srgbClr val="93A7CC"/>
                </a:solidFill>
                <a:ln w="9525">
                  <a:solidFill>
                    <a:srgbClr val="93A7CC"/>
                  </a:solidFill>
                </a:ln>
                <a:effectLst/>
              </c:spPr>
            </c:marker>
            <c:bubble3D val="0"/>
            <c:extLst>
              <c:ext xmlns:c16="http://schemas.microsoft.com/office/drawing/2014/chart" uri="{C3380CC4-5D6E-409C-BE32-E72D297353CC}">
                <c16:uniqueId val="{0000002A-94AA-4691-91C2-805413C5CB9A}"/>
              </c:ext>
            </c:extLst>
          </c:dPt>
          <c:dPt>
            <c:idx val="1"/>
            <c:marker>
              <c:symbol val="none"/>
            </c:marker>
            <c:bubble3D val="0"/>
            <c:extLst>
              <c:ext xmlns:c16="http://schemas.microsoft.com/office/drawing/2014/chart" uri="{C3380CC4-5D6E-409C-BE32-E72D297353CC}">
                <c16:uniqueId val="{0000002B-94AA-4691-91C2-805413C5CB9A}"/>
              </c:ext>
            </c:extLst>
          </c:dPt>
          <c:dLbls>
            <c:dLbl>
              <c:idx val="0"/>
              <c:layout>
                <c:manualLayout>
                  <c:x val="0.56682898558062278"/>
                  <c:y val="9.386607110278047E-3"/>
                </c:manualLayout>
              </c:layout>
              <c:tx>
                <c:rich>
                  <a:bodyPr/>
                  <a:lstStyle/>
                  <a:p>
                    <a:fld id="{8DA429B9-E72C-4317-B080-28B6ED9F886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4449722899012868"/>
                      <c:h val="0.10355642105463854"/>
                    </c:manualLayout>
                  </c15:layout>
                  <c15:dlblFieldTable/>
                  <c15:showDataLabelsRange val="1"/>
                </c:ext>
                <c:ext xmlns:c16="http://schemas.microsoft.com/office/drawing/2014/chart" uri="{C3380CC4-5D6E-409C-BE32-E72D297353CC}">
                  <c16:uniqueId val="{0000002A-94AA-4691-91C2-805413C5CB9A}"/>
                </c:ext>
              </c:extLst>
            </c:dLbl>
            <c:dLbl>
              <c:idx val="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data'!$D$14:$E$14</c:f>
              <c:numCache>
                <c:formatCode>0.0</c:formatCode>
                <c:ptCount val="2"/>
                <c:pt idx="0">
                  <c:v>8.9</c:v>
                </c:pt>
                <c:pt idx="1">
                  <c:v>30.8</c:v>
                </c:pt>
              </c:numCache>
            </c:numRef>
          </c:xVal>
          <c:yVal>
            <c:numRef>
              <c:f>'Fig 5b data'!$B$14:$C$14</c:f>
              <c:numCache>
                <c:formatCode>General</c:formatCode>
                <c:ptCount val="2"/>
                <c:pt idx="0">
                  <c:v>11</c:v>
                </c:pt>
                <c:pt idx="1">
                  <c:v>11</c:v>
                </c:pt>
              </c:numCache>
            </c:numRef>
          </c:yVal>
          <c:smooth val="0"/>
          <c:extLst>
            <c:ext xmlns:c15="http://schemas.microsoft.com/office/drawing/2012/chart" uri="{02D57815-91ED-43cb-92C2-25804820EDAC}">
              <c15:datalabelsRange>
                <c15:f>'Fig 5b data'!$A$14</c15:f>
                <c15:dlblRangeCache>
                  <c:ptCount val="1"/>
                  <c:pt idx="0">
                    <c:v>Greater Glasgow and Clyde</c:v>
                  </c:pt>
                </c15:dlblRangeCache>
              </c15:datalabelsRange>
            </c:ext>
            <c:ext xmlns:c16="http://schemas.microsoft.com/office/drawing/2014/chart" uri="{C3380CC4-5D6E-409C-BE32-E72D297353CC}">
              <c16:uniqueId val="{0000002C-94AA-4691-91C2-805413C5CB9A}"/>
            </c:ext>
          </c:extLst>
        </c:ser>
        <c:dLbls>
          <c:dLblPos val="r"/>
          <c:showLegendKey val="0"/>
          <c:showVal val="1"/>
          <c:showCatName val="0"/>
          <c:showSerName val="0"/>
          <c:showPercent val="0"/>
          <c:showBubbleSize val="0"/>
        </c:dLbls>
        <c:axId val="566687200"/>
        <c:axId val="566691464"/>
      </c:scatterChart>
      <c:valAx>
        <c:axId val="5666872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u="none" strike="noStrike" baseline="0">
                    <a:effectLst/>
                  </a:rPr>
                  <a:t>Age-standardised death rate (per 100,000 population)</a:t>
                </a:r>
                <a:endParaRPr lang="en-GB" b="1"/>
              </a:p>
            </c:rich>
          </c:tx>
          <c:layout>
            <c:manualLayout>
              <c:xMode val="edge"/>
              <c:yMode val="edge"/>
              <c:x val="0.3032486962515043"/>
              <c:y val="0.94177396775773281"/>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6691464"/>
        <c:crosses val="autoZero"/>
        <c:crossBetween val="midCat"/>
      </c:valAx>
      <c:valAx>
        <c:axId val="566691464"/>
        <c:scaling>
          <c:orientation val="minMax"/>
        </c:scaling>
        <c:delete val="1"/>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NHS Board Area</a:t>
                </a:r>
                <a:endParaRPr lang="en-GB" sz="1000" b="1">
                  <a:effectLst/>
                </a:endParaRP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666872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6A: Drug-related deaths for selected council areas,</a:t>
            </a:r>
            <a:r>
              <a:rPr lang="en-GB" b="1" baseline="0"/>
              <a:t> </a:t>
            </a:r>
            <a:r>
              <a:rPr lang="en-GB" b="1"/>
              <a:t>age-standardised death rates, Scotland</a:t>
            </a:r>
            <a:r>
              <a:rPr lang="en-GB" b="1" baseline="0"/>
              <a:t> 2016-2020</a:t>
            </a:r>
            <a:endParaRPr lang="en-GB" b="1"/>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284F99"/>
            </a:solidFill>
            <a:ln>
              <a:solidFill>
                <a:schemeClr val="tx1"/>
              </a:solidFill>
            </a:ln>
            <a:effectLst/>
          </c:spPr>
          <c:invertIfNegative val="0"/>
          <c:dPt>
            <c:idx val="12"/>
            <c:invertIfNegative val="0"/>
            <c:bubble3D val="0"/>
            <c:spPr>
              <a:solidFill>
                <a:srgbClr val="93A7CC"/>
              </a:solidFill>
              <a:ln>
                <a:solidFill>
                  <a:schemeClr val="tx1"/>
                </a:solidFill>
              </a:ln>
              <a:effectLst/>
            </c:spPr>
            <c:extLst>
              <c:ext xmlns:c16="http://schemas.microsoft.com/office/drawing/2014/chart" uri="{C3380CC4-5D6E-409C-BE32-E72D297353CC}">
                <c16:uniqueId val="{00000002-ABB9-4042-BC80-C129347BEC01}"/>
              </c:ext>
            </c:extLst>
          </c:dPt>
          <c:dPt>
            <c:idx val="17"/>
            <c:invertIfNegative val="0"/>
            <c:bubble3D val="0"/>
            <c:spPr>
              <a:solidFill>
                <a:srgbClr val="284F99"/>
              </a:solidFill>
              <a:ln>
                <a:solidFill>
                  <a:schemeClr val="tx1"/>
                </a:solidFill>
              </a:ln>
              <a:effectLst/>
            </c:spPr>
            <c:extLst>
              <c:ext xmlns:c16="http://schemas.microsoft.com/office/drawing/2014/chart" uri="{C3380CC4-5D6E-409C-BE32-E72D297353CC}">
                <c16:uniqueId val="{00000000-4548-49AD-A358-273454C5F0EC}"/>
              </c:ext>
            </c:extLst>
          </c:dPt>
          <c:errBars>
            <c:errBarType val="both"/>
            <c:errValType val="cust"/>
            <c:noEndCap val="0"/>
            <c:plus>
              <c:numRef>
                <c:f>'Fig 6a data'!$H$7:$H$36</c:f>
                <c:numCache>
                  <c:formatCode>General</c:formatCode>
                  <c:ptCount val="30"/>
                  <c:pt idx="0">
                    <c:v>5.1000000000000014</c:v>
                  </c:pt>
                  <c:pt idx="1">
                    <c:v>2.3000000000000043</c:v>
                  </c:pt>
                  <c:pt idx="2">
                    <c:v>6.2999999999999972</c:v>
                  </c:pt>
                  <c:pt idx="3">
                    <c:v>4.5</c:v>
                  </c:pt>
                  <c:pt idx="4">
                    <c:v>4.4999999999999964</c:v>
                  </c:pt>
                  <c:pt idx="5">
                    <c:v>3.6000000000000014</c:v>
                  </c:pt>
                  <c:pt idx="6">
                    <c:v>4.8999999999999986</c:v>
                  </c:pt>
                  <c:pt idx="7">
                    <c:v>4.4000000000000021</c:v>
                  </c:pt>
                  <c:pt idx="8">
                    <c:v>2.8000000000000007</c:v>
                  </c:pt>
                  <c:pt idx="9">
                    <c:v>6.0999999999999979</c:v>
                  </c:pt>
                  <c:pt idx="10">
                    <c:v>2.1999999999999993</c:v>
                  </c:pt>
                  <c:pt idx="11">
                    <c:v>2.3999999999999986</c:v>
                  </c:pt>
                  <c:pt idx="12">
                    <c:v>0.60000000000000142</c:v>
                  </c:pt>
                  <c:pt idx="13">
                    <c:v>4.4000000000000021</c:v>
                  </c:pt>
                  <c:pt idx="14">
                    <c:v>3.2000000000000028</c:v>
                  </c:pt>
                  <c:pt idx="15">
                    <c:v>3.5999999999999979</c:v>
                  </c:pt>
                  <c:pt idx="16">
                    <c:v>4.1000000000000014</c:v>
                  </c:pt>
                  <c:pt idx="17">
                    <c:v>2.0999999999999979</c:v>
                  </c:pt>
                  <c:pt idx="18">
                    <c:v>1.6999999999999993</c:v>
                  </c:pt>
                  <c:pt idx="19">
                    <c:v>3.0999999999999979</c:v>
                  </c:pt>
                  <c:pt idx="20">
                    <c:v>3.6000000000000014</c:v>
                  </c:pt>
                  <c:pt idx="21">
                    <c:v>3.3999999999999986</c:v>
                  </c:pt>
                  <c:pt idx="22">
                    <c:v>4.0000000000000018</c:v>
                  </c:pt>
                  <c:pt idx="23">
                    <c:v>3.4000000000000021</c:v>
                  </c:pt>
                  <c:pt idx="24">
                    <c:v>2.2999999999999989</c:v>
                  </c:pt>
                  <c:pt idx="25">
                    <c:v>2.0999999999999996</c:v>
                  </c:pt>
                  <c:pt idx="26">
                    <c:v>3.2999999999999989</c:v>
                  </c:pt>
                  <c:pt idx="27">
                    <c:v>2.8000000000000007</c:v>
                  </c:pt>
                  <c:pt idx="28">
                    <c:v>1.6999999999999993</c:v>
                  </c:pt>
                  <c:pt idx="29">
                    <c:v>2.8999999999999986</c:v>
                  </c:pt>
                </c:numCache>
              </c:numRef>
            </c:plus>
            <c:minus>
              <c:numRef>
                <c:f>'Fig 6a data'!$G$7:$G$36</c:f>
                <c:numCache>
                  <c:formatCode>General</c:formatCode>
                  <c:ptCount val="30"/>
                  <c:pt idx="0">
                    <c:v>5</c:v>
                  </c:pt>
                  <c:pt idx="1">
                    <c:v>2.2999999999999972</c:v>
                  </c:pt>
                  <c:pt idx="2">
                    <c:v>6.3000000000000043</c:v>
                  </c:pt>
                  <c:pt idx="3">
                    <c:v>4.4000000000000021</c:v>
                  </c:pt>
                  <c:pt idx="4">
                    <c:v>4.4000000000000021</c:v>
                  </c:pt>
                  <c:pt idx="5">
                    <c:v>3.5</c:v>
                  </c:pt>
                  <c:pt idx="6">
                    <c:v>4.8999999999999986</c:v>
                  </c:pt>
                  <c:pt idx="7">
                    <c:v>4.2999999999999972</c:v>
                  </c:pt>
                  <c:pt idx="8">
                    <c:v>2.8999999999999986</c:v>
                  </c:pt>
                  <c:pt idx="9">
                    <c:v>6.1999999999999993</c:v>
                  </c:pt>
                  <c:pt idx="10">
                    <c:v>2.2000000000000028</c:v>
                  </c:pt>
                  <c:pt idx="11">
                    <c:v>2.3000000000000007</c:v>
                  </c:pt>
                  <c:pt idx="12">
                    <c:v>0.59999999999999787</c:v>
                  </c:pt>
                  <c:pt idx="13">
                    <c:v>4.3000000000000007</c:v>
                  </c:pt>
                  <c:pt idx="14">
                    <c:v>3.1999999999999993</c:v>
                  </c:pt>
                  <c:pt idx="15">
                    <c:v>3.5</c:v>
                  </c:pt>
                  <c:pt idx="16">
                    <c:v>4.0999999999999996</c:v>
                  </c:pt>
                  <c:pt idx="17">
                    <c:v>2</c:v>
                  </c:pt>
                  <c:pt idx="18">
                    <c:v>1.6000000000000014</c:v>
                  </c:pt>
                  <c:pt idx="19">
                    <c:v>3.1000000000000014</c:v>
                  </c:pt>
                  <c:pt idx="20">
                    <c:v>3.6999999999999993</c:v>
                  </c:pt>
                  <c:pt idx="21">
                    <c:v>3.4000000000000004</c:v>
                  </c:pt>
                  <c:pt idx="22">
                    <c:v>4</c:v>
                  </c:pt>
                  <c:pt idx="23">
                    <c:v>3.3999999999999986</c:v>
                  </c:pt>
                  <c:pt idx="24">
                    <c:v>2.4000000000000004</c:v>
                  </c:pt>
                  <c:pt idx="25">
                    <c:v>2.2000000000000011</c:v>
                  </c:pt>
                  <c:pt idx="26">
                    <c:v>3.2000000000000011</c:v>
                  </c:pt>
                  <c:pt idx="27">
                    <c:v>2.8</c:v>
                  </c:pt>
                  <c:pt idx="28">
                    <c:v>1.7000000000000011</c:v>
                  </c:pt>
                  <c:pt idx="29">
                    <c:v>2.8000000000000007</c:v>
                  </c:pt>
                </c:numCache>
              </c:numRef>
            </c:minus>
            <c:spPr>
              <a:noFill/>
              <a:ln w="9525" cap="flat" cmpd="sng" algn="ctr">
                <a:solidFill>
                  <a:schemeClr val="tx1"/>
                </a:solidFill>
                <a:round/>
              </a:ln>
              <a:effectLst/>
            </c:spPr>
          </c:errBars>
          <c:cat>
            <c:strRef>
              <c:f>'Fig 6a data'!$A$7:$A$36</c:f>
              <c:strCache>
                <c:ptCount val="30"/>
                <c:pt idx="0">
                  <c:v>Dundee City</c:v>
                </c:pt>
                <c:pt idx="1">
                  <c:v>Glasgow City</c:v>
                </c:pt>
                <c:pt idx="2">
                  <c:v>Inverclyde</c:v>
                </c:pt>
                <c:pt idx="3">
                  <c:v>North Ayrshire</c:v>
                </c:pt>
                <c:pt idx="4">
                  <c:v>East Ayrshire</c:v>
                </c:pt>
                <c:pt idx="5">
                  <c:v>Renfrewshire</c:v>
                </c:pt>
                <c:pt idx="6">
                  <c:v>West Dunbartonshire</c:v>
                </c:pt>
                <c:pt idx="7">
                  <c:v>South Ayrshire</c:v>
                </c:pt>
                <c:pt idx="8">
                  <c:v>Aberdeen City</c:v>
                </c:pt>
                <c:pt idx="9">
                  <c:v>Clackmannanshire</c:v>
                </c:pt>
                <c:pt idx="10">
                  <c:v>North Lanarkshire</c:v>
                </c:pt>
                <c:pt idx="11">
                  <c:v>South Lanarkshire</c:v>
                </c:pt>
                <c:pt idx="12">
                  <c:v>Scotland</c:v>
                </c:pt>
                <c:pt idx="13">
                  <c:v>Stirling</c:v>
                </c:pt>
                <c:pt idx="14">
                  <c:v>Falkirk</c:v>
                </c:pt>
                <c:pt idx="15">
                  <c:v>Dumfries &amp; Galloway</c:v>
                </c:pt>
                <c:pt idx="16">
                  <c:v>Midlothian</c:v>
                </c:pt>
                <c:pt idx="17">
                  <c:v>Fife</c:v>
                </c:pt>
                <c:pt idx="18">
                  <c:v>City of Edinburgh</c:v>
                </c:pt>
                <c:pt idx="19">
                  <c:v>Perth &amp; Kinross</c:v>
                </c:pt>
                <c:pt idx="20">
                  <c:v>Scottish Borders</c:v>
                </c:pt>
                <c:pt idx="21">
                  <c:v>Angus</c:v>
                </c:pt>
                <c:pt idx="22">
                  <c:v>Argyll &amp; Bute</c:v>
                </c:pt>
                <c:pt idx="23">
                  <c:v>East Lothian</c:v>
                </c:pt>
                <c:pt idx="24">
                  <c:v>West Lothian</c:v>
                </c:pt>
                <c:pt idx="25">
                  <c:v>Highland</c:v>
                </c:pt>
                <c:pt idx="26">
                  <c:v>Moray</c:v>
                </c:pt>
                <c:pt idx="27">
                  <c:v>East Dunbartonshire</c:v>
                </c:pt>
                <c:pt idx="28">
                  <c:v>Aberdeenshire</c:v>
                </c:pt>
                <c:pt idx="29">
                  <c:v>East Renfrewshire</c:v>
                </c:pt>
              </c:strCache>
            </c:strRef>
          </c:cat>
          <c:val>
            <c:numRef>
              <c:f>'Fig 6a data'!$B$7:$B$36</c:f>
              <c:numCache>
                <c:formatCode>0.0</c:formatCode>
                <c:ptCount val="30"/>
                <c:pt idx="0">
                  <c:v>43.1</c:v>
                </c:pt>
                <c:pt idx="1">
                  <c:v>39.799999999999997</c:v>
                </c:pt>
                <c:pt idx="2">
                  <c:v>36.700000000000003</c:v>
                </c:pt>
                <c:pt idx="3">
                  <c:v>29.6</c:v>
                </c:pt>
                <c:pt idx="4">
                  <c:v>28.3</c:v>
                </c:pt>
                <c:pt idx="5">
                  <c:v>28</c:v>
                </c:pt>
                <c:pt idx="6">
                  <c:v>26</c:v>
                </c:pt>
                <c:pt idx="7">
                  <c:v>22.9</c:v>
                </c:pt>
                <c:pt idx="8">
                  <c:v>22.7</c:v>
                </c:pt>
                <c:pt idx="9">
                  <c:v>22.3</c:v>
                </c:pt>
                <c:pt idx="10">
                  <c:v>21.6</c:v>
                </c:pt>
                <c:pt idx="11">
                  <c:v>21.5</c:v>
                </c:pt>
                <c:pt idx="12">
                  <c:v>21.2</c:v>
                </c:pt>
                <c:pt idx="13">
                  <c:v>21.2</c:v>
                </c:pt>
                <c:pt idx="14">
                  <c:v>20.9</c:v>
                </c:pt>
                <c:pt idx="15">
                  <c:v>19.3</c:v>
                </c:pt>
                <c:pt idx="16">
                  <c:v>18.7</c:v>
                </c:pt>
                <c:pt idx="17">
                  <c:v>18.600000000000001</c:v>
                </c:pt>
                <c:pt idx="18">
                  <c:v>17.600000000000001</c:v>
                </c:pt>
                <c:pt idx="19">
                  <c:v>17.100000000000001</c:v>
                </c:pt>
                <c:pt idx="20">
                  <c:v>16.399999999999999</c:v>
                </c:pt>
                <c:pt idx="21">
                  <c:v>15.3</c:v>
                </c:pt>
                <c:pt idx="22">
                  <c:v>15.1</c:v>
                </c:pt>
                <c:pt idx="23">
                  <c:v>14.7</c:v>
                </c:pt>
                <c:pt idx="24">
                  <c:v>13.3</c:v>
                </c:pt>
                <c:pt idx="25">
                  <c:v>12.8</c:v>
                </c:pt>
                <c:pt idx="26">
                  <c:v>12.4</c:v>
                </c:pt>
                <c:pt idx="27">
                  <c:v>9.5</c:v>
                </c:pt>
                <c:pt idx="28">
                  <c:v>9.3000000000000007</c:v>
                </c:pt>
                <c:pt idx="29">
                  <c:v>8.8000000000000007</c:v>
                </c:pt>
              </c:numCache>
            </c:numRef>
          </c:val>
          <c:extLst>
            <c:ext xmlns:c16="http://schemas.microsoft.com/office/drawing/2014/chart" uri="{C3380CC4-5D6E-409C-BE32-E72D297353CC}">
              <c16:uniqueId val="{00000000-4824-4DE9-A930-725CA3117764}"/>
            </c:ext>
          </c:extLst>
        </c:ser>
        <c:dLbls>
          <c:showLegendKey val="0"/>
          <c:showVal val="0"/>
          <c:showCatName val="0"/>
          <c:showSerName val="0"/>
          <c:showPercent val="0"/>
          <c:showBubbleSize val="0"/>
        </c:dLbls>
        <c:gapWidth val="120"/>
        <c:overlap val="-27"/>
        <c:axId val="207882752"/>
        <c:axId val="207883080"/>
      </c:barChart>
      <c:catAx>
        <c:axId val="20788275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Council</a:t>
                </a:r>
                <a:r>
                  <a:rPr lang="en-GB" b="1" baseline="0"/>
                  <a:t> Area</a:t>
                </a:r>
                <a:endParaRPr lang="en-GB" b="1"/>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883080"/>
        <c:crosses val="autoZero"/>
        <c:auto val="1"/>
        <c:lblAlgn val="ctr"/>
        <c:lblOffset val="100"/>
        <c:noMultiLvlLbl val="0"/>
      </c:catAx>
      <c:valAx>
        <c:axId val="20788308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 death rate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88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6B:</a:t>
            </a:r>
            <a:r>
              <a:rPr lang="en-GB" sz="1400" b="1" baseline="0"/>
              <a:t> </a:t>
            </a:r>
            <a:r>
              <a:rPr lang="en-GB" sz="1400" b="1"/>
              <a:t>Drug-related</a:t>
            </a:r>
            <a:r>
              <a:rPr lang="en-GB" sz="1400" b="1" baseline="0"/>
              <a:t> deaths for selected council areas, age-standardised death rates, change between 2000-2004 and 2016-2020</a:t>
            </a:r>
            <a:endParaRPr lang="en-GB" sz="1400" b="1"/>
          </a:p>
        </c:rich>
      </c:tx>
      <c:layout>
        <c:manualLayout>
          <c:xMode val="edge"/>
          <c:yMode val="edge"/>
          <c:x val="0.12499991937867835"/>
          <c:y val="7.101827676240209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7959098116148456E-2"/>
          <c:y val="4.6161879895561357E-2"/>
          <c:w val="0.93791126279863479"/>
          <c:h val="0.83068736251310626"/>
        </c:manualLayout>
      </c:layout>
      <c:scatterChart>
        <c:scatterStyle val="lineMarker"/>
        <c:varyColors val="0"/>
        <c:ser>
          <c:idx val="0"/>
          <c:order val="0"/>
          <c:tx>
            <c:strRef>
              <c:f>'Fig 6b data'!$A$4</c:f>
              <c:strCache>
                <c:ptCount val="1"/>
                <c:pt idx="0">
                  <c:v>East Renfrewshire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42-B120-4480-B3D1-E8756E61DF33}"/>
              </c:ext>
            </c:extLst>
          </c:dPt>
          <c:dLbls>
            <c:dLbl>
              <c:idx val="0"/>
              <c:layout>
                <c:manualLayout>
                  <c:x val="6.2841202870119045E-2"/>
                  <c:y val="0"/>
                </c:manualLayout>
              </c:layout>
              <c:tx>
                <c:rich>
                  <a:bodyPr/>
                  <a:lstStyle/>
                  <a:p>
                    <a:fld id="{A7C4FF6F-2897-4574-B67F-2092E4F5DE1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data'!$D$4:$E$4</c:f>
              <c:numCache>
                <c:formatCode>0.0</c:formatCode>
                <c:ptCount val="2"/>
                <c:pt idx="0">
                  <c:v>5</c:v>
                </c:pt>
                <c:pt idx="1">
                  <c:v>8.8000000000000007</c:v>
                </c:pt>
              </c:numCache>
            </c:numRef>
          </c:xVal>
          <c:yVal>
            <c:numRef>
              <c:f>'Fig 6b data'!$B$4:$C$4</c:f>
              <c:numCache>
                <c:formatCode>General</c:formatCode>
                <c:ptCount val="2"/>
                <c:pt idx="0">
                  <c:v>1</c:v>
                </c:pt>
                <c:pt idx="1">
                  <c:v>1</c:v>
                </c:pt>
              </c:numCache>
            </c:numRef>
          </c:yVal>
          <c:smooth val="0"/>
          <c:extLst>
            <c:ext xmlns:c15="http://schemas.microsoft.com/office/drawing/2012/chart" uri="{02D57815-91ED-43cb-92C2-25804820EDAC}">
              <c15:datalabelsRange>
                <c15:f>'Fig 6b data'!$A$4</c15:f>
                <c15:dlblRangeCache>
                  <c:ptCount val="1"/>
                  <c:pt idx="0">
                    <c:v>East Renfrewshire</c:v>
                  </c:pt>
                </c15:dlblRangeCache>
              </c15:datalabelsRange>
            </c:ext>
            <c:ext xmlns:c16="http://schemas.microsoft.com/office/drawing/2014/chart" uri="{C3380CC4-5D6E-409C-BE32-E72D297353CC}">
              <c16:uniqueId val="{00000000-B120-4480-B3D1-E8756E61DF33}"/>
            </c:ext>
          </c:extLst>
        </c:ser>
        <c:ser>
          <c:idx val="2"/>
          <c:order val="1"/>
          <c:tx>
            <c:strRef>
              <c:f>'Fig 6b data'!$A$5</c:f>
              <c:strCache>
                <c:ptCount val="1"/>
                <c:pt idx="0">
                  <c:v>Aberdeenshire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40-B120-4480-B3D1-E8756E61DF33}"/>
              </c:ext>
            </c:extLst>
          </c:dPt>
          <c:dLbls>
            <c:dLbl>
              <c:idx val="0"/>
              <c:layout>
                <c:manualLayout>
                  <c:x val="7.9258498830990856E-2"/>
                  <c:y val="-2.0940358956435929E-3"/>
                </c:manualLayout>
              </c:layout>
              <c:tx>
                <c:rich>
                  <a:bodyPr/>
                  <a:lstStyle/>
                  <a:p>
                    <a:fld id="{2216F305-A328-4E65-B852-7C4C30B066C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data'!$D$5:$E$5</c:f>
              <c:numCache>
                <c:formatCode>0.0</c:formatCode>
                <c:ptCount val="2"/>
                <c:pt idx="0">
                  <c:v>4.5999999999999996</c:v>
                </c:pt>
                <c:pt idx="1">
                  <c:v>9.3000000000000007</c:v>
                </c:pt>
              </c:numCache>
            </c:numRef>
          </c:xVal>
          <c:yVal>
            <c:numRef>
              <c:f>'Fig 6b data'!$B$5:$C$5</c:f>
              <c:numCache>
                <c:formatCode>General</c:formatCode>
                <c:ptCount val="2"/>
                <c:pt idx="0">
                  <c:v>2</c:v>
                </c:pt>
                <c:pt idx="1">
                  <c:v>2</c:v>
                </c:pt>
              </c:numCache>
            </c:numRef>
          </c:yVal>
          <c:smooth val="0"/>
          <c:extLst>
            <c:ext xmlns:c15="http://schemas.microsoft.com/office/drawing/2012/chart" uri="{02D57815-91ED-43cb-92C2-25804820EDAC}">
              <c15:datalabelsRange>
                <c15:f>'Fig 6b data'!$A$5</c15:f>
                <c15:dlblRangeCache>
                  <c:ptCount val="1"/>
                  <c:pt idx="0">
                    <c:v>Aberdeenshire</c:v>
                  </c:pt>
                </c15:dlblRangeCache>
              </c15:datalabelsRange>
            </c:ext>
            <c:ext xmlns:c16="http://schemas.microsoft.com/office/drawing/2014/chart" uri="{C3380CC4-5D6E-409C-BE32-E72D297353CC}">
              <c16:uniqueId val="{00000002-B120-4480-B3D1-E8756E61DF33}"/>
            </c:ext>
          </c:extLst>
        </c:ser>
        <c:ser>
          <c:idx val="5"/>
          <c:order val="2"/>
          <c:tx>
            <c:strRef>
              <c:f>'Fig 6b data'!$A$6</c:f>
              <c:strCache>
                <c:ptCount val="1"/>
                <c:pt idx="0">
                  <c:v>East Dunbartonshire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D-B120-4480-B3D1-E8756E61DF33}"/>
              </c:ext>
            </c:extLst>
          </c:dPt>
          <c:dLbls>
            <c:dLbl>
              <c:idx val="0"/>
              <c:layout>
                <c:manualLayout>
                  <c:x val="0.10260686356185002"/>
                  <c:y val="-1.5317490588030321E-16"/>
                </c:manualLayout>
              </c:layout>
              <c:tx>
                <c:rich>
                  <a:bodyPr/>
                  <a:lstStyle/>
                  <a:p>
                    <a:fld id="{BEC99910-C1D9-44B2-9218-5EC8FA865D1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data'!$D$6:$E$6</c:f>
              <c:numCache>
                <c:formatCode>0.0</c:formatCode>
                <c:ptCount val="2"/>
                <c:pt idx="0">
                  <c:v>3.8</c:v>
                </c:pt>
                <c:pt idx="1">
                  <c:v>9.5</c:v>
                </c:pt>
              </c:numCache>
            </c:numRef>
          </c:xVal>
          <c:yVal>
            <c:numRef>
              <c:f>'Fig 6b data'!$B$6:$C$6</c:f>
              <c:numCache>
                <c:formatCode>General</c:formatCode>
                <c:ptCount val="2"/>
                <c:pt idx="0">
                  <c:v>3</c:v>
                </c:pt>
                <c:pt idx="1">
                  <c:v>3</c:v>
                </c:pt>
              </c:numCache>
            </c:numRef>
          </c:yVal>
          <c:smooth val="0"/>
          <c:extLst>
            <c:ext xmlns:c15="http://schemas.microsoft.com/office/drawing/2012/chart" uri="{02D57815-91ED-43cb-92C2-25804820EDAC}">
              <c15:datalabelsRange>
                <c15:f>'Fig 6b data'!$A$6</c15:f>
                <c15:dlblRangeCache>
                  <c:ptCount val="1"/>
                  <c:pt idx="0">
                    <c:v>East Dunbartonshire</c:v>
                  </c:pt>
                </c15:dlblRangeCache>
              </c15:datalabelsRange>
            </c:ext>
            <c:ext xmlns:c16="http://schemas.microsoft.com/office/drawing/2014/chart" uri="{C3380CC4-5D6E-409C-BE32-E72D297353CC}">
              <c16:uniqueId val="{00000005-B120-4480-B3D1-E8756E61DF33}"/>
            </c:ext>
          </c:extLst>
        </c:ser>
        <c:ser>
          <c:idx val="6"/>
          <c:order val="3"/>
          <c:tx>
            <c:strRef>
              <c:f>'Fig 6b data'!$A$7</c:f>
              <c:strCache>
                <c:ptCount val="1"/>
                <c:pt idx="0">
                  <c:v>West Lothian</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2-B7E0-44FE-9A1F-938D13C2EA1E}"/>
              </c:ext>
            </c:extLst>
          </c:dPt>
          <c:dLbls>
            <c:dLbl>
              <c:idx val="0"/>
              <c:layout>
                <c:manualLayout>
                  <c:x val="0.16109215017064846"/>
                  <c:y val="-2.0887728459530026E-3"/>
                </c:manualLayout>
              </c:layout>
              <c:tx>
                <c:rich>
                  <a:bodyPr/>
                  <a:lstStyle/>
                  <a:p>
                    <a:fld id="{4A54D2CB-3A9F-47B0-8B07-D4ED673840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7E0-44FE-9A1F-938D13C2EA1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data'!$D$7:$E$7</c:f>
              <c:numCache>
                <c:formatCode>0.0</c:formatCode>
                <c:ptCount val="2"/>
                <c:pt idx="0">
                  <c:v>4.3</c:v>
                </c:pt>
                <c:pt idx="1">
                  <c:v>13.3</c:v>
                </c:pt>
              </c:numCache>
            </c:numRef>
          </c:xVal>
          <c:yVal>
            <c:numRef>
              <c:f>'Fig 6b data'!$B$7:$C$7</c:f>
              <c:numCache>
                <c:formatCode>General</c:formatCode>
                <c:ptCount val="2"/>
                <c:pt idx="0">
                  <c:v>4</c:v>
                </c:pt>
                <c:pt idx="1">
                  <c:v>4</c:v>
                </c:pt>
              </c:numCache>
            </c:numRef>
          </c:yVal>
          <c:smooth val="0"/>
          <c:extLst>
            <c:ext xmlns:c15="http://schemas.microsoft.com/office/drawing/2012/chart" uri="{02D57815-91ED-43cb-92C2-25804820EDAC}">
              <c15:datalabelsRange>
                <c15:f>'Fig 6b data'!$A$7</c15:f>
                <c15:dlblRangeCache>
                  <c:ptCount val="1"/>
                  <c:pt idx="0">
                    <c:v>West Lothian</c:v>
                  </c:pt>
                </c15:dlblRangeCache>
              </c15:datalabelsRange>
            </c:ext>
            <c:ext xmlns:c16="http://schemas.microsoft.com/office/drawing/2014/chart" uri="{C3380CC4-5D6E-409C-BE32-E72D297353CC}">
              <c16:uniqueId val="{00000006-B120-4480-B3D1-E8756E61DF33}"/>
            </c:ext>
          </c:extLst>
        </c:ser>
        <c:ser>
          <c:idx val="7"/>
          <c:order val="4"/>
          <c:tx>
            <c:strRef>
              <c:f>'Fig 6b data'!$A$8</c:f>
              <c:strCache>
                <c:ptCount val="1"/>
                <c:pt idx="0">
                  <c:v>Moray</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C-B120-4480-B3D1-E8756E61DF33}"/>
              </c:ext>
            </c:extLst>
          </c:dPt>
          <c:dLbls>
            <c:dLbl>
              <c:idx val="0"/>
              <c:layout>
                <c:manualLayout>
                  <c:x val="0.17086872161457634"/>
                  <c:y val="2.0887728459530026E-3"/>
                </c:manualLayout>
              </c:layout>
              <c:tx>
                <c:rich>
                  <a:bodyPr/>
                  <a:lstStyle/>
                  <a:p>
                    <a:fld id="{7944C3C5-BB9A-49A8-8E6F-15D982C4F8C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data'!$D$8:$E$8</c:f>
              <c:numCache>
                <c:formatCode>0.0</c:formatCode>
                <c:ptCount val="2"/>
                <c:pt idx="0">
                  <c:v>3</c:v>
                </c:pt>
                <c:pt idx="1">
                  <c:v>12.4</c:v>
                </c:pt>
              </c:numCache>
            </c:numRef>
          </c:xVal>
          <c:yVal>
            <c:numRef>
              <c:f>'Fig 6b data'!$B$8:$C$8</c:f>
              <c:numCache>
                <c:formatCode>General</c:formatCode>
                <c:ptCount val="2"/>
                <c:pt idx="0">
                  <c:v>5</c:v>
                </c:pt>
                <c:pt idx="1">
                  <c:v>5</c:v>
                </c:pt>
              </c:numCache>
            </c:numRef>
          </c:yVal>
          <c:smooth val="0"/>
          <c:extLst>
            <c:ext xmlns:c15="http://schemas.microsoft.com/office/drawing/2012/chart" uri="{02D57815-91ED-43cb-92C2-25804820EDAC}">
              <c15:datalabelsRange>
                <c15:f>'Fig 6b data'!$A$8</c15:f>
                <c15:dlblRangeCache>
                  <c:ptCount val="1"/>
                  <c:pt idx="0">
                    <c:v>Moray</c:v>
                  </c:pt>
                </c15:dlblRangeCache>
              </c15:datalabelsRange>
            </c:ext>
            <c:ext xmlns:c16="http://schemas.microsoft.com/office/drawing/2014/chart" uri="{C3380CC4-5D6E-409C-BE32-E72D297353CC}">
              <c16:uniqueId val="{00000007-B120-4480-B3D1-E8756E61DF33}"/>
            </c:ext>
          </c:extLst>
        </c:ser>
        <c:ser>
          <c:idx val="8"/>
          <c:order val="5"/>
          <c:tx>
            <c:strRef>
              <c:f>'Fig 6b data'!$A$9</c:f>
              <c:strCache>
                <c:ptCount val="1"/>
                <c:pt idx="0">
                  <c:v>Highland</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B-B120-4480-B3D1-E8756E61DF33}"/>
              </c:ext>
            </c:extLst>
          </c:dPt>
          <c:dLbls>
            <c:dLbl>
              <c:idx val="0"/>
              <c:layout>
                <c:manualLayout>
                  <c:x val="0.17502684690011014"/>
                  <c:y val="-2.0940358956435929E-3"/>
                </c:manualLayout>
              </c:layout>
              <c:tx>
                <c:rich>
                  <a:bodyPr/>
                  <a:lstStyle/>
                  <a:p>
                    <a:fld id="{0F69FCCA-AC94-42CC-B8E7-7D68487412C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data'!$D$9:$E$9</c:f>
              <c:numCache>
                <c:formatCode>0.0</c:formatCode>
                <c:ptCount val="2"/>
                <c:pt idx="0">
                  <c:v>2.9</c:v>
                </c:pt>
                <c:pt idx="1">
                  <c:v>12.8</c:v>
                </c:pt>
              </c:numCache>
            </c:numRef>
          </c:xVal>
          <c:yVal>
            <c:numRef>
              <c:f>'Fig 6b data'!$B$9:$C$9</c:f>
              <c:numCache>
                <c:formatCode>General</c:formatCode>
                <c:ptCount val="2"/>
                <c:pt idx="0">
                  <c:v>6</c:v>
                </c:pt>
                <c:pt idx="1">
                  <c:v>6</c:v>
                </c:pt>
              </c:numCache>
            </c:numRef>
          </c:yVal>
          <c:smooth val="0"/>
          <c:extLst>
            <c:ext xmlns:c15="http://schemas.microsoft.com/office/drawing/2012/chart" uri="{02D57815-91ED-43cb-92C2-25804820EDAC}">
              <c15:datalabelsRange>
                <c15:f>'Fig 6b data'!$A$9</c15:f>
                <c15:dlblRangeCache>
                  <c:ptCount val="1"/>
                  <c:pt idx="0">
                    <c:v>Highland</c:v>
                  </c:pt>
                </c15:dlblRangeCache>
              </c15:datalabelsRange>
            </c:ext>
            <c:ext xmlns:c16="http://schemas.microsoft.com/office/drawing/2014/chart" uri="{C3380CC4-5D6E-409C-BE32-E72D297353CC}">
              <c16:uniqueId val="{00000008-B120-4480-B3D1-E8756E61DF33}"/>
            </c:ext>
          </c:extLst>
        </c:ser>
        <c:ser>
          <c:idx val="9"/>
          <c:order val="6"/>
          <c:tx>
            <c:strRef>
              <c:f>'Fig 6b data'!$A$10</c:f>
              <c:strCache>
                <c:ptCount val="1"/>
                <c:pt idx="0">
                  <c:v>East Lothian</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A-B120-4480-B3D1-E8756E61DF33}"/>
              </c:ext>
            </c:extLst>
          </c:dPt>
          <c:dLbls>
            <c:dLbl>
              <c:idx val="0"/>
              <c:layout>
                <c:manualLayout>
                  <c:x val="0.19687984735696434"/>
                  <c:y val="-7.6587452940151604E-17"/>
                </c:manualLayout>
              </c:layout>
              <c:tx>
                <c:rich>
                  <a:bodyPr/>
                  <a:lstStyle/>
                  <a:p>
                    <a:fld id="{1C80F45C-B8AC-44E0-B4C6-1F6E3337FF6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data'!$D$10:$E$10</c:f>
              <c:numCache>
                <c:formatCode>0.0</c:formatCode>
                <c:ptCount val="2"/>
                <c:pt idx="0">
                  <c:v>3.7</c:v>
                </c:pt>
                <c:pt idx="1">
                  <c:v>14.7</c:v>
                </c:pt>
              </c:numCache>
            </c:numRef>
          </c:xVal>
          <c:yVal>
            <c:numRef>
              <c:f>'Fig 6b data'!$B$10:$C$10</c:f>
              <c:numCache>
                <c:formatCode>General</c:formatCode>
                <c:ptCount val="2"/>
                <c:pt idx="0">
                  <c:v>7</c:v>
                </c:pt>
                <c:pt idx="1">
                  <c:v>7</c:v>
                </c:pt>
              </c:numCache>
            </c:numRef>
          </c:yVal>
          <c:smooth val="0"/>
          <c:extLst>
            <c:ext xmlns:c15="http://schemas.microsoft.com/office/drawing/2012/chart" uri="{02D57815-91ED-43cb-92C2-25804820EDAC}">
              <c15:datalabelsRange>
                <c15:f>'Fig 6b data'!$A$10</c15:f>
                <c15:dlblRangeCache>
                  <c:ptCount val="1"/>
                  <c:pt idx="0">
                    <c:v>East Lothian</c:v>
                  </c:pt>
                </c15:dlblRangeCache>
              </c15:datalabelsRange>
            </c:ext>
            <c:ext xmlns:c16="http://schemas.microsoft.com/office/drawing/2014/chart" uri="{C3380CC4-5D6E-409C-BE32-E72D297353CC}">
              <c16:uniqueId val="{00000009-B120-4480-B3D1-E8756E61DF33}"/>
            </c:ext>
          </c:extLst>
        </c:ser>
        <c:ser>
          <c:idx val="10"/>
          <c:order val="7"/>
          <c:tx>
            <c:strRef>
              <c:f>'Fig 6b data'!$A$11</c:f>
              <c:strCache>
                <c:ptCount val="1"/>
                <c:pt idx="0">
                  <c:v>Angus</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9-B120-4480-B3D1-E8756E61DF33}"/>
              </c:ext>
            </c:extLst>
          </c:dPt>
          <c:dLbls>
            <c:dLbl>
              <c:idx val="0"/>
              <c:layout>
                <c:manualLayout>
                  <c:x val="0.2050685012496305"/>
                  <c:y val="-2.0940358956436696E-3"/>
                </c:manualLayout>
              </c:layout>
              <c:tx>
                <c:rich>
                  <a:bodyPr/>
                  <a:lstStyle/>
                  <a:p>
                    <a:fld id="{566D6944-0BC2-4D49-A199-962B38DEED1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data'!$D$11:$E$11</c:f>
              <c:numCache>
                <c:formatCode>0.0</c:formatCode>
                <c:ptCount val="2"/>
                <c:pt idx="0">
                  <c:v>4</c:v>
                </c:pt>
                <c:pt idx="1">
                  <c:v>15.3</c:v>
                </c:pt>
              </c:numCache>
            </c:numRef>
          </c:xVal>
          <c:yVal>
            <c:numRef>
              <c:f>'Fig 6b data'!$B$11:$C$11</c:f>
              <c:numCache>
                <c:formatCode>General</c:formatCode>
                <c:ptCount val="2"/>
                <c:pt idx="0">
                  <c:v>8</c:v>
                </c:pt>
                <c:pt idx="1">
                  <c:v>8</c:v>
                </c:pt>
              </c:numCache>
            </c:numRef>
          </c:yVal>
          <c:smooth val="0"/>
          <c:extLst>
            <c:ext xmlns:c15="http://schemas.microsoft.com/office/drawing/2012/chart" uri="{02D57815-91ED-43cb-92C2-25804820EDAC}">
              <c15:datalabelsRange>
                <c15:f>'Fig 6b data'!$A$11</c15:f>
                <c15:dlblRangeCache>
                  <c:ptCount val="1"/>
                  <c:pt idx="0">
                    <c:v>Angus</c:v>
                  </c:pt>
                </c15:dlblRangeCache>
              </c15:datalabelsRange>
            </c:ext>
            <c:ext xmlns:c16="http://schemas.microsoft.com/office/drawing/2014/chart" uri="{C3380CC4-5D6E-409C-BE32-E72D297353CC}">
              <c16:uniqueId val="{0000000A-B120-4480-B3D1-E8756E61DF33}"/>
            </c:ext>
          </c:extLst>
        </c:ser>
        <c:ser>
          <c:idx val="11"/>
          <c:order val="8"/>
          <c:tx>
            <c:strRef>
              <c:f>'Fig 6b data'!$A$12</c:f>
              <c:strCache>
                <c:ptCount val="1"/>
                <c:pt idx="0">
                  <c:v>Argyll &amp; Bute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8-B120-4480-B3D1-E8756E61DF33}"/>
              </c:ext>
            </c:extLst>
          </c:dPt>
          <c:dLbls>
            <c:dLbl>
              <c:idx val="0"/>
              <c:layout>
                <c:manualLayout>
                  <c:x val="0.20785391416516621"/>
                  <c:y val="-2.0940358956436696E-3"/>
                </c:manualLayout>
              </c:layout>
              <c:tx>
                <c:rich>
                  <a:bodyPr/>
                  <a:lstStyle/>
                  <a:p>
                    <a:fld id="{5362780E-A420-406B-98A8-70D804986E3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data'!$D$12:$E$12</c:f>
              <c:numCache>
                <c:formatCode>0.0</c:formatCode>
                <c:ptCount val="2"/>
                <c:pt idx="0">
                  <c:v>3.7</c:v>
                </c:pt>
                <c:pt idx="1">
                  <c:v>15.1</c:v>
                </c:pt>
              </c:numCache>
            </c:numRef>
          </c:xVal>
          <c:yVal>
            <c:numRef>
              <c:f>'Fig 6b data'!$B$12:$C$12</c:f>
              <c:numCache>
                <c:formatCode>General</c:formatCode>
                <c:ptCount val="2"/>
                <c:pt idx="0">
                  <c:v>9</c:v>
                </c:pt>
                <c:pt idx="1">
                  <c:v>9</c:v>
                </c:pt>
              </c:numCache>
            </c:numRef>
          </c:yVal>
          <c:smooth val="0"/>
          <c:extLst>
            <c:ext xmlns:c15="http://schemas.microsoft.com/office/drawing/2012/chart" uri="{02D57815-91ED-43cb-92C2-25804820EDAC}">
              <c15:datalabelsRange>
                <c15:f>'Fig 6b data'!$A$12</c15:f>
                <c15:dlblRangeCache>
                  <c:ptCount val="1"/>
                  <c:pt idx="0">
                    <c:v>Argyll &amp; Bute</c:v>
                  </c:pt>
                </c15:dlblRangeCache>
              </c15:datalabelsRange>
            </c:ext>
            <c:ext xmlns:c16="http://schemas.microsoft.com/office/drawing/2014/chart" uri="{C3380CC4-5D6E-409C-BE32-E72D297353CC}">
              <c16:uniqueId val="{0000000B-B120-4480-B3D1-E8756E61DF33}"/>
            </c:ext>
          </c:extLst>
        </c:ser>
        <c:ser>
          <c:idx val="12"/>
          <c:order val="9"/>
          <c:tx>
            <c:strRef>
              <c:f>'Fig 6b data'!$A$13</c:f>
              <c:strCache>
                <c:ptCount val="1"/>
                <c:pt idx="0">
                  <c:v>Aberdeen City</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7-B120-4480-B3D1-E8756E61DF33}"/>
              </c:ext>
            </c:extLst>
          </c:dPt>
          <c:dLbls>
            <c:dLbl>
              <c:idx val="0"/>
              <c:layout>
                <c:manualLayout>
                  <c:x val="0.21604762032732255"/>
                  <c:y val="-2.0940358956435929E-3"/>
                </c:manualLayout>
              </c:layout>
              <c:tx>
                <c:rich>
                  <a:bodyPr/>
                  <a:lstStyle/>
                  <a:p>
                    <a:fld id="{465F18B3-A129-4D85-A048-C99261A9581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data'!$D$13:$E$13</c:f>
              <c:numCache>
                <c:formatCode>0.0</c:formatCode>
                <c:ptCount val="2"/>
                <c:pt idx="0">
                  <c:v>10.7</c:v>
                </c:pt>
                <c:pt idx="1">
                  <c:v>22.7</c:v>
                </c:pt>
              </c:numCache>
            </c:numRef>
          </c:xVal>
          <c:yVal>
            <c:numRef>
              <c:f>'Fig 6b data'!$B$13:$C$13</c:f>
              <c:numCache>
                <c:formatCode>General</c:formatCode>
                <c:ptCount val="2"/>
                <c:pt idx="0">
                  <c:v>10</c:v>
                </c:pt>
                <c:pt idx="1">
                  <c:v>10</c:v>
                </c:pt>
              </c:numCache>
            </c:numRef>
          </c:yVal>
          <c:smooth val="0"/>
          <c:extLst>
            <c:ext xmlns:c15="http://schemas.microsoft.com/office/drawing/2012/chart" uri="{02D57815-91ED-43cb-92C2-25804820EDAC}">
              <c15:datalabelsRange>
                <c15:f>'Fig 6b data'!$A$13</c15:f>
                <c15:dlblRangeCache>
                  <c:ptCount val="1"/>
                  <c:pt idx="0">
                    <c:v>Aberdeen City</c:v>
                  </c:pt>
                </c15:dlblRangeCache>
              </c15:datalabelsRange>
            </c:ext>
            <c:ext xmlns:c16="http://schemas.microsoft.com/office/drawing/2014/chart" uri="{C3380CC4-5D6E-409C-BE32-E72D297353CC}">
              <c16:uniqueId val="{0000000C-B120-4480-B3D1-E8756E61DF33}"/>
            </c:ext>
          </c:extLst>
        </c:ser>
        <c:ser>
          <c:idx val="13"/>
          <c:order val="10"/>
          <c:tx>
            <c:strRef>
              <c:f>'Fig 6b data'!$A$14</c:f>
              <c:strCache>
                <c:ptCount val="1"/>
                <c:pt idx="0">
                  <c:v>City of Edinburgh</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6-B120-4480-B3D1-E8756E61DF33}"/>
              </c:ext>
            </c:extLst>
          </c:dPt>
          <c:dLbls>
            <c:dLbl>
              <c:idx val="0"/>
              <c:layout>
                <c:manualLayout>
                  <c:x val="0.22560640670769391"/>
                  <c:y val="-2.0940358956435929E-3"/>
                </c:manualLayout>
              </c:layout>
              <c:tx>
                <c:rich>
                  <a:bodyPr/>
                  <a:lstStyle/>
                  <a:p>
                    <a:fld id="{7282F497-E60C-43C4-8D9F-2FE6884AC45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data'!$D$14:$E$14</c:f>
              <c:numCache>
                <c:formatCode>0.0</c:formatCode>
                <c:ptCount val="2"/>
                <c:pt idx="0">
                  <c:v>5.0999999999999996</c:v>
                </c:pt>
                <c:pt idx="1">
                  <c:v>17.600000000000001</c:v>
                </c:pt>
              </c:numCache>
            </c:numRef>
          </c:xVal>
          <c:yVal>
            <c:numRef>
              <c:f>'Fig 6b data'!$B$14:$C$14</c:f>
              <c:numCache>
                <c:formatCode>General</c:formatCode>
                <c:ptCount val="2"/>
                <c:pt idx="0">
                  <c:v>11</c:v>
                </c:pt>
                <c:pt idx="1">
                  <c:v>11</c:v>
                </c:pt>
              </c:numCache>
            </c:numRef>
          </c:yVal>
          <c:smooth val="0"/>
          <c:extLst>
            <c:ext xmlns:c15="http://schemas.microsoft.com/office/drawing/2012/chart" uri="{02D57815-91ED-43cb-92C2-25804820EDAC}">
              <c15:datalabelsRange>
                <c15:f>'Fig 6b data'!$A$14</c15:f>
                <c15:dlblRangeCache>
                  <c:ptCount val="1"/>
                  <c:pt idx="0">
                    <c:v>City of Edinburgh</c:v>
                  </c:pt>
                </c15:dlblRangeCache>
              </c15:datalabelsRange>
            </c:ext>
            <c:ext xmlns:c16="http://schemas.microsoft.com/office/drawing/2014/chart" uri="{C3380CC4-5D6E-409C-BE32-E72D297353CC}">
              <c16:uniqueId val="{0000000D-B120-4480-B3D1-E8756E61DF33}"/>
            </c:ext>
          </c:extLst>
        </c:ser>
        <c:ser>
          <c:idx val="14"/>
          <c:order val="11"/>
          <c:tx>
            <c:strRef>
              <c:f>'Fig 6b data'!$A$15</c:f>
              <c:strCache>
                <c:ptCount val="1"/>
                <c:pt idx="0">
                  <c:v>Dumfries &amp; Galloway</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5-B120-4480-B3D1-E8756E61DF33}"/>
              </c:ext>
            </c:extLst>
          </c:dPt>
          <c:dLbls>
            <c:dLbl>
              <c:idx val="0"/>
              <c:layout>
                <c:manualLayout>
                  <c:x val="0.23517777001424309"/>
                  <c:y val="0"/>
                </c:manualLayout>
              </c:layout>
              <c:tx>
                <c:rich>
                  <a:bodyPr/>
                  <a:lstStyle/>
                  <a:p>
                    <a:fld id="{F12CC74A-8CB7-4B8E-BF87-FBEA2330B5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data'!$D$15:$E$15</c:f>
              <c:numCache>
                <c:formatCode>0.0</c:formatCode>
                <c:ptCount val="2"/>
                <c:pt idx="0">
                  <c:v>6.4</c:v>
                </c:pt>
                <c:pt idx="1">
                  <c:v>19.3</c:v>
                </c:pt>
              </c:numCache>
            </c:numRef>
          </c:xVal>
          <c:yVal>
            <c:numRef>
              <c:f>'Fig 6b data'!$B$15:$C$15</c:f>
              <c:numCache>
                <c:formatCode>General</c:formatCode>
                <c:ptCount val="2"/>
                <c:pt idx="0">
                  <c:v>12</c:v>
                </c:pt>
                <c:pt idx="1">
                  <c:v>12</c:v>
                </c:pt>
              </c:numCache>
            </c:numRef>
          </c:yVal>
          <c:smooth val="0"/>
          <c:extLst>
            <c:ext xmlns:c15="http://schemas.microsoft.com/office/drawing/2012/chart" uri="{02D57815-91ED-43cb-92C2-25804820EDAC}">
              <c15:datalabelsRange>
                <c15:f>'Fig 6b data'!$A$15</c15:f>
                <c15:dlblRangeCache>
                  <c:ptCount val="1"/>
                  <c:pt idx="0">
                    <c:v>Dumfries &amp; Galloway</c:v>
                  </c:pt>
                </c15:dlblRangeCache>
              </c15:datalabelsRange>
            </c:ext>
            <c:ext xmlns:c16="http://schemas.microsoft.com/office/drawing/2014/chart" uri="{C3380CC4-5D6E-409C-BE32-E72D297353CC}">
              <c16:uniqueId val="{0000000E-B120-4480-B3D1-E8756E61DF33}"/>
            </c:ext>
          </c:extLst>
        </c:ser>
        <c:ser>
          <c:idx val="15"/>
          <c:order val="12"/>
          <c:tx>
            <c:strRef>
              <c:f>'Fig 6b data'!$A$16</c:f>
              <c:strCache>
                <c:ptCount val="1"/>
                <c:pt idx="0">
                  <c:v>Perth &amp; Kinross</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3-B120-4480-B3D1-E8756E61DF33}"/>
              </c:ext>
            </c:extLst>
          </c:dPt>
          <c:dLbls>
            <c:dLbl>
              <c:idx val="0"/>
              <c:layout>
                <c:manualLayout>
                  <c:x val="0.24611679342130016"/>
                  <c:y val="-7.6587452940151604E-17"/>
                </c:manualLayout>
              </c:layout>
              <c:tx>
                <c:rich>
                  <a:bodyPr/>
                  <a:lstStyle/>
                  <a:p>
                    <a:fld id="{C33FF317-4735-4C89-A8C6-2290B91239A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data'!$D$16:$E$16</c:f>
              <c:numCache>
                <c:formatCode>0.0</c:formatCode>
                <c:ptCount val="2"/>
                <c:pt idx="0">
                  <c:v>3.6</c:v>
                </c:pt>
                <c:pt idx="1">
                  <c:v>17.100000000000001</c:v>
                </c:pt>
              </c:numCache>
            </c:numRef>
          </c:xVal>
          <c:yVal>
            <c:numRef>
              <c:f>'Fig 6b data'!$B$16:$C$16</c:f>
              <c:numCache>
                <c:formatCode>General</c:formatCode>
                <c:ptCount val="2"/>
                <c:pt idx="0">
                  <c:v>13</c:v>
                </c:pt>
                <c:pt idx="1">
                  <c:v>13</c:v>
                </c:pt>
              </c:numCache>
            </c:numRef>
          </c:yVal>
          <c:smooth val="0"/>
          <c:extLst>
            <c:ext xmlns:c15="http://schemas.microsoft.com/office/drawing/2012/chart" uri="{02D57815-91ED-43cb-92C2-25804820EDAC}">
              <c15:datalabelsRange>
                <c15:f>'Fig 6b data'!$A$16</c15:f>
                <c15:dlblRangeCache>
                  <c:ptCount val="1"/>
                  <c:pt idx="0">
                    <c:v>Perth &amp; Kinross</c:v>
                  </c:pt>
                </c15:dlblRangeCache>
              </c15:datalabelsRange>
            </c:ext>
            <c:ext xmlns:c16="http://schemas.microsoft.com/office/drawing/2014/chart" uri="{C3380CC4-5D6E-409C-BE32-E72D297353CC}">
              <c16:uniqueId val="{0000000F-B120-4480-B3D1-E8756E61DF33}"/>
            </c:ext>
          </c:extLst>
        </c:ser>
        <c:ser>
          <c:idx val="16"/>
          <c:order val="13"/>
          <c:tx>
            <c:strRef>
              <c:f>'Fig 6b data'!$A$17</c:f>
              <c:strCache>
                <c:ptCount val="1"/>
                <c:pt idx="0">
                  <c:v>Midlothian</c:v>
                </c:pt>
              </c:strCache>
            </c:strRef>
          </c:tx>
          <c:spPr>
            <a:ln w="25400" cap="rnd">
              <a:noFill/>
              <a:round/>
            </a:ln>
            <a:effectLst/>
          </c:spPr>
          <c:marker>
            <c:symbol val="none"/>
          </c:marker>
          <c:dPt>
            <c:idx val="1"/>
            <c:marker>
              <c:symbol val="none"/>
            </c:marker>
            <c:bubble3D val="0"/>
            <c:extLst>
              <c:ext xmlns:c16="http://schemas.microsoft.com/office/drawing/2014/chart" uri="{C3380CC4-5D6E-409C-BE32-E72D297353CC}">
                <c16:uniqueId val="{00000032-B120-4480-B3D1-E8756E61DF33}"/>
              </c:ext>
            </c:extLst>
          </c:dPt>
          <c:dLbls>
            <c:dLbl>
              <c:idx val="0"/>
              <c:layout>
                <c:manualLayout>
                  <c:x val="0.25977361532880056"/>
                  <c:y val="0"/>
                </c:manualLayout>
              </c:layout>
              <c:tx>
                <c:rich>
                  <a:bodyPr/>
                  <a:lstStyle/>
                  <a:p>
                    <a:fld id="{CC74676C-8DE9-490E-9768-077B25EEEF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data'!$D$17:$E$17</c:f>
              <c:numCache>
                <c:formatCode>0.0</c:formatCode>
                <c:ptCount val="2"/>
                <c:pt idx="0">
                  <c:v>4.5999999999999996</c:v>
                </c:pt>
                <c:pt idx="1">
                  <c:v>18.7</c:v>
                </c:pt>
              </c:numCache>
            </c:numRef>
          </c:xVal>
          <c:yVal>
            <c:numRef>
              <c:f>'Fig 6b data'!$B$17:$C$17</c:f>
              <c:numCache>
                <c:formatCode>General</c:formatCode>
                <c:ptCount val="2"/>
                <c:pt idx="0">
                  <c:v>14</c:v>
                </c:pt>
                <c:pt idx="1">
                  <c:v>14</c:v>
                </c:pt>
              </c:numCache>
            </c:numRef>
          </c:yVal>
          <c:smooth val="0"/>
          <c:extLst>
            <c:ext xmlns:c15="http://schemas.microsoft.com/office/drawing/2012/chart" uri="{02D57815-91ED-43cb-92C2-25804820EDAC}">
              <c15:datalabelsRange>
                <c15:f>'Fig 6b data'!$A$17</c15:f>
                <c15:dlblRangeCache>
                  <c:ptCount val="1"/>
                  <c:pt idx="0">
                    <c:v>Midlothian</c:v>
                  </c:pt>
                </c15:dlblRangeCache>
              </c15:datalabelsRange>
            </c:ext>
            <c:ext xmlns:c16="http://schemas.microsoft.com/office/drawing/2014/chart" uri="{C3380CC4-5D6E-409C-BE32-E72D297353CC}">
              <c16:uniqueId val="{00000010-B120-4480-B3D1-E8756E61DF33}"/>
            </c:ext>
          </c:extLst>
        </c:ser>
        <c:ser>
          <c:idx val="17"/>
          <c:order val="14"/>
          <c:tx>
            <c:strRef>
              <c:f>'Fig 6b data'!$A$17</c:f>
              <c:strCache>
                <c:ptCount val="1"/>
                <c:pt idx="0">
                  <c:v>Midlothian</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4-B120-4480-B3D1-E8756E61DF33}"/>
              </c:ext>
            </c:extLst>
          </c:dPt>
          <c:dLbls>
            <c:delete val="1"/>
          </c:dLbls>
          <c:xVal>
            <c:numRef>
              <c:f>'Fig 6b data'!$D$17:$E$17</c:f>
              <c:numCache>
                <c:formatCode>0.0</c:formatCode>
                <c:ptCount val="2"/>
                <c:pt idx="0">
                  <c:v>4.5999999999999996</c:v>
                </c:pt>
                <c:pt idx="1">
                  <c:v>18.7</c:v>
                </c:pt>
              </c:numCache>
            </c:numRef>
          </c:xVal>
          <c:yVal>
            <c:numRef>
              <c:f>'Fig 6b data'!$B$17:$C$17</c:f>
              <c:numCache>
                <c:formatCode>General</c:formatCode>
                <c:ptCount val="2"/>
                <c:pt idx="0">
                  <c:v>14</c:v>
                </c:pt>
                <c:pt idx="1">
                  <c:v>14</c:v>
                </c:pt>
              </c:numCache>
            </c:numRef>
          </c:yVal>
          <c:smooth val="0"/>
          <c:extLst>
            <c:ext xmlns:c16="http://schemas.microsoft.com/office/drawing/2014/chart" uri="{C3380CC4-5D6E-409C-BE32-E72D297353CC}">
              <c16:uniqueId val="{00000011-B120-4480-B3D1-E8756E61DF33}"/>
            </c:ext>
          </c:extLst>
        </c:ser>
        <c:ser>
          <c:idx val="18"/>
          <c:order val="15"/>
          <c:tx>
            <c:strRef>
              <c:f>'Fig 6b data'!$A$18</c:f>
              <c:strCache>
                <c:ptCount val="1"/>
                <c:pt idx="0">
                  <c:v>Scotland</c:v>
                </c:pt>
              </c:strCache>
            </c:strRef>
          </c:tx>
          <c:spPr>
            <a:ln w="19050" cap="rnd">
              <a:solidFill>
                <a:srgbClr val="284F99"/>
              </a:solidFill>
              <a:round/>
              <a:tailEnd type="triangle"/>
            </a:ln>
            <a:effectLst/>
          </c:spPr>
          <c:marker>
            <c:symbol val="circle"/>
            <c:size val="10"/>
            <c:spPr>
              <a:solidFill>
                <a:srgbClr val="284F99"/>
              </a:solidFill>
              <a:ln w="9525">
                <a:solidFill>
                  <a:srgbClr val="284F99"/>
                </a:solidFill>
              </a:ln>
              <a:effectLst/>
            </c:spPr>
          </c:marker>
          <c:dPt>
            <c:idx val="1"/>
            <c:marker>
              <c:symbol val="none"/>
            </c:marker>
            <c:bubble3D val="0"/>
            <c:extLst>
              <c:ext xmlns:c16="http://schemas.microsoft.com/office/drawing/2014/chart" uri="{C3380CC4-5D6E-409C-BE32-E72D297353CC}">
                <c16:uniqueId val="{00000031-B120-4480-B3D1-E8756E61DF33}"/>
              </c:ext>
            </c:extLst>
          </c:dPt>
          <c:dLbls>
            <c:dLbl>
              <c:idx val="0"/>
              <c:layout>
                <c:manualLayout>
                  <c:x val="0.26796474160866407"/>
                  <c:y val="-2.0940358956435929E-3"/>
                </c:manualLayout>
              </c:layout>
              <c:tx>
                <c:rich>
                  <a:bodyPr/>
                  <a:lstStyle/>
                  <a:p>
                    <a:fld id="{BEE3BC15-4492-4D95-8F85-418F7779A2E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data'!$D$18:$E$18</c:f>
              <c:numCache>
                <c:formatCode>0.0</c:formatCode>
                <c:ptCount val="2"/>
                <c:pt idx="0">
                  <c:v>6.3</c:v>
                </c:pt>
                <c:pt idx="1">
                  <c:v>21.2</c:v>
                </c:pt>
              </c:numCache>
            </c:numRef>
          </c:xVal>
          <c:yVal>
            <c:numRef>
              <c:f>'Fig 6b data'!$B$18:$C$18</c:f>
              <c:numCache>
                <c:formatCode>General</c:formatCode>
                <c:ptCount val="2"/>
                <c:pt idx="0">
                  <c:v>15</c:v>
                </c:pt>
                <c:pt idx="1">
                  <c:v>15</c:v>
                </c:pt>
              </c:numCache>
            </c:numRef>
          </c:yVal>
          <c:smooth val="0"/>
          <c:extLst>
            <c:ext xmlns:c15="http://schemas.microsoft.com/office/drawing/2012/chart" uri="{02D57815-91ED-43cb-92C2-25804820EDAC}">
              <c15:datalabelsRange>
                <c15:f>'Fig 6b data'!$A$18</c15:f>
                <c15:dlblRangeCache>
                  <c:ptCount val="1"/>
                  <c:pt idx="0">
                    <c:v>Scotland</c:v>
                  </c:pt>
                </c15:dlblRangeCache>
              </c15:datalabelsRange>
            </c:ext>
            <c:ext xmlns:c16="http://schemas.microsoft.com/office/drawing/2014/chart" uri="{C3380CC4-5D6E-409C-BE32-E72D297353CC}">
              <c16:uniqueId val="{00000012-B120-4480-B3D1-E8756E61DF33}"/>
            </c:ext>
          </c:extLst>
        </c:ser>
        <c:ser>
          <c:idx val="19"/>
          <c:order val="16"/>
          <c:tx>
            <c:strRef>
              <c:f>'Fig 6b data'!$A$19</c:f>
              <c:strCache>
                <c:ptCount val="1"/>
                <c:pt idx="0">
                  <c:v>Fife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30-B120-4480-B3D1-E8756E61DF33}"/>
              </c:ext>
            </c:extLst>
          </c:dPt>
          <c:dLbls>
            <c:dLbl>
              <c:idx val="0"/>
              <c:layout>
                <c:manualLayout>
                  <c:x val="0.27207535406197092"/>
                  <c:y val="-5.2630496905902429E-6"/>
                </c:manualLayout>
              </c:layout>
              <c:tx>
                <c:rich>
                  <a:bodyPr/>
                  <a:lstStyle/>
                  <a:p>
                    <a:fld id="{F830DA04-192A-469A-BCC8-3CD83C81DFA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data'!$D$19:$E$19</c:f>
              <c:numCache>
                <c:formatCode>0.0</c:formatCode>
                <c:ptCount val="2"/>
                <c:pt idx="0">
                  <c:v>3.6</c:v>
                </c:pt>
                <c:pt idx="1">
                  <c:v>18.600000000000001</c:v>
                </c:pt>
              </c:numCache>
            </c:numRef>
          </c:xVal>
          <c:yVal>
            <c:numRef>
              <c:f>'Fig 6b data'!$B$19:$C$19</c:f>
              <c:numCache>
                <c:formatCode>General</c:formatCode>
                <c:ptCount val="2"/>
                <c:pt idx="0">
                  <c:v>16</c:v>
                </c:pt>
                <c:pt idx="1">
                  <c:v>16</c:v>
                </c:pt>
              </c:numCache>
            </c:numRef>
          </c:yVal>
          <c:smooth val="0"/>
          <c:extLst>
            <c:ext xmlns:c15="http://schemas.microsoft.com/office/drawing/2012/chart" uri="{02D57815-91ED-43cb-92C2-25804820EDAC}">
              <c15:datalabelsRange>
                <c15:f>'Fig 6b data'!$A$19</c15:f>
                <c15:dlblRangeCache>
                  <c:ptCount val="1"/>
                  <c:pt idx="0">
                    <c:v>Fife</c:v>
                  </c:pt>
                </c15:dlblRangeCache>
              </c15:datalabelsRange>
            </c:ext>
            <c:ext xmlns:c16="http://schemas.microsoft.com/office/drawing/2014/chart" uri="{C3380CC4-5D6E-409C-BE32-E72D297353CC}">
              <c16:uniqueId val="{00000013-B120-4480-B3D1-E8756E61DF33}"/>
            </c:ext>
          </c:extLst>
        </c:ser>
        <c:ser>
          <c:idx val="21"/>
          <c:order val="17"/>
          <c:tx>
            <c:strRef>
              <c:f>'Fig 6b data'!$A$20</c:f>
              <c:strCache>
                <c:ptCount val="1"/>
                <c:pt idx="0">
                  <c:v>North Lanarkshire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E-B120-4480-B3D1-E8756E61DF33}"/>
              </c:ext>
            </c:extLst>
          </c:dPt>
          <c:dLbls>
            <c:dLbl>
              <c:idx val="0"/>
              <c:layout>
                <c:manualLayout>
                  <c:x val="0.29259573781946191"/>
                  <c:y val="-2.0940358956435929E-3"/>
                </c:manualLayout>
              </c:layout>
              <c:tx>
                <c:rich>
                  <a:bodyPr/>
                  <a:lstStyle/>
                  <a:p>
                    <a:fld id="{932FC624-5340-4D0A-9B6D-8B18996B79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data'!$D$20:$E$20</c:f>
              <c:numCache>
                <c:formatCode>0.0</c:formatCode>
                <c:ptCount val="2"/>
                <c:pt idx="0">
                  <c:v>5.6</c:v>
                </c:pt>
                <c:pt idx="1">
                  <c:v>21.6</c:v>
                </c:pt>
              </c:numCache>
            </c:numRef>
          </c:xVal>
          <c:yVal>
            <c:numRef>
              <c:f>'Fig 6b data'!$B$20:$C$20</c:f>
              <c:numCache>
                <c:formatCode>General</c:formatCode>
                <c:ptCount val="2"/>
                <c:pt idx="0">
                  <c:v>17</c:v>
                </c:pt>
                <c:pt idx="1">
                  <c:v>17</c:v>
                </c:pt>
              </c:numCache>
            </c:numRef>
          </c:yVal>
          <c:smooth val="0"/>
          <c:extLst>
            <c:ext xmlns:c15="http://schemas.microsoft.com/office/drawing/2012/chart" uri="{02D57815-91ED-43cb-92C2-25804820EDAC}">
              <c15:datalabelsRange>
                <c15:f>'Fig 6b data'!$A$20</c15:f>
                <c15:dlblRangeCache>
                  <c:ptCount val="1"/>
                  <c:pt idx="0">
                    <c:v>North Lanarkshire</c:v>
                  </c:pt>
                </c15:dlblRangeCache>
              </c15:datalabelsRange>
            </c:ext>
            <c:ext xmlns:c16="http://schemas.microsoft.com/office/drawing/2014/chart" uri="{C3380CC4-5D6E-409C-BE32-E72D297353CC}">
              <c16:uniqueId val="{00000015-B120-4480-B3D1-E8756E61DF33}"/>
            </c:ext>
          </c:extLst>
        </c:ser>
        <c:ser>
          <c:idx val="22"/>
          <c:order val="18"/>
          <c:tx>
            <c:strRef>
              <c:f>'Fig 6b data'!$A$21</c:f>
              <c:strCache>
                <c:ptCount val="1"/>
                <c:pt idx="0">
                  <c:v>Stirling</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D-B120-4480-B3D1-E8756E61DF33}"/>
              </c:ext>
            </c:extLst>
          </c:dPt>
          <c:dLbls>
            <c:dLbl>
              <c:idx val="0"/>
              <c:layout>
                <c:manualLayout>
                  <c:x val="0.29534610733385286"/>
                  <c:y val="0"/>
                </c:manualLayout>
              </c:layout>
              <c:tx>
                <c:rich>
                  <a:bodyPr/>
                  <a:lstStyle/>
                  <a:p>
                    <a:fld id="{34276BF3-98AB-45C7-8688-BCC8A895503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data'!$D$21:$E$21</c:f>
              <c:numCache>
                <c:formatCode>0.0</c:formatCode>
                <c:ptCount val="2"/>
                <c:pt idx="0">
                  <c:v>4.9000000000000004</c:v>
                </c:pt>
                <c:pt idx="1">
                  <c:v>21.2</c:v>
                </c:pt>
              </c:numCache>
            </c:numRef>
          </c:xVal>
          <c:yVal>
            <c:numRef>
              <c:f>'Fig 6b data'!$B$21:$C$21</c:f>
              <c:numCache>
                <c:formatCode>General</c:formatCode>
                <c:ptCount val="2"/>
                <c:pt idx="0">
                  <c:v>18</c:v>
                </c:pt>
                <c:pt idx="1">
                  <c:v>18</c:v>
                </c:pt>
              </c:numCache>
            </c:numRef>
          </c:yVal>
          <c:smooth val="0"/>
          <c:extLst>
            <c:ext xmlns:c15="http://schemas.microsoft.com/office/drawing/2012/chart" uri="{02D57815-91ED-43cb-92C2-25804820EDAC}">
              <c15:datalabelsRange>
                <c15:f>'Fig 6b data'!$A$21</c15:f>
                <c15:dlblRangeCache>
                  <c:ptCount val="1"/>
                  <c:pt idx="0">
                    <c:v>Stirling</c:v>
                  </c:pt>
                </c15:dlblRangeCache>
              </c15:datalabelsRange>
            </c:ext>
            <c:ext xmlns:c16="http://schemas.microsoft.com/office/drawing/2014/chart" uri="{C3380CC4-5D6E-409C-BE32-E72D297353CC}">
              <c16:uniqueId val="{00000016-B120-4480-B3D1-E8756E61DF33}"/>
            </c:ext>
          </c:extLst>
        </c:ser>
        <c:ser>
          <c:idx val="23"/>
          <c:order val="19"/>
          <c:tx>
            <c:strRef>
              <c:f>'Fig 6b data'!$A$22</c:f>
              <c:strCache>
                <c:ptCount val="1"/>
                <c:pt idx="0">
                  <c:v>Clackmannanshire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C-B120-4480-B3D1-E8756E61DF33}"/>
              </c:ext>
            </c:extLst>
          </c:dPt>
          <c:dLbls>
            <c:dLbl>
              <c:idx val="0"/>
              <c:layout>
                <c:manualLayout>
                  <c:x val="0.29944672274327483"/>
                  <c:y val="0"/>
                </c:manualLayout>
              </c:layout>
              <c:tx>
                <c:rich>
                  <a:bodyPr/>
                  <a:lstStyle/>
                  <a:p>
                    <a:fld id="{5304B3A8-B176-4FF9-B8D8-2E9960BACB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data'!$D$22:$E$22</c:f>
              <c:numCache>
                <c:formatCode>0.0</c:formatCode>
                <c:ptCount val="2"/>
                <c:pt idx="0">
                  <c:v>5.9</c:v>
                </c:pt>
                <c:pt idx="1">
                  <c:v>22.3</c:v>
                </c:pt>
              </c:numCache>
            </c:numRef>
          </c:xVal>
          <c:yVal>
            <c:numRef>
              <c:f>'Fig 6b data'!$B$22:$C$22</c:f>
              <c:numCache>
                <c:formatCode>General</c:formatCode>
                <c:ptCount val="2"/>
                <c:pt idx="0">
                  <c:v>19</c:v>
                </c:pt>
                <c:pt idx="1">
                  <c:v>19</c:v>
                </c:pt>
              </c:numCache>
            </c:numRef>
          </c:yVal>
          <c:smooth val="0"/>
          <c:extLst>
            <c:ext xmlns:c15="http://schemas.microsoft.com/office/drawing/2012/chart" uri="{02D57815-91ED-43cb-92C2-25804820EDAC}">
              <c15:datalabelsRange>
                <c15:f>'Fig 6b data'!$A$22</c15:f>
                <c15:dlblRangeCache>
                  <c:ptCount val="1"/>
                  <c:pt idx="0">
                    <c:v>Clackmannanshire</c:v>
                  </c:pt>
                </c15:dlblRangeCache>
              </c15:datalabelsRange>
            </c:ext>
            <c:ext xmlns:c16="http://schemas.microsoft.com/office/drawing/2014/chart" uri="{C3380CC4-5D6E-409C-BE32-E72D297353CC}">
              <c16:uniqueId val="{00000017-B120-4480-B3D1-E8756E61DF33}"/>
            </c:ext>
          </c:extLst>
        </c:ser>
        <c:ser>
          <c:idx val="24"/>
          <c:order val="20"/>
          <c:tx>
            <c:strRef>
              <c:f>'Fig 6b data'!$A$23</c:f>
              <c:strCache>
                <c:ptCount val="1"/>
                <c:pt idx="0">
                  <c:v>South Ayrshire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B-B120-4480-B3D1-E8756E61DF33}"/>
              </c:ext>
            </c:extLst>
          </c:dPt>
          <c:dLbls>
            <c:dLbl>
              <c:idx val="0"/>
              <c:layout>
                <c:manualLayout>
                  <c:x val="0.30491489075810918"/>
                  <c:y val="2.0940358956435161E-3"/>
                </c:manualLayout>
              </c:layout>
              <c:tx>
                <c:rich>
                  <a:bodyPr/>
                  <a:lstStyle/>
                  <a:p>
                    <a:fld id="{EF070025-DD9F-4056-BAFB-19BB2F97BD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data'!$D$23:$E$23</c:f>
              <c:numCache>
                <c:formatCode>0.0</c:formatCode>
                <c:ptCount val="2"/>
                <c:pt idx="0">
                  <c:v>6.1</c:v>
                </c:pt>
                <c:pt idx="1">
                  <c:v>22.9</c:v>
                </c:pt>
              </c:numCache>
            </c:numRef>
          </c:xVal>
          <c:yVal>
            <c:numRef>
              <c:f>'Fig 6b data'!$B$23:$C$23</c:f>
              <c:numCache>
                <c:formatCode>General</c:formatCode>
                <c:ptCount val="2"/>
                <c:pt idx="0">
                  <c:v>20</c:v>
                </c:pt>
                <c:pt idx="1">
                  <c:v>20</c:v>
                </c:pt>
              </c:numCache>
            </c:numRef>
          </c:yVal>
          <c:smooth val="0"/>
          <c:extLst>
            <c:ext xmlns:c15="http://schemas.microsoft.com/office/drawing/2012/chart" uri="{02D57815-91ED-43cb-92C2-25804820EDAC}">
              <c15:datalabelsRange>
                <c15:f>'Fig 6b data'!$A$23</c15:f>
                <c15:dlblRangeCache>
                  <c:ptCount val="1"/>
                  <c:pt idx="0">
                    <c:v>South Ayrshire</c:v>
                  </c:pt>
                </c15:dlblRangeCache>
              </c15:datalabelsRange>
            </c:ext>
            <c:ext xmlns:c16="http://schemas.microsoft.com/office/drawing/2014/chart" uri="{C3380CC4-5D6E-409C-BE32-E72D297353CC}">
              <c16:uniqueId val="{00000018-B120-4480-B3D1-E8756E61DF33}"/>
            </c:ext>
          </c:extLst>
        </c:ser>
        <c:ser>
          <c:idx val="25"/>
          <c:order val="21"/>
          <c:tx>
            <c:strRef>
              <c:f>'Fig 6b data'!$A$24</c:f>
              <c:strCache>
                <c:ptCount val="1"/>
                <c:pt idx="0">
                  <c:v>Falkirk</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A-B120-4480-B3D1-E8756E61DF33}"/>
              </c:ext>
            </c:extLst>
          </c:dPt>
          <c:dLbls>
            <c:dLbl>
              <c:idx val="0"/>
              <c:layout>
                <c:manualLayout>
                  <c:x val="0.31175093386364244"/>
                  <c:y val="2.0994634156370142E-3"/>
                </c:manualLayout>
              </c:layout>
              <c:tx>
                <c:rich>
                  <a:bodyPr/>
                  <a:lstStyle/>
                  <a:p>
                    <a:fld id="{D5E38CCB-C68C-4151-AD77-EDB4F679D03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data'!$D$24:$E$24</c:f>
              <c:numCache>
                <c:formatCode>0.0</c:formatCode>
                <c:ptCount val="2"/>
                <c:pt idx="0">
                  <c:v>3.8</c:v>
                </c:pt>
                <c:pt idx="1">
                  <c:v>20.9</c:v>
                </c:pt>
              </c:numCache>
            </c:numRef>
          </c:xVal>
          <c:yVal>
            <c:numRef>
              <c:f>'Fig 6b data'!$B$24:$C$24</c:f>
              <c:numCache>
                <c:formatCode>General</c:formatCode>
                <c:ptCount val="2"/>
                <c:pt idx="0">
                  <c:v>21</c:v>
                </c:pt>
                <c:pt idx="1">
                  <c:v>21</c:v>
                </c:pt>
              </c:numCache>
            </c:numRef>
          </c:yVal>
          <c:smooth val="0"/>
          <c:extLst>
            <c:ext xmlns:c15="http://schemas.microsoft.com/office/drawing/2012/chart" uri="{02D57815-91ED-43cb-92C2-25804820EDAC}">
              <c15:datalabelsRange>
                <c15:f>'Fig 6b data'!$A$24</c15:f>
                <c15:dlblRangeCache>
                  <c:ptCount val="1"/>
                  <c:pt idx="0">
                    <c:v>Falkirk</c:v>
                  </c:pt>
                </c15:dlblRangeCache>
              </c15:datalabelsRange>
            </c:ext>
            <c:ext xmlns:c16="http://schemas.microsoft.com/office/drawing/2014/chart" uri="{C3380CC4-5D6E-409C-BE32-E72D297353CC}">
              <c16:uniqueId val="{00000019-B120-4480-B3D1-E8756E61DF33}"/>
            </c:ext>
          </c:extLst>
        </c:ser>
        <c:ser>
          <c:idx val="26"/>
          <c:order val="22"/>
          <c:tx>
            <c:strRef>
              <c:f>'Fig 6b data'!$A$25</c:f>
              <c:strCache>
                <c:ptCount val="1"/>
                <c:pt idx="0">
                  <c:v>South Lanarkshire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9-B120-4480-B3D1-E8756E61DF33}"/>
              </c:ext>
            </c:extLst>
          </c:dPt>
          <c:dLbls>
            <c:dLbl>
              <c:idx val="0"/>
              <c:layout>
                <c:manualLayout>
                  <c:x val="0.31177845260809978"/>
                  <c:y val="0"/>
                </c:manualLayout>
              </c:layout>
              <c:tx>
                <c:rich>
                  <a:bodyPr/>
                  <a:lstStyle/>
                  <a:p>
                    <a:fld id="{861EC91A-283E-428F-8B7F-2A9F956D80B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data'!$D$25:$E$25</c:f>
              <c:numCache>
                <c:formatCode>0.0</c:formatCode>
                <c:ptCount val="2"/>
                <c:pt idx="0">
                  <c:v>4.3</c:v>
                </c:pt>
                <c:pt idx="1">
                  <c:v>21.5</c:v>
                </c:pt>
              </c:numCache>
            </c:numRef>
          </c:xVal>
          <c:yVal>
            <c:numRef>
              <c:f>'Fig 6b data'!$B$25:$C$25</c:f>
              <c:numCache>
                <c:formatCode>General</c:formatCode>
                <c:ptCount val="2"/>
                <c:pt idx="0">
                  <c:v>22</c:v>
                </c:pt>
                <c:pt idx="1">
                  <c:v>22</c:v>
                </c:pt>
              </c:numCache>
            </c:numRef>
          </c:yVal>
          <c:smooth val="0"/>
          <c:extLst>
            <c:ext xmlns:c15="http://schemas.microsoft.com/office/drawing/2012/chart" uri="{02D57815-91ED-43cb-92C2-25804820EDAC}">
              <c15:datalabelsRange>
                <c15:f>'Fig 6b data'!$A$25</c15:f>
                <c15:dlblRangeCache>
                  <c:ptCount val="1"/>
                  <c:pt idx="0">
                    <c:v>South Lanarkshire</c:v>
                  </c:pt>
                </c15:dlblRangeCache>
              </c15:datalabelsRange>
            </c:ext>
            <c:ext xmlns:c16="http://schemas.microsoft.com/office/drawing/2014/chart" uri="{C3380CC4-5D6E-409C-BE32-E72D297353CC}">
              <c16:uniqueId val="{0000001A-B120-4480-B3D1-E8756E61DF33}"/>
            </c:ext>
          </c:extLst>
        </c:ser>
        <c:ser>
          <c:idx val="27"/>
          <c:order val="23"/>
          <c:tx>
            <c:strRef>
              <c:f>'Fig 6b data'!$A$26</c:f>
              <c:strCache>
                <c:ptCount val="1"/>
                <c:pt idx="0">
                  <c:v>West Dunbartonshire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8-B120-4480-B3D1-E8756E61DF33}"/>
              </c:ext>
            </c:extLst>
          </c:dPt>
          <c:dLbls>
            <c:dLbl>
              <c:idx val="0"/>
              <c:layout>
                <c:manualLayout>
                  <c:x val="0.33636430087877239"/>
                  <c:y val="0"/>
                </c:manualLayout>
              </c:layout>
              <c:tx>
                <c:rich>
                  <a:bodyPr/>
                  <a:lstStyle/>
                  <a:p>
                    <a:fld id="{1F2BECFC-EB0C-4FC7-B92E-37F403CBF5C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data'!$D$26:$E$26</c:f>
              <c:numCache>
                <c:formatCode>0.0</c:formatCode>
                <c:ptCount val="2"/>
                <c:pt idx="0">
                  <c:v>7.6</c:v>
                </c:pt>
                <c:pt idx="1">
                  <c:v>26</c:v>
                </c:pt>
              </c:numCache>
            </c:numRef>
          </c:xVal>
          <c:yVal>
            <c:numRef>
              <c:f>'Fig 6b data'!$B$26:$C$26</c:f>
              <c:numCache>
                <c:formatCode>General</c:formatCode>
                <c:ptCount val="2"/>
                <c:pt idx="0">
                  <c:v>23</c:v>
                </c:pt>
                <c:pt idx="1">
                  <c:v>23</c:v>
                </c:pt>
              </c:numCache>
            </c:numRef>
          </c:yVal>
          <c:smooth val="0"/>
          <c:extLst>
            <c:ext xmlns:c15="http://schemas.microsoft.com/office/drawing/2012/chart" uri="{02D57815-91ED-43cb-92C2-25804820EDAC}">
              <c15:datalabelsRange>
                <c15:f>'Fig 6b data'!$A$26</c15:f>
                <c15:dlblRangeCache>
                  <c:ptCount val="1"/>
                  <c:pt idx="0">
                    <c:v>West Dunbartonshire</c:v>
                  </c:pt>
                </c15:dlblRangeCache>
              </c15:datalabelsRange>
            </c:ext>
            <c:ext xmlns:c16="http://schemas.microsoft.com/office/drawing/2014/chart" uri="{C3380CC4-5D6E-409C-BE32-E72D297353CC}">
              <c16:uniqueId val="{0000001B-B120-4480-B3D1-E8756E61DF33}"/>
            </c:ext>
          </c:extLst>
        </c:ser>
        <c:ser>
          <c:idx val="28"/>
          <c:order val="24"/>
          <c:tx>
            <c:strRef>
              <c:f>'Fig 6b data'!$A$27</c:f>
              <c:strCache>
                <c:ptCount val="1"/>
                <c:pt idx="0">
                  <c:v>North Ayrshire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7-B120-4480-B3D1-E8756E61DF33}"/>
              </c:ext>
            </c:extLst>
          </c:dPt>
          <c:dLbls>
            <c:dLbl>
              <c:idx val="0"/>
              <c:layout>
                <c:manualLayout>
                  <c:x val="0.36161919862406278"/>
                  <c:y val="2.0941181307950084E-3"/>
                </c:manualLayout>
              </c:layout>
              <c:tx>
                <c:rich>
                  <a:bodyPr/>
                  <a:lstStyle/>
                  <a:p>
                    <a:fld id="{AD72FC3A-0F1B-40BE-B184-547B526FF7F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3545456988524898"/>
                      <c:h val="3.2689295039164484E-2"/>
                    </c:manualLayout>
                  </c15:layout>
                  <c15:dlblFieldTable/>
                  <c15:showDataLabelsRange val="1"/>
                </c:ext>
                <c:ext xmlns:c16="http://schemas.microsoft.com/office/drawing/2014/chart" uri="{C3380CC4-5D6E-409C-BE32-E72D297353CC}">
                  <c16:uniqueId val="{00000048-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data'!$D$27:$E$27</c:f>
              <c:numCache>
                <c:formatCode>0.0</c:formatCode>
                <c:ptCount val="2"/>
                <c:pt idx="0">
                  <c:v>9</c:v>
                </c:pt>
                <c:pt idx="1">
                  <c:v>29.6</c:v>
                </c:pt>
              </c:numCache>
            </c:numRef>
          </c:xVal>
          <c:yVal>
            <c:numRef>
              <c:f>'Fig 6b data'!$B$27:$C$27</c:f>
              <c:numCache>
                <c:formatCode>General</c:formatCode>
                <c:ptCount val="2"/>
                <c:pt idx="0">
                  <c:v>24</c:v>
                </c:pt>
                <c:pt idx="1">
                  <c:v>24</c:v>
                </c:pt>
              </c:numCache>
            </c:numRef>
          </c:yVal>
          <c:smooth val="0"/>
          <c:extLst>
            <c:ext xmlns:c15="http://schemas.microsoft.com/office/drawing/2012/chart" uri="{02D57815-91ED-43cb-92C2-25804820EDAC}">
              <c15:datalabelsRange>
                <c15:f>'Fig 6b data'!$A$27</c15:f>
                <c15:dlblRangeCache>
                  <c:ptCount val="1"/>
                  <c:pt idx="0">
                    <c:v>North Ayrshire</c:v>
                  </c:pt>
                </c15:dlblRangeCache>
              </c15:datalabelsRange>
            </c:ext>
            <c:ext xmlns:c16="http://schemas.microsoft.com/office/drawing/2014/chart" uri="{C3380CC4-5D6E-409C-BE32-E72D297353CC}">
              <c16:uniqueId val="{0000001C-B120-4480-B3D1-E8756E61DF33}"/>
            </c:ext>
          </c:extLst>
        </c:ser>
        <c:ser>
          <c:idx val="29"/>
          <c:order val="25"/>
          <c:tx>
            <c:strRef>
              <c:f>'Fig 6b data'!$A$28</c:f>
              <c:strCache>
                <c:ptCount val="1"/>
                <c:pt idx="0">
                  <c:v>Renfrewshire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6-B120-4480-B3D1-E8756E61DF33}"/>
              </c:ext>
            </c:extLst>
          </c:dPt>
          <c:dLbls>
            <c:dLbl>
              <c:idx val="0"/>
              <c:layout>
                <c:manualLayout>
                  <c:x val="0.41153723361371636"/>
                  <c:y val="-3.8293726470075802E-17"/>
                </c:manualLayout>
              </c:layout>
              <c:tx>
                <c:rich>
                  <a:bodyPr/>
                  <a:lstStyle/>
                  <a:p>
                    <a:fld id="{E9A95DF5-736E-4F9A-9D38-183A6B8EF70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data'!$D$28:$E$28</c:f>
              <c:numCache>
                <c:formatCode>0.0</c:formatCode>
                <c:ptCount val="2"/>
                <c:pt idx="0">
                  <c:v>5.7</c:v>
                </c:pt>
                <c:pt idx="1">
                  <c:v>28</c:v>
                </c:pt>
              </c:numCache>
            </c:numRef>
          </c:xVal>
          <c:yVal>
            <c:numRef>
              <c:f>'Fig 6b data'!$B$28:$C$28</c:f>
              <c:numCache>
                <c:formatCode>General</c:formatCode>
                <c:ptCount val="2"/>
                <c:pt idx="0">
                  <c:v>25</c:v>
                </c:pt>
                <c:pt idx="1">
                  <c:v>25</c:v>
                </c:pt>
              </c:numCache>
            </c:numRef>
          </c:yVal>
          <c:smooth val="0"/>
          <c:extLst>
            <c:ext xmlns:c15="http://schemas.microsoft.com/office/drawing/2012/chart" uri="{02D57815-91ED-43cb-92C2-25804820EDAC}">
              <c15:datalabelsRange>
                <c15:f>'Fig 6b data'!$A$28</c15:f>
                <c15:dlblRangeCache>
                  <c:ptCount val="1"/>
                  <c:pt idx="0">
                    <c:v>Renfrewshire</c:v>
                  </c:pt>
                </c15:dlblRangeCache>
              </c15:datalabelsRange>
            </c:ext>
            <c:ext xmlns:c16="http://schemas.microsoft.com/office/drawing/2014/chart" uri="{C3380CC4-5D6E-409C-BE32-E72D297353CC}">
              <c16:uniqueId val="{0000001D-B120-4480-B3D1-E8756E61DF33}"/>
            </c:ext>
          </c:extLst>
        </c:ser>
        <c:ser>
          <c:idx val="30"/>
          <c:order val="26"/>
          <c:tx>
            <c:strRef>
              <c:f>'Fig 6b data'!$A$29</c:f>
              <c:strCache>
                <c:ptCount val="1"/>
                <c:pt idx="0">
                  <c:v>East Ayrshire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5-B120-4480-B3D1-E8756E61DF33}"/>
              </c:ext>
            </c:extLst>
          </c:dPt>
          <c:dLbls>
            <c:dLbl>
              <c:idx val="0"/>
              <c:layout>
                <c:manualLayout>
                  <c:x val="0.41978597726478717"/>
                  <c:y val="0"/>
                </c:manualLayout>
              </c:layout>
              <c:tx>
                <c:rich>
                  <a:bodyPr/>
                  <a:lstStyle/>
                  <a:p>
                    <a:fld id="{2A0DEEC1-B787-4862-A119-2C6612CB2CD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data'!$D$29:$E$29</c:f>
              <c:numCache>
                <c:formatCode>0.0</c:formatCode>
                <c:ptCount val="2"/>
                <c:pt idx="0">
                  <c:v>5.6</c:v>
                </c:pt>
                <c:pt idx="1">
                  <c:v>28.3</c:v>
                </c:pt>
              </c:numCache>
            </c:numRef>
          </c:xVal>
          <c:yVal>
            <c:numRef>
              <c:f>'Fig 6b data'!$B$29:$C$29</c:f>
              <c:numCache>
                <c:formatCode>General</c:formatCode>
                <c:ptCount val="2"/>
                <c:pt idx="0">
                  <c:v>26</c:v>
                </c:pt>
                <c:pt idx="1">
                  <c:v>26</c:v>
                </c:pt>
              </c:numCache>
            </c:numRef>
          </c:yVal>
          <c:smooth val="0"/>
          <c:extLst>
            <c:ext xmlns:c15="http://schemas.microsoft.com/office/drawing/2012/chart" uri="{02D57815-91ED-43cb-92C2-25804820EDAC}">
              <c15:datalabelsRange>
                <c15:f>'Fig 6b data'!$A$29</c15:f>
                <c15:dlblRangeCache>
                  <c:ptCount val="1"/>
                  <c:pt idx="0">
                    <c:v>East Ayrshire</c:v>
                  </c:pt>
                </c15:dlblRangeCache>
              </c15:datalabelsRange>
            </c:ext>
            <c:ext xmlns:c16="http://schemas.microsoft.com/office/drawing/2014/chart" uri="{C3380CC4-5D6E-409C-BE32-E72D297353CC}">
              <c16:uniqueId val="{0000001E-B120-4480-B3D1-E8756E61DF33}"/>
            </c:ext>
          </c:extLst>
        </c:ser>
        <c:ser>
          <c:idx val="31"/>
          <c:order val="27"/>
          <c:tx>
            <c:strRef>
              <c:f>'Fig 6b data'!$A$30</c:f>
              <c:strCache>
                <c:ptCount val="1"/>
                <c:pt idx="0">
                  <c:v>Glasgow City</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4-B120-4480-B3D1-E8756E61DF33}"/>
              </c:ext>
            </c:extLst>
          </c:dPt>
          <c:dLbls>
            <c:dLbl>
              <c:idx val="0"/>
              <c:layout>
                <c:manualLayout>
                  <c:x val="0.46620483190454437"/>
                  <c:y val="-1.069056968401143E-5"/>
                </c:manualLayout>
              </c:layout>
              <c:tx>
                <c:rich>
                  <a:bodyPr/>
                  <a:lstStyle/>
                  <a:p>
                    <a:fld id="{C3D995A3-1E06-4496-9F4C-00F7E7FFB4D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data'!$D$30:$E$30</c:f>
              <c:numCache>
                <c:formatCode>0.0</c:formatCode>
                <c:ptCount val="2"/>
                <c:pt idx="0">
                  <c:v>14.5</c:v>
                </c:pt>
                <c:pt idx="1">
                  <c:v>39.799999999999997</c:v>
                </c:pt>
              </c:numCache>
            </c:numRef>
          </c:xVal>
          <c:yVal>
            <c:numRef>
              <c:f>'Fig 6b data'!$B$30:$C$30</c:f>
              <c:numCache>
                <c:formatCode>General</c:formatCode>
                <c:ptCount val="2"/>
                <c:pt idx="0">
                  <c:v>27</c:v>
                </c:pt>
                <c:pt idx="1">
                  <c:v>27</c:v>
                </c:pt>
              </c:numCache>
            </c:numRef>
          </c:yVal>
          <c:smooth val="0"/>
          <c:extLst>
            <c:ext xmlns:c15="http://schemas.microsoft.com/office/drawing/2012/chart" uri="{02D57815-91ED-43cb-92C2-25804820EDAC}">
              <c15:datalabelsRange>
                <c15:f>'Fig 6b data'!$A$30</c15:f>
                <c15:dlblRangeCache>
                  <c:ptCount val="1"/>
                  <c:pt idx="0">
                    <c:v>Glasgow City</c:v>
                  </c:pt>
                </c15:dlblRangeCache>
              </c15:datalabelsRange>
            </c:ext>
            <c:ext xmlns:c16="http://schemas.microsoft.com/office/drawing/2014/chart" uri="{C3380CC4-5D6E-409C-BE32-E72D297353CC}">
              <c16:uniqueId val="{0000001F-B120-4480-B3D1-E8756E61DF33}"/>
            </c:ext>
          </c:extLst>
        </c:ser>
        <c:ser>
          <c:idx val="32"/>
          <c:order val="28"/>
          <c:tx>
            <c:strRef>
              <c:f>'Fig 6b data'!$A$31</c:f>
              <c:strCache>
                <c:ptCount val="1"/>
                <c:pt idx="0">
                  <c:v>Inverclyde</c:v>
                </c:pt>
              </c:strCache>
            </c:strRef>
          </c:tx>
          <c:spPr>
            <a:ln w="19050" cap="rnd">
              <a:solidFill>
                <a:srgbClr val="93A7CC"/>
              </a:solidFill>
              <a:round/>
              <a:tailEnd type="triangle"/>
            </a:ln>
            <a:effectLst/>
          </c:spPr>
          <c:marker>
            <c:symbol val="circle"/>
            <c:size val="10"/>
            <c:spPr>
              <a:solidFill>
                <a:srgbClr val="93A7CC"/>
              </a:solidFill>
              <a:ln w="9525">
                <a:solidFill>
                  <a:srgbClr val="93A7CC"/>
                </a:solidFill>
              </a:ln>
              <a:effectLst/>
            </c:spPr>
          </c:marker>
          <c:dPt>
            <c:idx val="1"/>
            <c:marker>
              <c:symbol val="none"/>
            </c:marker>
            <c:bubble3D val="0"/>
            <c:extLst>
              <c:ext xmlns:c16="http://schemas.microsoft.com/office/drawing/2014/chart" uri="{C3380CC4-5D6E-409C-BE32-E72D297353CC}">
                <c16:uniqueId val="{00000023-B120-4480-B3D1-E8756E61DF33}"/>
              </c:ext>
            </c:extLst>
          </c:dPt>
          <c:dLbls>
            <c:dLbl>
              <c:idx val="0"/>
              <c:layout>
                <c:manualLayout>
                  <c:x val="0.46622482599231402"/>
                  <c:y val="-2.0887728459529835E-3"/>
                </c:manualLayout>
              </c:layout>
              <c:tx>
                <c:rich>
                  <a:bodyPr/>
                  <a:lstStyle/>
                  <a:p>
                    <a:fld id="{62D7E436-F217-4F8F-AC56-69AA585409B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data'!$D$31:$E$31</c:f>
              <c:numCache>
                <c:formatCode>0.0</c:formatCode>
                <c:ptCount val="2"/>
                <c:pt idx="0">
                  <c:v>11.3</c:v>
                </c:pt>
                <c:pt idx="1">
                  <c:v>36.700000000000003</c:v>
                </c:pt>
              </c:numCache>
            </c:numRef>
          </c:xVal>
          <c:yVal>
            <c:numRef>
              <c:f>'Fig 6b data'!$B$31:$C$31</c:f>
              <c:numCache>
                <c:formatCode>General</c:formatCode>
                <c:ptCount val="2"/>
                <c:pt idx="0">
                  <c:v>28</c:v>
                </c:pt>
                <c:pt idx="1">
                  <c:v>28</c:v>
                </c:pt>
              </c:numCache>
            </c:numRef>
          </c:yVal>
          <c:smooth val="0"/>
          <c:extLst>
            <c:ext xmlns:c15="http://schemas.microsoft.com/office/drawing/2012/chart" uri="{02D57815-91ED-43cb-92C2-25804820EDAC}">
              <c15:datalabelsRange>
                <c15:f>'Fig 6b data'!$A$31</c15:f>
                <c15:dlblRangeCache>
                  <c:ptCount val="1"/>
                  <c:pt idx="0">
                    <c:v>Inverclyde</c:v>
                  </c:pt>
                </c15:dlblRangeCache>
              </c15:datalabelsRange>
            </c:ext>
            <c:ext xmlns:c16="http://schemas.microsoft.com/office/drawing/2014/chart" uri="{C3380CC4-5D6E-409C-BE32-E72D297353CC}">
              <c16:uniqueId val="{00000020-B120-4480-B3D1-E8756E61DF33}"/>
            </c:ext>
          </c:extLst>
        </c:ser>
        <c:ser>
          <c:idx val="33"/>
          <c:order val="29"/>
          <c:tx>
            <c:strRef>
              <c:f>'Fig 6b data'!$A$32</c:f>
              <c:strCache>
                <c:ptCount val="1"/>
                <c:pt idx="0">
                  <c:v>Dundee City</c:v>
                </c:pt>
              </c:strCache>
            </c:strRef>
          </c:tx>
          <c:spPr>
            <a:ln w="19050" cap="rnd">
              <a:solidFill>
                <a:srgbClr val="93A7CC"/>
              </a:solidFill>
              <a:round/>
              <a:tailEnd type="triangle"/>
            </a:ln>
            <a:effectLst/>
          </c:spPr>
          <c:marker>
            <c:symbol val="none"/>
          </c:marker>
          <c:dPt>
            <c:idx val="0"/>
            <c:marker>
              <c:symbol val="circle"/>
              <c:size val="10"/>
              <c:spPr>
                <a:solidFill>
                  <a:srgbClr val="93A7CC"/>
                </a:solidFill>
                <a:ln w="9525">
                  <a:solidFill>
                    <a:srgbClr val="93A7CC"/>
                  </a:solidFill>
                </a:ln>
                <a:effectLst/>
              </c:spPr>
            </c:marker>
            <c:bubble3D val="0"/>
            <c:extLst>
              <c:ext xmlns:c16="http://schemas.microsoft.com/office/drawing/2014/chart" uri="{C3380CC4-5D6E-409C-BE32-E72D297353CC}">
                <c16:uniqueId val="{00000043-B120-4480-B3D1-E8756E61DF33}"/>
              </c:ext>
            </c:extLst>
          </c:dPt>
          <c:dPt>
            <c:idx val="1"/>
            <c:marker>
              <c:symbol val="none"/>
            </c:marker>
            <c:bubble3D val="0"/>
            <c:extLst>
              <c:ext xmlns:c16="http://schemas.microsoft.com/office/drawing/2014/chart" uri="{C3380CC4-5D6E-409C-BE32-E72D297353CC}">
                <c16:uniqueId val="{00000022-B120-4480-B3D1-E8756E61DF33}"/>
              </c:ext>
            </c:extLst>
          </c:dPt>
          <c:dLbls>
            <c:dLbl>
              <c:idx val="0"/>
              <c:layout>
                <c:manualLayout>
                  <c:x val="0.68926607723522626"/>
                  <c:y val="-1.9146863235037901E-17"/>
                </c:manualLayout>
              </c:layout>
              <c:tx>
                <c:rich>
                  <a:bodyPr/>
                  <a:lstStyle/>
                  <a:p>
                    <a:fld id="{30AD6682-7ECC-4E4E-8369-4E264A95579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data'!$D$32:$E$32</c:f>
              <c:numCache>
                <c:formatCode>0.0</c:formatCode>
                <c:ptCount val="2"/>
                <c:pt idx="0">
                  <c:v>5.9</c:v>
                </c:pt>
                <c:pt idx="1">
                  <c:v>43.1</c:v>
                </c:pt>
              </c:numCache>
            </c:numRef>
          </c:xVal>
          <c:yVal>
            <c:numRef>
              <c:f>'Fig 6b data'!$B$32:$C$32</c:f>
              <c:numCache>
                <c:formatCode>General</c:formatCode>
                <c:ptCount val="2"/>
                <c:pt idx="0">
                  <c:v>29</c:v>
                </c:pt>
                <c:pt idx="1">
                  <c:v>29</c:v>
                </c:pt>
              </c:numCache>
            </c:numRef>
          </c:yVal>
          <c:smooth val="0"/>
          <c:extLst>
            <c:ext xmlns:c15="http://schemas.microsoft.com/office/drawing/2012/chart" uri="{02D57815-91ED-43cb-92C2-25804820EDAC}">
              <c15:datalabelsRange>
                <c15:f>'Fig 6b data'!$A$32</c15:f>
                <c15:dlblRangeCache>
                  <c:ptCount val="1"/>
                  <c:pt idx="0">
                    <c:v>Dundee City</c:v>
                  </c:pt>
                </c15:dlblRangeCache>
              </c15:datalabelsRange>
            </c:ext>
            <c:ext xmlns:c16="http://schemas.microsoft.com/office/drawing/2014/chart" uri="{C3380CC4-5D6E-409C-BE32-E72D297353CC}">
              <c16:uniqueId val="{00000021-B120-4480-B3D1-E8756E61DF33}"/>
            </c:ext>
          </c:extLst>
        </c:ser>
        <c:dLbls>
          <c:dLblPos val="r"/>
          <c:showLegendKey val="0"/>
          <c:showVal val="1"/>
          <c:showCatName val="0"/>
          <c:showSerName val="0"/>
          <c:showPercent val="0"/>
          <c:showBubbleSize val="0"/>
        </c:dLbls>
        <c:axId val="567549736"/>
        <c:axId val="567553672"/>
      </c:scatterChart>
      <c:valAx>
        <c:axId val="56754973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Age-standardised</a:t>
                </a:r>
                <a:r>
                  <a:rPr lang="en-GB" sz="1200" baseline="0"/>
                  <a:t> death rate (per 100,000 population)</a:t>
                </a:r>
                <a:endParaRPr lang="en-GB" sz="1200"/>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7553672"/>
        <c:crosses val="autoZero"/>
        <c:crossBetween val="midCat"/>
      </c:valAx>
      <c:valAx>
        <c:axId val="567553672"/>
        <c:scaling>
          <c:orientation val="minMax"/>
        </c:scaling>
        <c:delete val="1"/>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Council</a:t>
                </a:r>
                <a:r>
                  <a:rPr lang="en-GB" sz="1200" baseline="0"/>
                  <a:t> areas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675497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emcdda.europa.eu/edr2021"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workbookViewId="0">
      <selection sqref="A1:F1"/>
    </sheetView>
  </sheetViews>
  <sheetFormatPr defaultRowHeight="11.25"/>
  <sheetData>
    <row r="1" spans="1:17" ht="18" customHeight="1">
      <c r="A1" s="1342" t="s">
        <v>808</v>
      </c>
      <c r="B1" s="1342"/>
      <c r="C1" s="1342"/>
      <c r="D1" s="1342"/>
      <c r="E1" s="1342"/>
      <c r="F1" s="1342"/>
    </row>
    <row r="2" spans="1:17" ht="15" customHeight="1"/>
    <row r="3" spans="1:17" ht="12.75">
      <c r="A3" s="1340" t="s">
        <v>978</v>
      </c>
      <c r="B3" s="1340"/>
      <c r="C3" s="1340"/>
      <c r="D3" s="1340"/>
      <c r="E3" s="1340"/>
      <c r="F3" s="1340"/>
      <c r="G3" s="1340"/>
      <c r="H3" s="1340"/>
      <c r="I3" s="1340"/>
      <c r="J3" s="1340"/>
      <c r="K3" s="1095"/>
      <c r="L3" s="1095"/>
      <c r="M3" s="1095"/>
      <c r="N3" s="1095"/>
    </row>
    <row r="4" spans="1:17" ht="12.75">
      <c r="A4" s="1340" t="s">
        <v>1789</v>
      </c>
      <c r="B4" s="1340"/>
      <c r="C4" s="1340"/>
      <c r="D4" s="1340"/>
      <c r="E4" s="1340"/>
      <c r="F4" s="1340"/>
      <c r="G4" s="1340"/>
      <c r="H4" s="1340"/>
      <c r="I4" s="1340"/>
      <c r="J4" s="1340"/>
      <c r="K4" s="1340"/>
      <c r="L4" s="1340"/>
      <c r="M4" s="1340"/>
      <c r="N4" s="1340"/>
    </row>
    <row r="5" spans="1:17" s="1143" customFormat="1" ht="12.75">
      <c r="A5" s="1146"/>
      <c r="B5" s="1146"/>
      <c r="C5" s="1146"/>
      <c r="D5" s="1146"/>
      <c r="E5" s="1146"/>
      <c r="F5" s="1146"/>
      <c r="G5" s="1146"/>
      <c r="H5" s="1146"/>
      <c r="I5" s="1146"/>
      <c r="J5" s="1146"/>
      <c r="K5" s="1146"/>
      <c r="L5" s="1146"/>
      <c r="M5" s="1146"/>
      <c r="N5" s="1146"/>
    </row>
    <row r="6" spans="1:17" ht="12.75">
      <c r="A6" s="1341" t="s">
        <v>1811</v>
      </c>
      <c r="B6" s="1341"/>
      <c r="C6" s="1341"/>
      <c r="D6" s="1341"/>
      <c r="E6" s="1095"/>
      <c r="F6" s="1095"/>
      <c r="G6" s="1095"/>
      <c r="H6" s="1095"/>
      <c r="I6" s="1095"/>
      <c r="J6" s="1095"/>
      <c r="K6" s="1095"/>
      <c r="L6" s="1095"/>
      <c r="M6" s="1095"/>
      <c r="N6" s="1095"/>
    </row>
    <row r="7" spans="1:17" ht="12.75">
      <c r="A7" s="1340" t="s">
        <v>979</v>
      </c>
      <c r="B7" s="1340"/>
      <c r="C7" s="1340"/>
      <c r="D7" s="1340"/>
      <c r="E7" s="1340"/>
      <c r="F7" s="1340"/>
      <c r="G7" s="1340"/>
      <c r="H7" s="1340"/>
      <c r="I7" s="1095"/>
      <c r="J7" s="1095"/>
      <c r="K7" s="1095"/>
      <c r="L7" s="1095"/>
      <c r="M7" s="1095"/>
      <c r="N7" s="1095"/>
    </row>
    <row r="8" spans="1:17" ht="12.75">
      <c r="A8" s="1340" t="s">
        <v>980</v>
      </c>
      <c r="B8" s="1340"/>
      <c r="C8" s="1340"/>
      <c r="D8" s="1340"/>
      <c r="E8" s="1340"/>
      <c r="F8" s="1340"/>
      <c r="G8" s="1340"/>
      <c r="H8" s="1340"/>
      <c r="I8" s="1095"/>
      <c r="J8" s="1095"/>
      <c r="K8" s="1095"/>
      <c r="L8" s="1095"/>
      <c r="M8" s="1095"/>
      <c r="N8" s="1095"/>
    </row>
    <row r="9" spans="1:17" s="1143" customFormat="1" ht="12.75">
      <c r="A9" s="1340" t="s">
        <v>1863</v>
      </c>
      <c r="B9" s="1340"/>
      <c r="C9" s="1340"/>
      <c r="D9" s="1340"/>
      <c r="E9" s="1340"/>
      <c r="F9" s="1340"/>
      <c r="G9" s="1340"/>
      <c r="H9" s="1340"/>
      <c r="I9" s="1340"/>
      <c r="J9" s="1340"/>
      <c r="K9" s="1340"/>
      <c r="L9" s="1340"/>
      <c r="M9" s="1340"/>
      <c r="N9" s="1340"/>
      <c r="O9" s="1340"/>
      <c r="P9" s="1340"/>
      <c r="Q9" s="1340"/>
    </row>
    <row r="10" spans="1:17" s="1143" customFormat="1" ht="12.75">
      <c r="A10" s="1340" t="s">
        <v>1866</v>
      </c>
      <c r="B10" s="1340"/>
      <c r="C10" s="1340"/>
      <c r="D10" s="1146"/>
      <c r="E10" s="1146"/>
      <c r="F10" s="1146"/>
      <c r="G10" s="1146"/>
      <c r="H10" s="1146"/>
      <c r="I10" s="1146"/>
      <c r="J10" s="1146"/>
      <c r="K10" s="1146"/>
      <c r="L10" s="1146"/>
      <c r="M10" s="1146"/>
      <c r="N10" s="1146"/>
    </row>
    <row r="11" spans="1:17" s="1143" customFormat="1" ht="12.75">
      <c r="A11" s="1340" t="s">
        <v>1864</v>
      </c>
      <c r="B11" s="1340"/>
      <c r="C11" s="1340"/>
      <c r="D11" s="1340"/>
      <c r="E11" s="1340"/>
      <c r="F11" s="1340"/>
      <c r="G11" s="1340"/>
      <c r="H11" s="1146"/>
      <c r="I11" s="1146"/>
      <c r="J11" s="1146"/>
      <c r="K11" s="1146"/>
      <c r="L11" s="1146"/>
      <c r="M11" s="1146"/>
      <c r="N11" s="1146"/>
    </row>
    <row r="12" spans="1:17" s="1143" customFormat="1" ht="12.75">
      <c r="A12" s="1340" t="s">
        <v>1865</v>
      </c>
      <c r="B12" s="1340"/>
      <c r="C12" s="1340"/>
      <c r="D12" s="1340"/>
      <c r="E12" s="1340"/>
      <c r="F12" s="1340"/>
      <c r="G12" s="1340"/>
      <c r="H12" s="1146"/>
      <c r="I12" s="1146"/>
      <c r="J12" s="1146"/>
      <c r="K12" s="1146"/>
      <c r="L12" s="1146"/>
      <c r="M12" s="1146"/>
      <c r="N12" s="1146"/>
    </row>
    <row r="13" spans="1:17" s="1143" customFormat="1" ht="12.75">
      <c r="A13" s="1146"/>
      <c r="B13" s="1146"/>
      <c r="C13" s="1146"/>
      <c r="D13" s="1146"/>
      <c r="E13" s="1146"/>
      <c r="F13" s="1146"/>
      <c r="G13" s="1146"/>
      <c r="H13" s="1146"/>
      <c r="I13" s="1146"/>
      <c r="J13" s="1146"/>
      <c r="K13" s="1146"/>
      <c r="L13" s="1146"/>
      <c r="M13" s="1146"/>
      <c r="N13" s="1146"/>
    </row>
    <row r="14" spans="1:17" ht="12.75">
      <c r="A14" s="1341" t="s">
        <v>1790</v>
      </c>
      <c r="B14" s="1341"/>
      <c r="C14" s="1341"/>
      <c r="D14" s="1341"/>
      <c r="E14" s="1341"/>
      <c r="F14" s="1095"/>
      <c r="G14" s="1095"/>
      <c r="H14" s="1095"/>
      <c r="I14" s="1095"/>
      <c r="J14" s="1095"/>
      <c r="K14" s="1095"/>
      <c r="L14" s="1095"/>
      <c r="M14" s="1095"/>
      <c r="N14" s="1095"/>
    </row>
    <row r="15" spans="1:17" ht="12.75">
      <c r="A15" s="1340" t="s">
        <v>1856</v>
      </c>
      <c r="B15" s="1340"/>
      <c r="C15" s="1340"/>
      <c r="D15" s="1340"/>
      <c r="E15" s="1340"/>
      <c r="F15" s="1340"/>
      <c r="G15" s="1340"/>
      <c r="H15" s="1340"/>
      <c r="I15" s="1340"/>
      <c r="J15" s="1095"/>
      <c r="K15" s="1095"/>
      <c r="L15" s="1095"/>
      <c r="M15" s="1095"/>
      <c r="N15" s="1095"/>
    </row>
    <row r="16" spans="1:17" ht="12.75">
      <c r="A16" s="1095"/>
      <c r="B16" s="1095"/>
      <c r="C16" s="1095"/>
      <c r="D16" s="1095"/>
      <c r="E16" s="1095"/>
      <c r="F16" s="1095"/>
      <c r="G16" s="1095"/>
      <c r="H16" s="1095"/>
      <c r="I16" s="1095"/>
      <c r="J16" s="1095"/>
      <c r="K16" s="1095"/>
      <c r="L16" s="1095"/>
      <c r="M16" s="1095"/>
      <c r="N16" s="1095"/>
    </row>
    <row r="17" spans="1:14" ht="12.75">
      <c r="A17" s="1339" t="s">
        <v>815</v>
      </c>
      <c r="B17" s="1339"/>
      <c r="C17" s="1339"/>
      <c r="D17" s="1095"/>
      <c r="E17" s="1095"/>
      <c r="F17" s="1095"/>
      <c r="G17" s="1095"/>
      <c r="H17" s="1095"/>
      <c r="I17" s="1095"/>
      <c r="J17" s="1095"/>
      <c r="K17" s="1095"/>
      <c r="L17" s="1095"/>
      <c r="M17" s="1095"/>
      <c r="N17" s="1095"/>
    </row>
    <row r="18" spans="1:14" ht="12.75">
      <c r="A18" s="1095"/>
      <c r="B18" s="1095"/>
      <c r="C18" s="1095"/>
      <c r="D18" s="1095"/>
      <c r="E18" s="1095"/>
      <c r="F18" s="1095"/>
      <c r="G18" s="1095"/>
      <c r="H18" s="1095"/>
      <c r="I18" s="1095"/>
      <c r="J18" s="1095"/>
      <c r="K18" s="1095"/>
      <c r="L18" s="1095"/>
      <c r="M18" s="1095"/>
      <c r="N18" s="1095"/>
    </row>
    <row r="19" spans="1:14" ht="12.75">
      <c r="A19" s="1095"/>
      <c r="B19" s="1095"/>
      <c r="C19" s="1095"/>
      <c r="D19" s="1095"/>
      <c r="E19" s="1095"/>
      <c r="F19" s="1095"/>
      <c r="G19" s="1095"/>
      <c r="H19" s="1095"/>
      <c r="I19" s="1095"/>
      <c r="J19" s="1095"/>
      <c r="K19" s="1095"/>
      <c r="L19" s="1095"/>
      <c r="M19" s="1095"/>
      <c r="N19" s="1095"/>
    </row>
    <row r="20" spans="1:14" ht="12.75">
      <c r="A20" s="1095"/>
      <c r="B20" s="1095"/>
      <c r="C20" s="1095"/>
      <c r="D20" s="1095"/>
      <c r="E20" s="1095"/>
      <c r="F20" s="1095"/>
      <c r="G20" s="1095"/>
      <c r="H20" s="1095"/>
      <c r="I20" s="1095"/>
      <c r="J20" s="1095"/>
      <c r="K20" s="1095"/>
      <c r="L20" s="1095"/>
      <c r="M20" s="1095"/>
      <c r="N20" s="1095"/>
    </row>
    <row r="21" spans="1:14" ht="12.75">
      <c r="A21" s="1095"/>
      <c r="B21" s="1095"/>
      <c r="C21" s="1095"/>
      <c r="D21" s="1095"/>
      <c r="E21" s="1095"/>
      <c r="F21" s="1095"/>
      <c r="G21" s="1095"/>
      <c r="H21" s="1095"/>
      <c r="I21" s="1095"/>
      <c r="J21" s="1095"/>
      <c r="K21" s="1095"/>
      <c r="L21" s="1095"/>
      <c r="M21" s="1095"/>
      <c r="N21" s="1095"/>
    </row>
    <row r="22" spans="1:14" ht="12.75">
      <c r="A22" s="1095"/>
      <c r="B22" s="1095"/>
      <c r="C22" s="1095"/>
      <c r="D22" s="1095"/>
      <c r="E22" s="1095"/>
      <c r="F22" s="1095"/>
      <c r="G22" s="1095"/>
      <c r="H22" s="1095"/>
      <c r="I22" s="1095"/>
      <c r="J22" s="1095"/>
      <c r="K22" s="1095"/>
      <c r="L22" s="1095"/>
      <c r="M22" s="1095"/>
      <c r="N22" s="1095"/>
    </row>
    <row r="23" spans="1:14" ht="12.75">
      <c r="A23" s="1095"/>
      <c r="B23" s="1095"/>
      <c r="C23" s="1095"/>
      <c r="D23" s="1095"/>
      <c r="E23" s="1095"/>
      <c r="F23" s="1095"/>
      <c r="G23" s="1095"/>
      <c r="H23" s="1095"/>
      <c r="I23" s="1095"/>
      <c r="J23" s="1095"/>
      <c r="K23" s="1095"/>
      <c r="L23" s="1095"/>
      <c r="M23" s="1095"/>
      <c r="N23" s="1095"/>
    </row>
    <row r="24" spans="1:14" ht="12.75">
      <c r="A24" s="1095"/>
      <c r="B24" s="1095"/>
      <c r="C24" s="1095"/>
      <c r="D24" s="1095"/>
      <c r="E24" s="1095"/>
      <c r="F24" s="1095"/>
      <c r="G24" s="1095"/>
      <c r="H24" s="1095"/>
      <c r="I24" s="1095"/>
      <c r="J24" s="1095"/>
      <c r="K24" s="1095"/>
      <c r="L24" s="1095"/>
      <c r="M24" s="1095"/>
      <c r="N24" s="1095"/>
    </row>
  </sheetData>
  <mergeCells count="13">
    <mergeCell ref="A8:H8"/>
    <mergeCell ref="A1:F1"/>
    <mergeCell ref="A3:J3"/>
    <mergeCell ref="A4:N4"/>
    <mergeCell ref="A6:D6"/>
    <mergeCell ref="A7:H7"/>
    <mergeCell ref="A17:C17"/>
    <mergeCell ref="A9:Q9"/>
    <mergeCell ref="A10:C10"/>
    <mergeCell ref="A11:G11"/>
    <mergeCell ref="A12:G12"/>
    <mergeCell ref="A14:E14"/>
    <mergeCell ref="A15:I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election sqref="A1:M1"/>
    </sheetView>
  </sheetViews>
  <sheetFormatPr defaultRowHeight="12.75"/>
  <cols>
    <col min="1" max="7" width="11.33203125" style="1229" customWidth="1"/>
    <col min="8" max="16384" width="9.33203125" style="1229"/>
  </cols>
  <sheetData>
    <row r="1" spans="1:20" ht="18" customHeight="1">
      <c r="A1" s="1360" t="s">
        <v>1813</v>
      </c>
      <c r="B1" s="1360"/>
      <c r="C1" s="1360"/>
      <c r="D1" s="1360"/>
      <c r="E1" s="1360"/>
      <c r="F1" s="1360"/>
      <c r="G1" s="1360"/>
      <c r="H1" s="1360"/>
      <c r="I1" s="1360"/>
      <c r="J1" s="1360"/>
      <c r="K1" s="1360"/>
      <c r="L1" s="1360"/>
      <c r="M1" s="1360"/>
      <c r="N1" s="1228"/>
      <c r="O1" s="1364" t="s">
        <v>665</v>
      </c>
      <c r="P1" s="1364"/>
      <c r="S1" s="1225"/>
      <c r="T1" s="1225"/>
    </row>
    <row r="2" spans="1:20" ht="15" customHeight="1"/>
    <row r="3" spans="1:20" ht="12.95" customHeight="1">
      <c r="B3" s="1373" t="s">
        <v>134</v>
      </c>
      <c r="C3" s="1373" t="s">
        <v>332</v>
      </c>
      <c r="D3" s="1373" t="s">
        <v>842</v>
      </c>
      <c r="E3" s="1373" t="s">
        <v>31</v>
      </c>
      <c r="F3" s="1373" t="s">
        <v>843</v>
      </c>
      <c r="G3" s="1373" t="s">
        <v>844</v>
      </c>
    </row>
    <row r="4" spans="1:20" ht="12.95" customHeight="1">
      <c r="B4" s="1373"/>
      <c r="C4" s="1373"/>
      <c r="D4" s="1373"/>
      <c r="E4" s="1373"/>
      <c r="F4" s="1373"/>
      <c r="G4" s="1373"/>
    </row>
    <row r="5" spans="1:20" ht="12.95" customHeight="1">
      <c r="B5" s="1373"/>
      <c r="C5" s="1373"/>
      <c r="D5" s="1373"/>
      <c r="E5" s="1373"/>
      <c r="F5" s="1373"/>
      <c r="G5" s="1373"/>
    </row>
    <row r="6" spans="1:20" ht="12.95" customHeight="1">
      <c r="A6" s="1237">
        <f>'3 - drugs reported'!A26</f>
        <v>2008</v>
      </c>
      <c r="B6" s="1238">
        <f>'3 - drugs reported'!B26</f>
        <v>574</v>
      </c>
      <c r="C6" s="1237">
        <f>'3 - drugs reported'!H26</f>
        <v>507</v>
      </c>
      <c r="D6" s="1237">
        <f>'3 - drugs reported'!C26</f>
        <v>324</v>
      </c>
      <c r="E6" s="1237">
        <f>'3 - drugs reported'!D26</f>
        <v>169</v>
      </c>
      <c r="F6" s="1237">
        <f>'3 - drugs reported'!F26</f>
        <v>24</v>
      </c>
      <c r="G6" s="1237">
        <f>'3 - drugs reported'!G26</f>
        <v>67</v>
      </c>
      <c r="H6" s="1236"/>
    </row>
    <row r="7" spans="1:20" ht="12.95" customHeight="1">
      <c r="A7" s="1237">
        <f>'3 - drugs reported'!A27</f>
        <v>2009</v>
      </c>
      <c r="B7" s="1238">
        <f>'3 - drugs reported'!B27</f>
        <v>545</v>
      </c>
      <c r="C7" s="1237">
        <f>'3 - drugs reported'!H27</f>
        <v>498</v>
      </c>
      <c r="D7" s="1237">
        <f>'3 - drugs reported'!C27</f>
        <v>322</v>
      </c>
      <c r="E7" s="1237">
        <f>'3 - drugs reported'!D27</f>
        <v>173</v>
      </c>
      <c r="F7" s="1237">
        <f>'3 - drugs reported'!F27</f>
        <v>33</v>
      </c>
      <c r="G7" s="1237">
        <f>'3 - drugs reported'!G27</f>
        <v>64</v>
      </c>
      <c r="H7" s="1236"/>
    </row>
    <row r="8" spans="1:20" ht="12.95" customHeight="1">
      <c r="A8" s="1237">
        <f>'3 - drugs reported'!A28</f>
        <v>2010</v>
      </c>
      <c r="B8" s="1238">
        <f>'3 - drugs reported'!B28</f>
        <v>485</v>
      </c>
      <c r="C8" s="1237">
        <f>'3 - drugs reported'!H28</f>
        <v>442</v>
      </c>
      <c r="D8" s="1237">
        <f>'3 - drugs reported'!C28</f>
        <v>254</v>
      </c>
      <c r="E8" s="1237">
        <f>'3 - drugs reported'!D28</f>
        <v>174</v>
      </c>
      <c r="F8" s="1237">
        <f>'3 - drugs reported'!F28</f>
        <v>11</v>
      </c>
      <c r="G8" s="1237">
        <f>'3 - drugs reported'!G28</f>
        <v>58</v>
      </c>
      <c r="H8" s="1236"/>
    </row>
    <row r="9" spans="1:20" ht="12.95" customHeight="1">
      <c r="A9" s="1237">
        <f>'3 - drugs reported'!A29</f>
        <v>2011</v>
      </c>
      <c r="B9" s="1238">
        <f>'3 - drugs reported'!B29</f>
        <v>584</v>
      </c>
      <c r="C9" s="1237">
        <f>'3 - drugs reported'!H29</f>
        <v>524</v>
      </c>
      <c r="D9" s="1237">
        <f>'3 - drugs reported'!C29</f>
        <v>206</v>
      </c>
      <c r="E9" s="1237">
        <f>'3 - drugs reported'!D29</f>
        <v>275</v>
      </c>
      <c r="F9" s="1237">
        <f>'3 - drugs reported'!F29</f>
        <v>32</v>
      </c>
      <c r="G9" s="1237">
        <f>'3 - drugs reported'!G29</f>
        <v>85</v>
      </c>
      <c r="H9" s="1236"/>
    </row>
    <row r="10" spans="1:20" ht="12.95" customHeight="1">
      <c r="A10" s="1237">
        <f>'3 - drugs reported'!A30</f>
        <v>2012</v>
      </c>
      <c r="B10" s="1238">
        <f>'3 - drugs reported'!B30</f>
        <v>581</v>
      </c>
      <c r="C10" s="1237">
        <f>'3 - drugs reported'!H30</f>
        <v>499</v>
      </c>
      <c r="D10" s="1237">
        <f>'3 - drugs reported'!C30</f>
        <v>221</v>
      </c>
      <c r="E10" s="1237">
        <f>'3 - drugs reported'!D30</f>
        <v>237</v>
      </c>
      <c r="F10" s="1237">
        <f>'3 - drugs reported'!F30</f>
        <v>33</v>
      </c>
      <c r="G10" s="1237">
        <f>'3 - drugs reported'!G30</f>
        <v>84</v>
      </c>
      <c r="H10" s="1236"/>
    </row>
    <row r="11" spans="1:20" ht="12.95" customHeight="1">
      <c r="A11" s="1237">
        <f>'3 - drugs reported'!A31</f>
        <v>2013</v>
      </c>
      <c r="B11" s="1238">
        <f>'3 - drugs reported'!B31</f>
        <v>527</v>
      </c>
      <c r="C11" s="1237">
        <f>'3 - drugs reported'!H31</f>
        <v>461</v>
      </c>
      <c r="D11" s="1237">
        <f>'3 - drugs reported'!C31</f>
        <v>221</v>
      </c>
      <c r="E11" s="1237">
        <f>'3 - drugs reported'!D31</f>
        <v>216</v>
      </c>
      <c r="F11" s="1237">
        <f>'3 - drugs reported'!F31</f>
        <v>33</v>
      </c>
      <c r="G11" s="1237">
        <f>'3 - drugs reported'!G31</f>
        <v>81</v>
      </c>
      <c r="H11" s="1236"/>
    </row>
    <row r="12" spans="1:20" ht="12.95" customHeight="1">
      <c r="A12" s="1237">
        <f>'3 - drugs reported'!A32</f>
        <v>2014</v>
      </c>
      <c r="B12" s="1238">
        <f>'3 - drugs reported'!B32</f>
        <v>614</v>
      </c>
      <c r="C12" s="1237">
        <f>'3 - drugs reported'!H32</f>
        <v>536</v>
      </c>
      <c r="D12" s="1237">
        <f>'3 - drugs reported'!C32</f>
        <v>309</v>
      </c>
      <c r="E12" s="1237">
        <f>'3 - drugs reported'!D32</f>
        <v>214</v>
      </c>
      <c r="F12" s="1237">
        <f>'3 - drugs reported'!F32</f>
        <v>38</v>
      </c>
      <c r="G12" s="1237">
        <f>'3 - drugs reported'!G32</f>
        <v>69</v>
      </c>
      <c r="H12" s="1236"/>
    </row>
    <row r="13" spans="1:20" ht="12.95" customHeight="1">
      <c r="A13" s="1237">
        <f>'3 - drugs reported'!A33</f>
        <v>2015</v>
      </c>
      <c r="B13" s="1238">
        <f>'3 - drugs reported'!B33</f>
        <v>706</v>
      </c>
      <c r="C13" s="1237">
        <f>'3 - drugs reported'!H33</f>
        <v>606</v>
      </c>
      <c r="D13" s="1237">
        <f>'3 - drugs reported'!C33</f>
        <v>345</v>
      </c>
      <c r="E13" s="1237">
        <f>'3 - drugs reported'!D33</f>
        <v>251</v>
      </c>
      <c r="F13" s="1237">
        <f>'3 - drugs reported'!F33</f>
        <v>31</v>
      </c>
      <c r="G13" s="1237">
        <f>'3 - drugs reported'!G33</f>
        <v>94</v>
      </c>
      <c r="H13" s="1236"/>
    </row>
    <row r="14" spans="1:20" ht="12.95" customHeight="1">
      <c r="A14" s="1237">
        <f>'3 - drugs reported'!A34</f>
        <v>2016</v>
      </c>
      <c r="B14" s="1238">
        <f>'3 - drugs reported'!B34</f>
        <v>868</v>
      </c>
      <c r="C14" s="1237">
        <f>'3 - drugs reported'!H34</f>
        <v>766</v>
      </c>
      <c r="D14" s="1237">
        <f>'3 - drugs reported'!C34</f>
        <v>473</v>
      </c>
      <c r="E14" s="1237">
        <f>'3 - drugs reported'!D34</f>
        <v>362</v>
      </c>
      <c r="F14" s="1237">
        <f>'3 - drugs reported'!F34</f>
        <v>43</v>
      </c>
      <c r="G14" s="1237">
        <f>'3 - drugs reported'!G34</f>
        <v>114</v>
      </c>
      <c r="H14" s="1236"/>
    </row>
    <row r="15" spans="1:20" ht="12.95" customHeight="1">
      <c r="A15" s="1237">
        <f>'3 - drugs reported'!A35</f>
        <v>2017</v>
      </c>
      <c r="B15" s="1238">
        <f>'3 - drugs reported'!B35</f>
        <v>934</v>
      </c>
      <c r="C15" s="1237">
        <f>'3 - drugs reported'!H35</f>
        <v>815</v>
      </c>
      <c r="D15" s="1237">
        <f>'3 - drugs reported'!C35</f>
        <v>470</v>
      </c>
      <c r="E15" s="1237">
        <f>'3 - drugs reported'!D35</f>
        <v>439</v>
      </c>
      <c r="F15" s="1237">
        <f>'3 - drugs reported'!F35</f>
        <v>27</v>
      </c>
      <c r="G15" s="1237">
        <f>'3 - drugs reported'!G35</f>
        <v>97</v>
      </c>
      <c r="H15" s="1236"/>
    </row>
    <row r="16" spans="1:20" ht="12.95" customHeight="1">
      <c r="A16" s="1237">
        <f>'3 - drugs reported'!A36</f>
        <v>2018</v>
      </c>
      <c r="B16" s="1238">
        <f>'3 - drugs reported'!B36</f>
        <v>1187</v>
      </c>
      <c r="C16" s="1237">
        <f>'3 - drugs reported'!H36</f>
        <v>1021</v>
      </c>
      <c r="D16" s="1237">
        <f>'3 - drugs reported'!C36</f>
        <v>537</v>
      </c>
      <c r="E16" s="1237">
        <f>'3 - drugs reported'!D36</f>
        <v>560</v>
      </c>
      <c r="F16" s="1237">
        <f>'3 - drugs reported'!F36</f>
        <v>57</v>
      </c>
      <c r="G16" s="1237">
        <f>'3 - drugs reported'!G36</f>
        <v>133</v>
      </c>
      <c r="H16" s="1236"/>
    </row>
    <row r="17" spans="1:8" ht="12.95" customHeight="1">
      <c r="A17" s="1237">
        <f>'3 - drugs reported'!A37</f>
        <v>2019</v>
      </c>
      <c r="B17" s="1238">
        <f>'3 - drugs reported'!B37</f>
        <v>1280</v>
      </c>
      <c r="C17" s="1237">
        <f>'3 - drugs reported'!H37</f>
        <v>1106</v>
      </c>
      <c r="D17" s="1237">
        <f>'3 - drugs reported'!C37</f>
        <v>651</v>
      </c>
      <c r="E17" s="1237">
        <f>'3 - drugs reported'!D37</f>
        <v>567</v>
      </c>
      <c r="F17" s="1237">
        <f>'3 - drugs reported'!F37</f>
        <v>57</v>
      </c>
      <c r="G17" s="1237">
        <f>'3 - drugs reported'!G37</f>
        <v>118</v>
      </c>
      <c r="H17" s="1236"/>
    </row>
    <row r="18" spans="1:8" ht="12.95" customHeight="1">
      <c r="A18" s="1237">
        <f>'3 - drugs reported'!A38</f>
        <v>2020</v>
      </c>
      <c r="B18" s="1238">
        <f>'3 - drugs reported'!B38</f>
        <v>1339</v>
      </c>
      <c r="C18" s="1237">
        <f>'3 - drugs reported'!H38</f>
        <v>1192</v>
      </c>
      <c r="D18" s="1237">
        <f>'3 - drugs reported'!C38</f>
        <v>605</v>
      </c>
      <c r="E18" s="1237">
        <f>'3 - drugs reported'!D38</f>
        <v>708</v>
      </c>
      <c r="F18" s="1237">
        <f>'3 - drugs reported'!F38</f>
        <v>51</v>
      </c>
      <c r="G18" s="1237">
        <f>'3 - drugs reported'!G38</f>
        <v>151</v>
      </c>
      <c r="H18" s="1236"/>
    </row>
    <row r="19" spans="1:8" ht="12.95" customHeight="1">
      <c r="A19" s="1236"/>
      <c r="B19" s="1236"/>
      <c r="C19" s="1236"/>
      <c r="D19" s="1236"/>
      <c r="E19" s="1236"/>
      <c r="F19" s="1236"/>
      <c r="G19" s="1236"/>
      <c r="H19" s="1236"/>
    </row>
    <row r="20" spans="1:8" ht="12.95" customHeight="1">
      <c r="A20" s="1362" t="s">
        <v>815</v>
      </c>
      <c r="B20" s="1362"/>
      <c r="C20" s="1362"/>
    </row>
    <row r="21" spans="1:8" ht="12.95" customHeight="1"/>
    <row r="22" spans="1:8" ht="12.95" customHeight="1"/>
  </sheetData>
  <mergeCells count="9">
    <mergeCell ref="O1:P1"/>
    <mergeCell ref="A20:C20"/>
    <mergeCell ref="A1:M1"/>
    <mergeCell ref="B3:B5"/>
    <mergeCell ref="C3:C5"/>
    <mergeCell ref="D3:D5"/>
    <mergeCell ref="E3:E5"/>
    <mergeCell ref="F3:F5"/>
    <mergeCell ref="G3:G5"/>
  </mergeCells>
  <hyperlinks>
    <hyperlink ref="O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election sqref="A1:I1"/>
    </sheetView>
  </sheetViews>
  <sheetFormatPr defaultRowHeight="12.75"/>
  <cols>
    <col min="1" max="3" width="12" style="1229" customWidth="1"/>
    <col min="4" max="4" width="16.1640625" style="1229" customWidth="1"/>
    <col min="5" max="7" width="12" style="1229" customWidth="1"/>
    <col min="8" max="16384" width="9.33203125" style="1229"/>
  </cols>
  <sheetData>
    <row r="1" spans="1:14" ht="18" customHeight="1">
      <c r="A1" s="1360" t="s">
        <v>872</v>
      </c>
      <c r="B1" s="1360"/>
      <c r="C1" s="1360"/>
      <c r="D1" s="1360"/>
      <c r="E1" s="1360"/>
      <c r="F1" s="1360"/>
      <c r="G1" s="1360"/>
      <c r="H1" s="1360"/>
      <c r="I1" s="1360"/>
      <c r="K1" s="1364" t="s">
        <v>665</v>
      </c>
      <c r="L1" s="1364"/>
      <c r="M1" s="1225"/>
      <c r="N1" s="1225"/>
    </row>
    <row r="2" spans="1:14" ht="15" customHeight="1"/>
    <row r="3" spans="1:14">
      <c r="A3" s="1239"/>
      <c r="B3" s="1373" t="s">
        <v>134</v>
      </c>
      <c r="C3" s="1373" t="s">
        <v>845</v>
      </c>
      <c r="D3" s="1373" t="s">
        <v>846</v>
      </c>
      <c r="E3" s="1373" t="s">
        <v>30</v>
      </c>
      <c r="F3" s="1373" t="s">
        <v>847</v>
      </c>
      <c r="G3" s="1373" t="s">
        <v>374</v>
      </c>
      <c r="H3" s="1236"/>
    </row>
    <row r="4" spans="1:14">
      <c r="A4" s="1239"/>
      <c r="B4" s="1373"/>
      <c r="C4" s="1373"/>
      <c r="D4" s="1373"/>
      <c r="E4" s="1373"/>
      <c r="F4" s="1373"/>
      <c r="G4" s="1373"/>
      <c r="H4" s="1236"/>
    </row>
    <row r="5" spans="1:14">
      <c r="A5" s="1239"/>
      <c r="B5" s="1373"/>
      <c r="C5" s="1373"/>
      <c r="D5" s="1373"/>
      <c r="E5" s="1373"/>
      <c r="F5" s="1373"/>
      <c r="G5" s="1373"/>
      <c r="H5" s="1236"/>
    </row>
    <row r="6" spans="1:14">
      <c r="A6" s="1237">
        <f>'3 - drugs reported'!A26</f>
        <v>2008</v>
      </c>
      <c r="B6" s="1238">
        <f>'3 - drugs reported'!B26</f>
        <v>574</v>
      </c>
      <c r="C6" s="1237">
        <f>'3 - drugs reported'!I26</f>
        <v>149</v>
      </c>
      <c r="D6" s="1237">
        <f>'3 - drugs reported'!J26</f>
        <v>148</v>
      </c>
      <c r="E6" s="1237">
        <f>'3 - drugs reported'!K26</f>
        <v>115</v>
      </c>
      <c r="F6" s="1237">
        <f>'3 - drugs reported'!L26</f>
        <v>1</v>
      </c>
      <c r="G6" s="1237">
        <f>'3 - drugs reported'!M26</f>
        <v>0</v>
      </c>
      <c r="H6" s="1236"/>
    </row>
    <row r="7" spans="1:14">
      <c r="A7" s="1237">
        <f>'3 - drugs reported'!A27</f>
        <v>2009</v>
      </c>
      <c r="B7" s="1238">
        <f>'3 - drugs reported'!B27</f>
        <v>545</v>
      </c>
      <c r="C7" s="1237">
        <f>'3 - drugs reported'!I27</f>
        <v>154</v>
      </c>
      <c r="D7" s="1237">
        <f>'3 - drugs reported'!J27</f>
        <v>154</v>
      </c>
      <c r="E7" s="1237">
        <f>'3 - drugs reported'!K27</f>
        <v>116</v>
      </c>
      <c r="F7" s="1237">
        <f>'3 - drugs reported'!L27</f>
        <v>1</v>
      </c>
      <c r="G7" s="1237">
        <f>'3 - drugs reported'!M27</f>
        <v>0</v>
      </c>
      <c r="H7" s="1236"/>
    </row>
    <row r="8" spans="1:14">
      <c r="A8" s="1237">
        <f>'3 - drugs reported'!A28</f>
        <v>2010</v>
      </c>
      <c r="B8" s="1238">
        <f>'3 - drugs reported'!B28</f>
        <v>485</v>
      </c>
      <c r="C8" s="1237">
        <f>'3 - drugs reported'!I28</f>
        <v>122</v>
      </c>
      <c r="D8" s="1237">
        <f>'3 - drugs reported'!J28</f>
        <v>122</v>
      </c>
      <c r="E8" s="1237">
        <f>'3 - drugs reported'!K28</f>
        <v>93</v>
      </c>
      <c r="F8" s="1237">
        <f>'3 - drugs reported'!L28</f>
        <v>0</v>
      </c>
      <c r="G8" s="1237">
        <f>'3 - drugs reported'!M28</f>
        <v>0</v>
      </c>
      <c r="H8" s="1236"/>
    </row>
    <row r="9" spans="1:14">
      <c r="A9" s="1237">
        <f>'3 - drugs reported'!A29</f>
        <v>2011</v>
      </c>
      <c r="B9" s="1238">
        <f>'3 - drugs reported'!B29</f>
        <v>584</v>
      </c>
      <c r="C9" s="1237">
        <f>'3 - drugs reported'!I29</f>
        <v>185</v>
      </c>
      <c r="D9" s="1237">
        <f>'3 - drugs reported'!J29</f>
        <v>172</v>
      </c>
      <c r="E9" s="1237">
        <f>'3 - drugs reported'!K29</f>
        <v>123</v>
      </c>
      <c r="F9" s="1237">
        <f>'3 - drugs reported'!L29</f>
        <v>14</v>
      </c>
      <c r="G9" s="1237">
        <f>'3 - drugs reported'!M29</f>
        <v>0</v>
      </c>
      <c r="H9" s="1236"/>
    </row>
    <row r="10" spans="1:14">
      <c r="A10" s="1237">
        <f>'3 - drugs reported'!A30</f>
        <v>2012</v>
      </c>
      <c r="B10" s="1238">
        <f>'3 - drugs reported'!B30</f>
        <v>581</v>
      </c>
      <c r="C10" s="1237">
        <f>'3 - drugs reported'!I30</f>
        <v>196</v>
      </c>
      <c r="D10" s="1237">
        <f>'3 - drugs reported'!J30</f>
        <v>179</v>
      </c>
      <c r="E10" s="1237">
        <f>'3 - drugs reported'!K30</f>
        <v>160</v>
      </c>
      <c r="F10" s="1237">
        <f>'3 - drugs reported'!L30</f>
        <v>20</v>
      </c>
      <c r="G10" s="1237">
        <f>'3 - drugs reported'!M30</f>
        <v>1</v>
      </c>
      <c r="H10" s="1236"/>
    </row>
    <row r="11" spans="1:14">
      <c r="A11" s="1237">
        <f>'3 - drugs reported'!A31</f>
        <v>2013</v>
      </c>
      <c r="B11" s="1238">
        <f>'3 - drugs reported'!B31</f>
        <v>527</v>
      </c>
      <c r="C11" s="1237">
        <f>'3 - drugs reported'!I31</f>
        <v>149</v>
      </c>
      <c r="D11" s="1237">
        <f>'3 - drugs reported'!J31</f>
        <v>126</v>
      </c>
      <c r="E11" s="1237">
        <f>'3 - drugs reported'!K31</f>
        <v>106</v>
      </c>
      <c r="F11" s="1237">
        <f>'3 - drugs reported'!L31</f>
        <v>40</v>
      </c>
      <c r="G11" s="1237">
        <f>'3 - drugs reported'!M31</f>
        <v>8</v>
      </c>
      <c r="H11" s="1236"/>
    </row>
    <row r="12" spans="1:14">
      <c r="A12" s="1237">
        <f>'3 - drugs reported'!A32</f>
        <v>2014</v>
      </c>
      <c r="B12" s="1238">
        <f>'3 - drugs reported'!B32</f>
        <v>614</v>
      </c>
      <c r="C12" s="1237">
        <f>'3 - drugs reported'!I32</f>
        <v>121</v>
      </c>
      <c r="D12" s="1237">
        <f>'3 - drugs reported'!J32</f>
        <v>92</v>
      </c>
      <c r="E12" s="1237">
        <f>'3 - drugs reported'!K32</f>
        <v>84</v>
      </c>
      <c r="F12" s="1237">
        <f>'3 - drugs reported'!L32</f>
        <v>41</v>
      </c>
      <c r="G12" s="1237">
        <f>'3 - drugs reported'!M32</f>
        <v>34</v>
      </c>
      <c r="H12" s="1236"/>
    </row>
    <row r="13" spans="1:14">
      <c r="A13" s="1237">
        <f>'3 - drugs reported'!A33</f>
        <v>2015</v>
      </c>
      <c r="B13" s="1238">
        <f>'3 - drugs reported'!B33</f>
        <v>706</v>
      </c>
      <c r="C13" s="1237">
        <f>'3 - drugs reported'!I33</f>
        <v>191</v>
      </c>
      <c r="D13" s="1237">
        <f>'3 - drugs reported'!J33</f>
        <v>143</v>
      </c>
      <c r="E13" s="1237">
        <f>'3 - drugs reported'!K33</f>
        <v>121</v>
      </c>
      <c r="F13" s="1237">
        <f>'3 - drugs reported'!L33</f>
        <v>58</v>
      </c>
      <c r="G13" s="1237">
        <f>'3 - drugs reported'!M33</f>
        <v>43</v>
      </c>
      <c r="H13" s="1236"/>
    </row>
    <row r="14" spans="1:14">
      <c r="A14" s="1237">
        <f>'3 - drugs reported'!A34</f>
        <v>2016</v>
      </c>
      <c r="B14" s="1238">
        <f>'3 - drugs reported'!B34</f>
        <v>868</v>
      </c>
      <c r="C14" s="1237">
        <f>'3 - drugs reported'!I34</f>
        <v>426</v>
      </c>
      <c r="D14" s="1237">
        <f>'3 - drugs reported'!J34</f>
        <v>173</v>
      </c>
      <c r="E14" s="1237">
        <f>'3 - drugs reported'!K34</f>
        <v>154</v>
      </c>
      <c r="F14" s="1237">
        <f>'3 - drugs reported'!L34</f>
        <v>303</v>
      </c>
      <c r="G14" s="1237">
        <f>'3 - drugs reported'!M34</f>
        <v>223</v>
      </c>
      <c r="H14" s="1236"/>
    </row>
    <row r="15" spans="1:14">
      <c r="A15" s="1237">
        <f>'3 - drugs reported'!A35</f>
        <v>2017</v>
      </c>
      <c r="B15" s="1238">
        <f>'3 - drugs reported'!B35</f>
        <v>934</v>
      </c>
      <c r="C15" s="1237">
        <f>'3 - drugs reported'!I35</f>
        <v>552</v>
      </c>
      <c r="D15" s="1237">
        <f>'3 - drugs reported'!J35</f>
        <v>234</v>
      </c>
      <c r="E15" s="1237">
        <f>'3 - drugs reported'!K35</f>
        <v>205</v>
      </c>
      <c r="F15" s="1237">
        <f>'3 - drugs reported'!L35</f>
        <v>423</v>
      </c>
      <c r="G15" s="1237">
        <f>'3 - drugs reported'!M35</f>
        <v>299</v>
      </c>
      <c r="H15" s="1236"/>
    </row>
    <row r="16" spans="1:14">
      <c r="A16" s="1237">
        <f>'3 - drugs reported'!A36</f>
        <v>2018</v>
      </c>
      <c r="B16" s="1238">
        <f>'3 - drugs reported'!B36</f>
        <v>1187</v>
      </c>
      <c r="C16" s="1237">
        <f>'3 - drugs reported'!I36</f>
        <v>792</v>
      </c>
      <c r="D16" s="1237">
        <f>'3 - drugs reported'!J36</f>
        <v>238</v>
      </c>
      <c r="E16" s="1237">
        <f>'3 - drugs reported'!K36</f>
        <v>211</v>
      </c>
      <c r="F16" s="1237">
        <f>'3 - drugs reported'!L36</f>
        <v>675</v>
      </c>
      <c r="G16" s="1237">
        <f>'3 - drugs reported'!M36</f>
        <v>548</v>
      </c>
      <c r="H16" s="1236"/>
    </row>
    <row r="17" spans="1:8">
      <c r="A17" s="1237">
        <f>'3 - drugs reported'!A37</f>
        <v>2019</v>
      </c>
      <c r="B17" s="1238">
        <f>'3 - drugs reported'!B37</f>
        <v>1280</v>
      </c>
      <c r="C17" s="1237">
        <f>'3 - drugs reported'!I37</f>
        <v>902</v>
      </c>
      <c r="D17" s="1237">
        <f>'3 - drugs reported'!J37</f>
        <v>204</v>
      </c>
      <c r="E17" s="1237">
        <f>'3 - drugs reported'!K37</f>
        <v>188</v>
      </c>
      <c r="F17" s="1237">
        <f>'3 - drugs reported'!L37</f>
        <v>823</v>
      </c>
      <c r="G17" s="1237">
        <f>'3 - drugs reported'!M37</f>
        <v>754</v>
      </c>
      <c r="H17" s="1236"/>
    </row>
    <row r="18" spans="1:8">
      <c r="A18" s="1237">
        <f>'3 - drugs reported'!A38</f>
        <v>2020</v>
      </c>
      <c r="B18" s="1238">
        <f>'3 - drugs reported'!B38</f>
        <v>1339</v>
      </c>
      <c r="C18" s="1237">
        <f>'3 - drugs reported'!I38</f>
        <v>974</v>
      </c>
      <c r="D18" s="1237">
        <f>'3 - drugs reported'!J38</f>
        <v>210</v>
      </c>
      <c r="E18" s="1237">
        <f>'3 - drugs reported'!K38</f>
        <v>194</v>
      </c>
      <c r="F18" s="1237">
        <f>'3 - drugs reported'!L38</f>
        <v>879</v>
      </c>
      <c r="G18" s="1237">
        <f>'3 - drugs reported'!M38</f>
        <v>806</v>
      </c>
      <c r="H18" s="1236"/>
    </row>
    <row r="19" spans="1:8">
      <c r="A19" s="1237"/>
      <c r="B19" s="1238"/>
      <c r="C19" s="1237"/>
      <c r="D19" s="1237"/>
      <c r="E19" s="1237"/>
      <c r="F19" s="1237"/>
      <c r="G19" s="1237"/>
      <c r="H19" s="1236"/>
    </row>
    <row r="20" spans="1:8">
      <c r="A20" s="1362" t="s">
        <v>815</v>
      </c>
      <c r="B20" s="1362"/>
    </row>
  </sheetData>
  <mergeCells count="9">
    <mergeCell ref="C3:C5"/>
    <mergeCell ref="B3:B5"/>
    <mergeCell ref="K1:L1"/>
    <mergeCell ref="A1:I1"/>
    <mergeCell ref="A20:B20"/>
    <mergeCell ref="G3:G5"/>
    <mergeCell ref="F3:F5"/>
    <mergeCell ref="E3:E5"/>
    <mergeCell ref="D3:D5"/>
  </mergeCells>
  <hyperlinks>
    <hyperlink ref="K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election sqref="A1:I1"/>
    </sheetView>
  </sheetViews>
  <sheetFormatPr defaultRowHeight="11.25"/>
  <cols>
    <col min="1" max="2" width="11.83203125" customWidth="1"/>
    <col min="3" max="3" width="12.6640625" customWidth="1"/>
    <col min="4" max="7" width="11.83203125" customWidth="1"/>
  </cols>
  <sheetData>
    <row r="1" spans="1:16" ht="18" customHeight="1">
      <c r="A1" s="1360" t="s">
        <v>871</v>
      </c>
      <c r="B1" s="1360"/>
      <c r="C1" s="1360"/>
      <c r="D1" s="1360"/>
      <c r="E1" s="1360"/>
      <c r="F1" s="1360"/>
      <c r="G1" s="1360"/>
      <c r="H1" s="1360"/>
      <c r="I1" s="1360"/>
      <c r="K1" s="1364" t="s">
        <v>665</v>
      </c>
      <c r="L1" s="1364"/>
      <c r="O1" s="1225"/>
      <c r="P1" s="1225"/>
    </row>
    <row r="2" spans="1:16" ht="15" customHeight="1"/>
    <row r="3" spans="1:16" s="1143" customFormat="1" ht="15" customHeight="1">
      <c r="A3" s="1240"/>
      <c r="B3" s="1372" t="s">
        <v>134</v>
      </c>
      <c r="C3" s="1372" t="s">
        <v>848</v>
      </c>
      <c r="D3" s="1372" t="s">
        <v>32</v>
      </c>
      <c r="E3" s="1372" t="s">
        <v>849</v>
      </c>
      <c r="F3" s="1372" t="s">
        <v>91</v>
      </c>
      <c r="G3" s="1372" t="s">
        <v>43</v>
      </c>
    </row>
    <row r="4" spans="1:16" s="1143" customFormat="1" ht="15" customHeight="1">
      <c r="A4" s="1240"/>
      <c r="B4" s="1372"/>
      <c r="C4" s="1372"/>
      <c r="D4" s="1372"/>
      <c r="E4" s="1372"/>
      <c r="F4" s="1372"/>
      <c r="G4" s="1372"/>
    </row>
    <row r="5" spans="1:16" ht="15" customHeight="1">
      <c r="A5" s="1240"/>
      <c r="B5" s="1372"/>
      <c r="C5" s="1372"/>
      <c r="D5" s="1372"/>
      <c r="E5" s="1372"/>
      <c r="F5" s="1372"/>
      <c r="G5" s="1372"/>
    </row>
    <row r="6" spans="1:16" ht="12.75">
      <c r="A6" s="1237">
        <f>'3 - drugs reported'!A26</f>
        <v>2008</v>
      </c>
      <c r="B6" s="1238">
        <f>'3 - drugs reported'!B26</f>
        <v>574</v>
      </c>
      <c r="C6" s="1237">
        <f>'3 - drugs reported'!N26</f>
        <v>2</v>
      </c>
      <c r="D6" s="1237">
        <f>'3 - drugs reported'!O26</f>
        <v>36</v>
      </c>
      <c r="E6" s="1237">
        <f>'3 - drugs reported'!P26</f>
        <v>5</v>
      </c>
      <c r="F6" s="1237">
        <f>'3 - drugs reported'!Q26</f>
        <v>11</v>
      </c>
      <c r="G6" s="1237">
        <f>'3 - drugs reported'!R26</f>
        <v>167</v>
      </c>
    </row>
    <row r="7" spans="1:16" ht="12.75">
      <c r="A7" s="1237">
        <f>'3 - drugs reported'!A27</f>
        <v>2009</v>
      </c>
      <c r="B7" s="1238">
        <f>'3 - drugs reported'!B27</f>
        <v>545</v>
      </c>
      <c r="C7" s="1237">
        <f>'3 - drugs reported'!N27</f>
        <v>2</v>
      </c>
      <c r="D7" s="1237">
        <f>'3 - drugs reported'!O27</f>
        <v>32</v>
      </c>
      <c r="E7" s="1237">
        <f>'3 - drugs reported'!P27</f>
        <v>2</v>
      </c>
      <c r="F7" s="1237">
        <f>'3 - drugs reported'!Q27</f>
        <v>6</v>
      </c>
      <c r="G7" s="1237">
        <f>'3 - drugs reported'!R27</f>
        <v>165</v>
      </c>
    </row>
    <row r="8" spans="1:16" ht="12.75">
      <c r="A8" s="1237">
        <f>'3 - drugs reported'!A28</f>
        <v>2010</v>
      </c>
      <c r="B8" s="1238">
        <f>'3 - drugs reported'!B28</f>
        <v>485</v>
      </c>
      <c r="C8" s="1237">
        <f>'3 - drugs reported'!N28</f>
        <v>3</v>
      </c>
      <c r="D8" s="1237">
        <f>'3 - drugs reported'!O28</f>
        <v>33</v>
      </c>
      <c r="E8" s="1237">
        <f>'3 - drugs reported'!P28</f>
        <v>0</v>
      </c>
      <c r="F8" s="1237">
        <f>'3 - drugs reported'!Q28</f>
        <v>3</v>
      </c>
      <c r="G8" s="1237">
        <f>'3 - drugs reported'!R28</f>
        <v>127</v>
      </c>
    </row>
    <row r="9" spans="1:16" ht="12.75">
      <c r="A9" s="1237">
        <f>'3 - drugs reported'!A29</f>
        <v>2011</v>
      </c>
      <c r="B9" s="1238">
        <f>'3 - drugs reported'!B29</f>
        <v>584</v>
      </c>
      <c r="C9" s="1237">
        <f>'3 - drugs reported'!N29</f>
        <v>8</v>
      </c>
      <c r="D9" s="1237">
        <f>'3 - drugs reported'!O29</f>
        <v>36</v>
      </c>
      <c r="E9" s="1237">
        <f>'3 - drugs reported'!P29</f>
        <v>8</v>
      </c>
      <c r="F9" s="1237">
        <f>'3 - drugs reported'!Q29</f>
        <v>24</v>
      </c>
      <c r="G9" s="1237">
        <f>'3 - drugs reported'!R29</f>
        <v>129</v>
      </c>
    </row>
    <row r="10" spans="1:16" ht="12.75">
      <c r="A10" s="1237">
        <f>'3 - drugs reported'!A30</f>
        <v>2012</v>
      </c>
      <c r="B10" s="1238">
        <f>'3 - drugs reported'!B30</f>
        <v>581</v>
      </c>
      <c r="C10" s="1237">
        <f>'3 - drugs reported'!N30</f>
        <v>25</v>
      </c>
      <c r="D10" s="1237">
        <f>'3 - drugs reported'!O30</f>
        <v>31</v>
      </c>
      <c r="E10" s="1237">
        <f>'3 - drugs reported'!P30</f>
        <v>9</v>
      </c>
      <c r="F10" s="1237">
        <f>'3 - drugs reported'!Q30</f>
        <v>18</v>
      </c>
      <c r="G10" s="1237">
        <f>'3 - drugs reported'!R30</f>
        <v>111</v>
      </c>
    </row>
    <row r="11" spans="1:16" ht="12.75">
      <c r="A11" s="1237">
        <f>'3 - drugs reported'!A31</f>
        <v>2013</v>
      </c>
      <c r="B11" s="1238">
        <f>'3 - drugs reported'!B31</f>
        <v>527</v>
      </c>
      <c r="C11" s="1237">
        <f>'3 - drugs reported'!N31</f>
        <v>56</v>
      </c>
      <c r="D11" s="1237">
        <f>'3 - drugs reported'!O31</f>
        <v>45</v>
      </c>
      <c r="E11" s="1237">
        <f>'3 - drugs reported'!P31</f>
        <v>17</v>
      </c>
      <c r="F11" s="1237">
        <f>'3 - drugs reported'!Q31</f>
        <v>27</v>
      </c>
      <c r="G11" s="1237">
        <f>'3 - drugs reported'!R31</f>
        <v>103</v>
      </c>
    </row>
    <row r="12" spans="1:16" ht="12.75">
      <c r="A12" s="1237">
        <f>'3 - drugs reported'!A32</f>
        <v>2014</v>
      </c>
      <c r="B12" s="1238">
        <f>'3 - drugs reported'!B32</f>
        <v>614</v>
      </c>
      <c r="C12" s="1237">
        <f>'3 - drugs reported'!N32</f>
        <v>86</v>
      </c>
      <c r="D12" s="1237">
        <f>'3 - drugs reported'!O32</f>
        <v>45</v>
      </c>
      <c r="E12" s="1237">
        <f>'3 - drugs reported'!P32</f>
        <v>14</v>
      </c>
      <c r="F12" s="1237">
        <f>'3 - drugs reported'!Q32</f>
        <v>22</v>
      </c>
      <c r="G12" s="1237">
        <f>'3 - drugs reported'!R32</f>
        <v>106</v>
      </c>
    </row>
    <row r="13" spans="1:16" ht="12.75">
      <c r="A13" s="1237">
        <f>'3 - drugs reported'!A33</f>
        <v>2015</v>
      </c>
      <c r="B13" s="1238">
        <f>'3 - drugs reported'!B33</f>
        <v>706</v>
      </c>
      <c r="C13" s="1237">
        <f>'3 - drugs reported'!N33</f>
        <v>131</v>
      </c>
      <c r="D13" s="1237">
        <f>'3 - drugs reported'!O33</f>
        <v>93</v>
      </c>
      <c r="E13" s="1237">
        <f>'3 - drugs reported'!P33</f>
        <v>15</v>
      </c>
      <c r="F13" s="1237">
        <f>'3 - drugs reported'!Q33</f>
        <v>17</v>
      </c>
      <c r="G13" s="1237">
        <f>'3 - drugs reported'!R33</f>
        <v>107</v>
      </c>
    </row>
    <row r="14" spans="1:16" ht="12.75">
      <c r="A14" s="1237">
        <f>'3 - drugs reported'!A34</f>
        <v>2016</v>
      </c>
      <c r="B14" s="1238">
        <f>'3 - drugs reported'!B34</f>
        <v>868</v>
      </c>
      <c r="C14" s="1237">
        <f>'3 - drugs reported'!N34</f>
        <v>208</v>
      </c>
      <c r="D14" s="1237">
        <f>'3 - drugs reported'!O34</f>
        <v>123</v>
      </c>
      <c r="E14" s="1237">
        <f>'3 - drugs reported'!P34</f>
        <v>28</v>
      </c>
      <c r="F14" s="1237">
        <f>'3 - drugs reported'!Q34</f>
        <v>25</v>
      </c>
      <c r="G14" s="1237">
        <f>'3 - drugs reported'!R34</f>
        <v>112</v>
      </c>
    </row>
    <row r="15" spans="1:16" ht="12.75">
      <c r="A15" s="1237">
        <f>'3 - drugs reported'!A35</f>
        <v>2017</v>
      </c>
      <c r="B15" s="1238">
        <f>'3 - drugs reported'!B35</f>
        <v>934</v>
      </c>
      <c r="C15" s="1237">
        <f>'3 - drugs reported'!N35</f>
        <v>242</v>
      </c>
      <c r="D15" s="1237">
        <f>'3 - drugs reported'!O35</f>
        <v>176</v>
      </c>
      <c r="E15" s="1237">
        <f>'3 - drugs reported'!P35</f>
        <v>27</v>
      </c>
      <c r="F15" s="1237">
        <f>'3 - drugs reported'!Q35</f>
        <v>32</v>
      </c>
      <c r="G15" s="1237">
        <f>'3 - drugs reported'!R35</f>
        <v>90</v>
      </c>
    </row>
    <row r="16" spans="1:16" ht="12.75">
      <c r="A16" s="1237">
        <f>'3 - drugs reported'!A36</f>
        <v>2018</v>
      </c>
      <c r="B16" s="1238">
        <f>'3 - drugs reported'!B36</f>
        <v>1187</v>
      </c>
      <c r="C16" s="1237">
        <f>'3 - drugs reported'!N36</f>
        <v>367</v>
      </c>
      <c r="D16" s="1237">
        <f>'3 - drugs reported'!O36</f>
        <v>273</v>
      </c>
      <c r="E16" s="1237">
        <f>'3 - drugs reported'!P36</f>
        <v>35</v>
      </c>
      <c r="F16" s="1237">
        <f>'3 - drugs reported'!Q36</f>
        <v>46</v>
      </c>
      <c r="G16" s="1237">
        <f>'3 - drugs reported'!R36</f>
        <v>156</v>
      </c>
    </row>
    <row r="17" spans="1:7" ht="12.75">
      <c r="A17" s="1237">
        <f>'3 - drugs reported'!A37</f>
        <v>2019</v>
      </c>
      <c r="B17" s="1238">
        <f>'3 - drugs reported'!B37</f>
        <v>1280</v>
      </c>
      <c r="C17" s="1237">
        <f>'3 - drugs reported'!N37</f>
        <v>443</v>
      </c>
      <c r="D17" s="1237">
        <f>'3 - drugs reported'!O37</f>
        <v>372</v>
      </c>
      <c r="E17" s="1237">
        <f>'3 - drugs reported'!P37</f>
        <v>25</v>
      </c>
      <c r="F17" s="1237">
        <f>'3 - drugs reported'!Q37</f>
        <v>52</v>
      </c>
      <c r="G17" s="1237">
        <f>'3 - drugs reported'!R37</f>
        <v>140</v>
      </c>
    </row>
    <row r="18" spans="1:7" ht="12.75">
      <c r="A18" s="1237">
        <f>'3 - drugs reported'!A38</f>
        <v>2020</v>
      </c>
      <c r="B18" s="1238">
        <f>'3 - drugs reported'!B38</f>
        <v>1339</v>
      </c>
      <c r="C18" s="1237">
        <f>'3 - drugs reported'!N38</f>
        <v>502</v>
      </c>
      <c r="D18" s="1237">
        <f>'3 - drugs reported'!O38</f>
        <v>459</v>
      </c>
      <c r="E18" s="1237">
        <f>'3 - drugs reported'!P38</f>
        <v>40</v>
      </c>
      <c r="F18" s="1237">
        <f>'3 - drugs reported'!Q38</f>
        <v>60</v>
      </c>
      <c r="G18" s="1237">
        <f>'3 - drugs reported'!R38</f>
        <v>173</v>
      </c>
    </row>
    <row r="19" spans="1:7">
      <c r="A19" s="954"/>
      <c r="B19" s="955"/>
      <c r="C19" s="954"/>
      <c r="D19" s="954"/>
      <c r="E19" s="954"/>
    </row>
    <row r="20" spans="1:7">
      <c r="A20" s="1362" t="s">
        <v>815</v>
      </c>
      <c r="B20" s="1362"/>
      <c r="C20" s="954"/>
      <c r="D20" s="954"/>
      <c r="E20" s="954"/>
    </row>
  </sheetData>
  <mergeCells count="9">
    <mergeCell ref="A20:B20"/>
    <mergeCell ref="A1:I1"/>
    <mergeCell ref="K1:L1"/>
    <mergeCell ref="B3:B5"/>
    <mergeCell ref="C3:C5"/>
    <mergeCell ref="D3:D5"/>
    <mergeCell ref="E3:E5"/>
    <mergeCell ref="F3:F5"/>
    <mergeCell ref="G3:G5"/>
  </mergeCells>
  <hyperlinks>
    <hyperlink ref="K1"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election sqref="A1:G1"/>
    </sheetView>
  </sheetViews>
  <sheetFormatPr defaultColWidth="9.33203125" defaultRowHeight="14.25"/>
  <cols>
    <col min="1" max="1" width="26.83203125" style="1241" bestFit="1" customWidth="1"/>
    <col min="2" max="2" width="9.33203125" style="1241"/>
    <col min="3" max="3" width="16.6640625" style="1241" bestFit="1" customWidth="1"/>
    <col min="4" max="4" width="11.1640625" style="1241" customWidth="1"/>
    <col min="5" max="5" width="24.1640625" style="1241" customWidth="1"/>
    <col min="6" max="16384" width="9.33203125" style="1241"/>
  </cols>
  <sheetData>
    <row r="1" spans="1:10" ht="18" customHeight="1">
      <c r="A1" s="1374" t="s">
        <v>1875</v>
      </c>
      <c r="B1" s="1374"/>
      <c r="C1" s="1374"/>
      <c r="D1" s="1374"/>
      <c r="E1" s="1374"/>
      <c r="F1" s="1374"/>
      <c r="G1" s="1374"/>
      <c r="I1" s="1364" t="s">
        <v>665</v>
      </c>
      <c r="J1" s="1364"/>
    </row>
    <row r="2" spans="1:10" ht="15" customHeight="1">
      <c r="A2" s="1250"/>
      <c r="B2" s="1251"/>
      <c r="C2" s="1251"/>
      <c r="D2" s="1251"/>
      <c r="E2" s="1251"/>
      <c r="F2" s="1251"/>
      <c r="G2" s="1251"/>
    </row>
    <row r="3" spans="1:10" ht="15" customHeight="1">
      <c r="A3" s="1250"/>
      <c r="B3" s="1377" t="s">
        <v>922</v>
      </c>
      <c r="C3" s="1377" t="s">
        <v>1857</v>
      </c>
      <c r="D3" s="1377" t="s">
        <v>1860</v>
      </c>
      <c r="E3" s="1376" t="s">
        <v>1867</v>
      </c>
      <c r="F3" s="1251"/>
      <c r="G3" s="1251"/>
    </row>
    <row r="4" spans="1:10" ht="15" customHeight="1">
      <c r="A4" s="1251"/>
      <c r="B4" s="1377"/>
      <c r="C4" s="1377"/>
      <c r="D4" s="1377"/>
      <c r="E4" s="1376"/>
      <c r="F4" s="1251"/>
      <c r="G4" s="1251"/>
    </row>
    <row r="5" spans="1:10">
      <c r="A5" s="1242" t="s">
        <v>16</v>
      </c>
      <c r="B5" s="1243">
        <v>1280</v>
      </c>
      <c r="C5" s="1252">
        <v>5463300</v>
      </c>
      <c r="D5" s="1253">
        <f t="shared" ref="D5:D18" si="0">B5/C5*1000000</f>
        <v>234.29063020518734</v>
      </c>
      <c r="E5" s="1244">
        <v>244</v>
      </c>
      <c r="F5" s="1251"/>
      <c r="G5" s="1251"/>
    </row>
    <row r="6" spans="1:10">
      <c r="A6" s="1245" t="s">
        <v>1792</v>
      </c>
      <c r="B6" s="1246">
        <v>233</v>
      </c>
      <c r="C6" s="1252">
        <v>2669941</v>
      </c>
      <c r="D6" s="1253">
        <f t="shared" si="0"/>
        <v>87.267845993600602</v>
      </c>
      <c r="E6" s="1247">
        <v>95</v>
      </c>
      <c r="F6" s="1251"/>
      <c r="G6" s="1251"/>
    </row>
    <row r="7" spans="1:10">
      <c r="A7" s="1242" t="s">
        <v>1858</v>
      </c>
      <c r="B7" s="1243">
        <v>165</v>
      </c>
      <c r="C7" s="1252">
        <v>1893667</v>
      </c>
      <c r="D7" s="1253">
        <f t="shared" si="0"/>
        <v>87.132531749246297</v>
      </c>
      <c r="E7" s="1248" t="s">
        <v>78</v>
      </c>
      <c r="F7" s="1251"/>
      <c r="G7" s="1251"/>
    </row>
    <row r="8" spans="1:10">
      <c r="A8" s="1245" t="s">
        <v>1793</v>
      </c>
      <c r="B8" s="1246">
        <v>494</v>
      </c>
      <c r="C8" s="1252">
        <v>7341196</v>
      </c>
      <c r="D8" s="1253">
        <f t="shared" si="0"/>
        <v>67.291487654055288</v>
      </c>
      <c r="E8" s="1247">
        <v>71.2</v>
      </c>
      <c r="F8" s="1251"/>
      <c r="G8" s="1251"/>
    </row>
    <row r="9" spans="1:10">
      <c r="A9" s="1242" t="s">
        <v>1859</v>
      </c>
      <c r="B9" s="1243">
        <v>4328</v>
      </c>
      <c r="C9" s="1252">
        <v>66796807</v>
      </c>
      <c r="D9" s="1253">
        <f t="shared" si="0"/>
        <v>64.793516252955015</v>
      </c>
      <c r="E9" s="1248" t="s">
        <v>78</v>
      </c>
      <c r="F9" s="1251"/>
      <c r="G9" s="1251"/>
    </row>
    <row r="10" spans="1:10">
      <c r="A10" s="1129" t="s">
        <v>1794</v>
      </c>
      <c r="B10" s="1246">
        <v>349</v>
      </c>
      <c r="C10" s="1252">
        <v>5502967</v>
      </c>
      <c r="D10" s="1253">
        <f t="shared" si="0"/>
        <v>63.420333067597902</v>
      </c>
      <c r="E10" s="1247">
        <v>68</v>
      </c>
      <c r="F10" s="1251"/>
      <c r="G10" s="1251"/>
    </row>
    <row r="11" spans="1:10">
      <c r="A11" s="1242" t="s">
        <v>1801</v>
      </c>
      <c r="B11" s="1243">
        <v>165</v>
      </c>
      <c r="C11" s="1252">
        <v>3152879</v>
      </c>
      <c r="D11" s="1253">
        <f t="shared" si="0"/>
        <v>52.333121569207059</v>
      </c>
      <c r="E11" s="1244">
        <v>56.2</v>
      </c>
      <c r="F11" s="1251"/>
      <c r="G11" s="1251"/>
    </row>
    <row r="12" spans="1:10">
      <c r="A12" s="1245" t="s">
        <v>1800</v>
      </c>
      <c r="B12" s="1246">
        <v>277</v>
      </c>
      <c r="C12" s="1252">
        <v>5624696</v>
      </c>
      <c r="D12" s="1253">
        <f t="shared" si="0"/>
        <v>49.247105976927465</v>
      </c>
      <c r="E12" s="1247">
        <v>52.7</v>
      </c>
      <c r="F12" s="1251"/>
      <c r="G12" s="1251"/>
    </row>
    <row r="13" spans="1:10">
      <c r="A13" s="1249" t="s">
        <v>1791</v>
      </c>
      <c r="B13" s="1246">
        <v>2685</v>
      </c>
      <c r="C13" s="1252">
        <v>56286961</v>
      </c>
      <c r="D13" s="1253">
        <f t="shared" si="0"/>
        <v>47.701989098327758</v>
      </c>
      <c r="E13" s="1247">
        <v>49.5</v>
      </c>
      <c r="F13" s="1251"/>
      <c r="G13" s="1251"/>
    </row>
    <row r="14" spans="1:10">
      <c r="A14" s="1245" t="s">
        <v>1796</v>
      </c>
      <c r="B14" s="1246">
        <v>275</v>
      </c>
      <c r="C14" s="1252">
        <v>5934037</v>
      </c>
      <c r="D14" s="1253">
        <f t="shared" si="0"/>
        <v>46.342818556743076</v>
      </c>
      <c r="E14" s="1247">
        <v>49.7</v>
      </c>
      <c r="F14" s="1251"/>
      <c r="G14" s="1251"/>
    </row>
    <row r="15" spans="1:10">
      <c r="A15" s="1245" t="s">
        <v>1799</v>
      </c>
      <c r="B15" s="1246">
        <v>352</v>
      </c>
      <c r="C15" s="1252">
        <v>9180135</v>
      </c>
      <c r="D15" s="1253">
        <f t="shared" si="0"/>
        <v>38.343662702128022</v>
      </c>
      <c r="E15" s="1247">
        <v>39.9</v>
      </c>
      <c r="F15" s="1251"/>
      <c r="G15" s="1251"/>
    </row>
    <row r="16" spans="1:10">
      <c r="A16" s="1245" t="s">
        <v>1798</v>
      </c>
      <c r="B16" s="1246">
        <v>338</v>
      </c>
      <c r="C16" s="1252">
        <v>8961989</v>
      </c>
      <c r="D16" s="1253">
        <f t="shared" si="0"/>
        <v>37.714842095878495</v>
      </c>
      <c r="E16" s="1247">
        <v>37.200000000000003</v>
      </c>
      <c r="F16" s="1251"/>
      <c r="G16" s="1251"/>
    </row>
    <row r="17" spans="1:14">
      <c r="A17" s="1245" t="s">
        <v>1795</v>
      </c>
      <c r="B17" s="1246">
        <v>166</v>
      </c>
      <c r="C17" s="1252">
        <v>4835928</v>
      </c>
      <c r="D17" s="1253">
        <f t="shared" si="0"/>
        <v>34.326400227629527</v>
      </c>
      <c r="E17" s="1247">
        <v>36.700000000000003</v>
      </c>
      <c r="F17" s="1251"/>
      <c r="G17" s="1251"/>
    </row>
    <row r="18" spans="1:14">
      <c r="A18" s="1245" t="s">
        <v>1797</v>
      </c>
      <c r="B18" s="1246">
        <v>201</v>
      </c>
      <c r="C18" s="1252">
        <v>6236072</v>
      </c>
      <c r="D18" s="1253">
        <f t="shared" si="0"/>
        <v>32.231827984025841</v>
      </c>
      <c r="E18" s="1247">
        <v>33.6</v>
      </c>
      <c r="F18" s="1251"/>
      <c r="G18" s="1251"/>
    </row>
    <row r="19" spans="1:14">
      <c r="A19" s="1242"/>
      <c r="B19" s="1243"/>
      <c r="C19" s="1244"/>
      <c r="D19" s="1251"/>
      <c r="E19" s="1251"/>
      <c r="F19" s="1251"/>
      <c r="G19" s="1251"/>
    </row>
    <row r="20" spans="1:14">
      <c r="A20" s="1254" t="s">
        <v>1802</v>
      </c>
      <c r="B20" s="1255"/>
      <c r="C20" s="1256"/>
    </row>
    <row r="21" spans="1:14">
      <c r="A21" s="1375" t="s">
        <v>1861</v>
      </c>
      <c r="B21" s="1375"/>
      <c r="C21" s="1375"/>
      <c r="D21" s="1375"/>
      <c r="E21" s="1375"/>
      <c r="F21" s="1375"/>
      <c r="G21" s="1375"/>
      <c r="H21" s="1375"/>
      <c r="I21" s="1375"/>
      <c r="J21" s="1375"/>
      <c r="K21" s="1375"/>
      <c r="L21" s="1375"/>
      <c r="M21" s="1375"/>
      <c r="N21" s="1375"/>
    </row>
    <row r="22" spans="1:14">
      <c r="A22" s="1375" t="s">
        <v>1862</v>
      </c>
      <c r="B22" s="1375"/>
      <c r="C22" s="1375"/>
      <c r="D22" s="1375"/>
      <c r="E22" s="1375"/>
      <c r="F22" s="1375"/>
      <c r="G22" s="1375"/>
    </row>
    <row r="23" spans="1:14">
      <c r="A23" s="1375" t="s">
        <v>1804</v>
      </c>
      <c r="B23" s="1375"/>
      <c r="C23" s="1375"/>
      <c r="D23" s="1375"/>
      <c r="E23" s="1375"/>
    </row>
    <row r="24" spans="1:14">
      <c r="A24" s="1257"/>
      <c r="B24" s="1257"/>
      <c r="C24" s="1257"/>
    </row>
    <row r="25" spans="1:14">
      <c r="A25" s="1227" t="s">
        <v>815</v>
      </c>
      <c r="B25" s="1257"/>
      <c r="C25" s="1257"/>
    </row>
    <row r="26" spans="1:14">
      <c r="A26" s="1257"/>
      <c r="B26" s="1257"/>
      <c r="C26" s="1257"/>
    </row>
    <row r="27" spans="1:14">
      <c r="A27" s="1257"/>
      <c r="B27" s="1257"/>
      <c r="C27" s="1257"/>
    </row>
    <row r="28" spans="1:14">
      <c r="A28" s="1257"/>
      <c r="B28" s="1257"/>
      <c r="C28" s="1257"/>
    </row>
    <row r="29" spans="1:14">
      <c r="A29" s="1257"/>
      <c r="B29" s="1257"/>
      <c r="C29" s="1257"/>
    </row>
  </sheetData>
  <sortState ref="A3:E16">
    <sortCondition descending="1" ref="D3:D16"/>
  </sortState>
  <mergeCells count="9">
    <mergeCell ref="A1:G1"/>
    <mergeCell ref="I1:J1"/>
    <mergeCell ref="A21:N21"/>
    <mergeCell ref="A22:G22"/>
    <mergeCell ref="A23:E23"/>
    <mergeCell ref="E3:E4"/>
    <mergeCell ref="D3:D4"/>
    <mergeCell ref="C3:C4"/>
    <mergeCell ref="B3:B4"/>
  </mergeCells>
  <hyperlinks>
    <hyperlink ref="I1:J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showGridLines="0" workbookViewId="0">
      <selection sqref="A1:H1"/>
    </sheetView>
  </sheetViews>
  <sheetFormatPr defaultColWidth="9.33203125" defaultRowHeight="15"/>
  <cols>
    <col min="1" max="1" width="9.83203125" style="451" customWidth="1"/>
    <col min="2" max="2" width="16.83203125" style="451" customWidth="1"/>
    <col min="3" max="3" width="13.5" style="451" customWidth="1"/>
    <col min="4" max="4" width="3.5" style="451" customWidth="1"/>
    <col min="5" max="5" width="10.83203125" style="451" customWidth="1"/>
    <col min="6" max="6" width="2.83203125" style="451" customWidth="1"/>
    <col min="7" max="7" width="10.83203125" style="451" customWidth="1"/>
    <col min="8" max="8" width="13" style="451" customWidth="1"/>
    <col min="9" max="9" width="3.1640625" style="451" customWidth="1"/>
    <col min="10" max="11" width="10.83203125" style="451" customWidth="1"/>
    <col min="12" max="12" width="2.83203125" style="451" customWidth="1"/>
    <col min="13" max="13" width="14.83203125" style="451" customWidth="1"/>
    <col min="14" max="15" width="10.83203125" style="451" customWidth="1"/>
    <col min="16" max="16" width="2.5" style="451" customWidth="1"/>
    <col min="17" max="16384" width="9.33203125" style="451"/>
  </cols>
  <sheetData>
    <row r="1" spans="1:19" s="1319" customFormat="1" ht="18" customHeight="1">
      <c r="A1" s="1395" t="s">
        <v>1778</v>
      </c>
      <c r="B1" s="1395"/>
      <c r="C1" s="1395"/>
      <c r="D1" s="1395"/>
      <c r="E1" s="1395"/>
      <c r="F1" s="1395"/>
      <c r="G1" s="1395"/>
      <c r="H1" s="1395"/>
      <c r="I1" s="1260"/>
      <c r="J1" s="1260"/>
      <c r="K1" s="1260"/>
      <c r="L1" s="1260"/>
      <c r="N1" s="1396" t="s">
        <v>665</v>
      </c>
      <c r="O1" s="1396"/>
      <c r="Q1" s="1400"/>
      <c r="R1" s="1400"/>
      <c r="S1" s="1400"/>
    </row>
    <row r="2" spans="1:19" ht="15" customHeight="1">
      <c r="A2" s="586"/>
      <c r="B2" s="508"/>
      <c r="C2" s="508"/>
      <c r="D2" s="508"/>
      <c r="E2" s="1052"/>
      <c r="F2" s="1052"/>
      <c r="G2" s="509"/>
      <c r="H2" s="509"/>
      <c r="I2" s="509"/>
      <c r="J2" s="530"/>
      <c r="K2" s="1320"/>
      <c r="L2" s="1320"/>
      <c r="M2" s="1320"/>
      <c r="N2" s="1320"/>
      <c r="O2" s="1320"/>
    </row>
    <row r="3" spans="1:19" s="1319" customFormat="1" ht="15" customHeight="1">
      <c r="A3" s="1382" t="s">
        <v>14</v>
      </c>
      <c r="B3" s="1379" t="s">
        <v>268</v>
      </c>
      <c r="C3" s="1265"/>
      <c r="D3" s="1265"/>
      <c r="E3" s="1379" t="s">
        <v>44</v>
      </c>
      <c r="F3" s="1379"/>
      <c r="G3" s="1379"/>
      <c r="H3" s="1379"/>
      <c r="I3" s="1265"/>
      <c r="J3" s="1379" t="s">
        <v>892</v>
      </c>
      <c r="K3" s="1379"/>
      <c r="L3" s="1265"/>
      <c r="M3" s="1385" t="s">
        <v>322</v>
      </c>
      <c r="N3" s="1397" t="s">
        <v>562</v>
      </c>
      <c r="O3" s="1385"/>
    </row>
    <row r="4" spans="1:19" s="1319" customFormat="1" ht="15" customHeight="1">
      <c r="A4" s="1383"/>
      <c r="B4" s="1380"/>
      <c r="C4" s="1261"/>
      <c r="D4" s="1261"/>
      <c r="E4" s="1380"/>
      <c r="F4" s="1380"/>
      <c r="G4" s="1380"/>
      <c r="H4" s="1380"/>
      <c r="I4" s="1261"/>
      <c r="J4" s="1380"/>
      <c r="K4" s="1380"/>
      <c r="L4" s="1261"/>
      <c r="M4" s="1386"/>
      <c r="N4" s="1398"/>
      <c r="O4" s="1386"/>
    </row>
    <row r="5" spans="1:19" s="1319" customFormat="1">
      <c r="A5" s="1383"/>
      <c r="B5" s="1380"/>
      <c r="C5" s="1261"/>
      <c r="D5" s="1261"/>
      <c r="E5" s="1380"/>
      <c r="F5" s="1380"/>
      <c r="G5" s="1380"/>
      <c r="H5" s="1380"/>
      <c r="I5" s="1261"/>
      <c r="J5" s="1380"/>
      <c r="K5" s="1380"/>
      <c r="L5" s="1261"/>
      <c r="M5" s="1386"/>
      <c r="N5" s="1398"/>
      <c r="O5" s="1386"/>
    </row>
    <row r="6" spans="1:19" s="1319" customFormat="1" ht="15" customHeight="1">
      <c r="A6" s="1384"/>
      <c r="B6" s="1380"/>
      <c r="C6" s="1261"/>
      <c r="D6" s="1261"/>
      <c r="E6" s="1380"/>
      <c r="F6" s="1380"/>
      <c r="G6" s="1380"/>
      <c r="H6" s="1380"/>
      <c r="I6" s="1261"/>
      <c r="J6" s="1380"/>
      <c r="K6" s="1380"/>
      <c r="L6" s="1261"/>
      <c r="M6" s="1387"/>
      <c r="N6" s="1386"/>
      <c r="O6" s="1386"/>
    </row>
    <row r="7" spans="1:19" s="1319" customFormat="1">
      <c r="A7" s="1384"/>
      <c r="B7" s="1380"/>
      <c r="C7" s="1261"/>
      <c r="D7" s="1261"/>
      <c r="E7" s="1381"/>
      <c r="F7" s="1381"/>
      <c r="G7" s="1381"/>
      <c r="H7" s="1381"/>
      <c r="I7" s="1289"/>
      <c r="J7" s="1381"/>
      <c r="K7" s="1381"/>
      <c r="L7" s="1289"/>
      <c r="M7" s="1387"/>
      <c r="N7" s="1399"/>
      <c r="O7" s="1399"/>
    </row>
    <row r="8" spans="1:19" s="1319" customFormat="1">
      <c r="A8" s="1384"/>
      <c r="B8" s="1380"/>
      <c r="C8" s="1380" t="s">
        <v>1846</v>
      </c>
      <c r="D8" s="1261"/>
      <c r="E8" s="1392" t="s">
        <v>88</v>
      </c>
      <c r="F8" s="1262"/>
      <c r="G8" s="1392" t="s">
        <v>87</v>
      </c>
      <c r="H8" s="1392" t="s">
        <v>1847</v>
      </c>
      <c r="I8" s="1262"/>
      <c r="J8" s="1392" t="s">
        <v>75</v>
      </c>
      <c r="K8" s="1392" t="s">
        <v>76</v>
      </c>
      <c r="L8" s="1263"/>
      <c r="M8" s="1387"/>
      <c r="N8" s="1385" t="s">
        <v>327</v>
      </c>
      <c r="O8" s="1385" t="s">
        <v>328</v>
      </c>
    </row>
    <row r="9" spans="1:19" s="1319" customFormat="1">
      <c r="A9" s="1384"/>
      <c r="B9" s="1380"/>
      <c r="C9" s="1380"/>
      <c r="D9" s="1261"/>
      <c r="E9" s="1393"/>
      <c r="F9" s="1263"/>
      <c r="G9" s="1393"/>
      <c r="H9" s="1393"/>
      <c r="I9" s="1263"/>
      <c r="J9" s="1393"/>
      <c r="K9" s="1393"/>
      <c r="L9" s="1263"/>
      <c r="M9" s="1387"/>
      <c r="N9" s="1386"/>
      <c r="O9" s="1386"/>
    </row>
    <row r="10" spans="1:19" s="1319" customFormat="1">
      <c r="A10" s="1384"/>
      <c r="B10" s="1380"/>
      <c r="C10" s="1380"/>
      <c r="D10" s="1261"/>
      <c r="E10" s="1393"/>
      <c r="F10" s="1263"/>
      <c r="G10" s="1393"/>
      <c r="H10" s="1393"/>
      <c r="I10" s="1263"/>
      <c r="J10" s="1393"/>
      <c r="K10" s="1393"/>
      <c r="L10" s="1263"/>
      <c r="M10" s="1387"/>
      <c r="N10" s="1386"/>
      <c r="O10" s="1386"/>
    </row>
    <row r="11" spans="1:19" s="1319" customFormat="1">
      <c r="A11" s="1384"/>
      <c r="B11" s="1380"/>
      <c r="C11" s="1380"/>
      <c r="D11" s="1261"/>
      <c r="E11" s="1394"/>
      <c r="F11" s="1321"/>
      <c r="G11" s="1394"/>
      <c r="H11" s="1393"/>
      <c r="I11" s="1321"/>
      <c r="J11" s="1394"/>
      <c r="K11" s="1394"/>
      <c r="L11" s="1321"/>
      <c r="M11" s="1387"/>
      <c r="N11" s="1386"/>
      <c r="O11" s="1386"/>
    </row>
    <row r="12" spans="1:19" s="1299" customFormat="1" ht="12.75">
      <c r="A12" s="603">
        <v>1996</v>
      </c>
      <c r="B12" s="708">
        <v>244</v>
      </c>
      <c r="C12" s="708"/>
      <c r="D12" s="708"/>
      <c r="E12" s="89"/>
      <c r="F12" s="89"/>
      <c r="G12" s="89"/>
      <c r="H12" s="89"/>
      <c r="I12" s="89"/>
      <c r="J12" s="89"/>
      <c r="K12" s="89"/>
      <c r="L12" s="89"/>
    </row>
    <row r="13" spans="1:19" s="1299" customFormat="1" ht="12.75">
      <c r="A13" s="191">
        <v>1997</v>
      </c>
      <c r="B13" s="708">
        <v>224</v>
      </c>
      <c r="C13" s="1199">
        <f>(B13-B12)/B12</f>
        <v>-8.1967213114754092E-2</v>
      </c>
      <c r="D13" s="708"/>
      <c r="E13" s="157">
        <f t="shared" ref="E13:E35" si="0">AVERAGE(B12:B14)</f>
        <v>239</v>
      </c>
      <c r="F13" s="157"/>
      <c r="G13" s="89"/>
      <c r="H13" s="89"/>
      <c r="I13" s="89"/>
      <c r="J13" s="89"/>
      <c r="K13" s="89"/>
      <c r="L13" s="89"/>
    </row>
    <row r="14" spans="1:19" s="1299" customFormat="1" ht="12.75">
      <c r="A14" s="191">
        <v>1998</v>
      </c>
      <c r="B14" s="708">
        <v>249</v>
      </c>
      <c r="C14" s="1199">
        <f t="shared" ref="C14:C36" si="1">(B14-B13)/B13</f>
        <v>0.11160714285714286</v>
      </c>
      <c r="D14" s="708"/>
      <c r="E14" s="157">
        <f t="shared" si="0"/>
        <v>254.66666666666666</v>
      </c>
      <c r="F14" s="157"/>
      <c r="G14" s="157">
        <f t="shared" ref="G14:G30" si="2">AVERAGE(B12:B16)</f>
        <v>260</v>
      </c>
      <c r="H14" s="157"/>
      <c r="I14" s="157"/>
      <c r="J14" s="157">
        <f>G14-1.96*SQRT(G14)</f>
        <v>228.39594962666968</v>
      </c>
      <c r="K14" s="157">
        <f t="shared" ref="K14:K34" si="3">G14+1.96*SQRT(G14)</f>
        <v>291.60405037333032</v>
      </c>
      <c r="L14" s="157"/>
    </row>
    <row r="15" spans="1:19" s="1299" customFormat="1" ht="12.75">
      <c r="A15" s="191">
        <v>1999</v>
      </c>
      <c r="B15" s="708">
        <v>291</v>
      </c>
      <c r="C15" s="1199">
        <f t="shared" si="1"/>
        <v>0.16867469879518071</v>
      </c>
      <c r="D15" s="708"/>
      <c r="E15" s="157">
        <f t="shared" si="0"/>
        <v>277.33333333333331</v>
      </c>
      <c r="F15" s="157"/>
      <c r="G15" s="157">
        <f t="shared" si="2"/>
        <v>277.60000000000002</v>
      </c>
      <c r="H15" s="1199">
        <f>(G15-G14)/G14</f>
        <v>6.7692307692307774E-2</v>
      </c>
      <c r="I15" s="157"/>
      <c r="J15" s="157">
        <f t="shared" ref="J15:J21" si="4">G15-1.96*SQRT(G15)</f>
        <v>244.94378833973545</v>
      </c>
      <c r="K15" s="157">
        <f t="shared" si="3"/>
        <v>310.25621166026463</v>
      </c>
      <c r="L15" s="157"/>
    </row>
    <row r="16" spans="1:19" s="1299" customFormat="1" ht="12.75">
      <c r="A16" s="191">
        <v>2000</v>
      </c>
      <c r="B16" s="708">
        <v>292</v>
      </c>
      <c r="C16" s="1199">
        <f t="shared" si="1"/>
        <v>3.4364261168384879E-3</v>
      </c>
      <c r="D16" s="708"/>
      <c r="E16" s="157">
        <f t="shared" si="0"/>
        <v>305</v>
      </c>
      <c r="F16" s="157"/>
      <c r="G16" s="157">
        <f t="shared" si="2"/>
        <v>309.2</v>
      </c>
      <c r="H16" s="1199">
        <f t="shared" ref="H16:H34" si="5">(G16-G15)/G15</f>
        <v>0.11383285302593647</v>
      </c>
      <c r="I16" s="157"/>
      <c r="J16" s="157">
        <f t="shared" si="4"/>
        <v>274.73519592395741</v>
      </c>
      <c r="K16" s="157">
        <f t="shared" si="3"/>
        <v>343.66480407604257</v>
      </c>
      <c r="L16" s="157"/>
      <c r="M16" s="708">
        <f t="shared" ref="M16:M36" si="6">B16+N16</f>
        <v>293</v>
      </c>
      <c r="N16" s="531">
        <v>1</v>
      </c>
      <c r="O16" s="532">
        <f t="shared" ref="O16:O36" si="7">N16/B16</f>
        <v>3.4246575342465752E-3</v>
      </c>
    </row>
    <row r="17" spans="1:18" s="1299" customFormat="1" ht="12.75">
      <c r="A17" s="191">
        <v>2001</v>
      </c>
      <c r="B17" s="708">
        <v>332</v>
      </c>
      <c r="C17" s="1199">
        <f t="shared" si="1"/>
        <v>0.13698630136986301</v>
      </c>
      <c r="D17" s="708"/>
      <c r="E17" s="157">
        <f t="shared" si="0"/>
        <v>335.33333333333331</v>
      </c>
      <c r="F17" s="157"/>
      <c r="G17" s="157">
        <f t="shared" si="2"/>
        <v>322.8</v>
      </c>
      <c r="H17" s="1199">
        <f t="shared" si="5"/>
        <v>4.3984476067270448E-2</v>
      </c>
      <c r="I17" s="157"/>
      <c r="J17" s="157">
        <f t="shared" si="4"/>
        <v>287.58539393944613</v>
      </c>
      <c r="K17" s="157">
        <f t="shared" si="3"/>
        <v>358.01460606055389</v>
      </c>
      <c r="L17" s="157"/>
      <c r="M17" s="708">
        <f t="shared" si="6"/>
        <v>339</v>
      </c>
      <c r="N17" s="531">
        <v>7</v>
      </c>
      <c r="O17" s="532">
        <f t="shared" si="7"/>
        <v>2.1084337349397589E-2</v>
      </c>
    </row>
    <row r="18" spans="1:18" s="1299" customFormat="1" ht="12.75">
      <c r="A18" s="191">
        <v>2002</v>
      </c>
      <c r="B18" s="708">
        <v>382</v>
      </c>
      <c r="C18" s="1199">
        <f t="shared" si="1"/>
        <v>0.15060240963855423</v>
      </c>
      <c r="D18" s="708"/>
      <c r="E18" s="157">
        <f t="shared" si="0"/>
        <v>343.66666666666669</v>
      </c>
      <c r="F18" s="157"/>
      <c r="G18" s="157">
        <f t="shared" si="2"/>
        <v>335.8</v>
      </c>
      <c r="H18" s="1199">
        <f t="shared" si="5"/>
        <v>4.0272614622057001E-2</v>
      </c>
      <c r="I18" s="157"/>
      <c r="J18" s="157">
        <f t="shared" si="4"/>
        <v>299.88330081981366</v>
      </c>
      <c r="K18" s="157">
        <f t="shared" si="3"/>
        <v>371.71669918018637</v>
      </c>
      <c r="L18" s="157"/>
      <c r="M18" s="708">
        <f t="shared" si="6"/>
        <v>388</v>
      </c>
      <c r="N18" s="531">
        <v>6</v>
      </c>
      <c r="O18" s="532">
        <f t="shared" si="7"/>
        <v>1.5706806282722512E-2</v>
      </c>
    </row>
    <row r="19" spans="1:18" s="1299" customFormat="1" ht="12.75">
      <c r="A19" s="191">
        <v>2003</v>
      </c>
      <c r="B19" s="708">
        <v>317</v>
      </c>
      <c r="C19" s="1199">
        <f t="shared" si="1"/>
        <v>-0.17015706806282724</v>
      </c>
      <c r="D19" s="708"/>
      <c r="E19" s="157">
        <f t="shared" si="0"/>
        <v>351.66666666666669</v>
      </c>
      <c r="F19" s="157"/>
      <c r="G19" s="157">
        <f t="shared" si="2"/>
        <v>344.6</v>
      </c>
      <c r="H19" s="1199">
        <f t="shared" si="5"/>
        <v>2.6206075044669479E-2</v>
      </c>
      <c r="I19" s="157"/>
      <c r="J19" s="157">
        <f t="shared" si="4"/>
        <v>308.21572647420317</v>
      </c>
      <c r="K19" s="157">
        <f t="shared" si="3"/>
        <v>380.98427352579688</v>
      </c>
      <c r="L19" s="157"/>
      <c r="M19" s="708">
        <f t="shared" si="6"/>
        <v>330</v>
      </c>
      <c r="N19" s="531">
        <v>13</v>
      </c>
      <c r="O19" s="532">
        <f t="shared" si="7"/>
        <v>4.1009463722397478E-2</v>
      </c>
    </row>
    <row r="20" spans="1:18" s="1299" customFormat="1" ht="12.75">
      <c r="A20" s="191">
        <v>2004</v>
      </c>
      <c r="B20" s="708">
        <v>356</v>
      </c>
      <c r="C20" s="1199">
        <f t="shared" si="1"/>
        <v>0.12302839116719243</v>
      </c>
      <c r="D20" s="708"/>
      <c r="E20" s="157">
        <f t="shared" si="0"/>
        <v>336.33333333333331</v>
      </c>
      <c r="F20" s="157"/>
      <c r="G20" s="157">
        <f t="shared" si="2"/>
        <v>362.4</v>
      </c>
      <c r="H20" s="1199">
        <f t="shared" si="5"/>
        <v>5.1654091700522209E-2</v>
      </c>
      <c r="I20" s="157"/>
      <c r="J20" s="157">
        <f t="shared" si="4"/>
        <v>325.08785934846406</v>
      </c>
      <c r="K20" s="157">
        <f t="shared" si="3"/>
        <v>399.71214065153589</v>
      </c>
      <c r="L20" s="157"/>
      <c r="M20" s="708">
        <f t="shared" si="6"/>
        <v>365</v>
      </c>
      <c r="N20" s="531">
        <v>9</v>
      </c>
      <c r="O20" s="532">
        <f t="shared" si="7"/>
        <v>2.5280898876404494E-2</v>
      </c>
    </row>
    <row r="21" spans="1:18" s="1299" customFormat="1" ht="12.75">
      <c r="A21" s="191">
        <v>2005</v>
      </c>
      <c r="B21" s="708">
        <v>336</v>
      </c>
      <c r="C21" s="1199">
        <f t="shared" si="1"/>
        <v>-5.6179775280898875E-2</v>
      </c>
      <c r="D21" s="708"/>
      <c r="E21" s="157">
        <f t="shared" si="0"/>
        <v>371</v>
      </c>
      <c r="F21" s="157"/>
      <c r="G21" s="157">
        <f t="shared" si="2"/>
        <v>377</v>
      </c>
      <c r="H21" s="1199">
        <f t="shared" si="5"/>
        <v>4.0286975717439361E-2</v>
      </c>
      <c r="I21" s="157"/>
      <c r="J21" s="157">
        <f t="shared" si="4"/>
        <v>338.94368383566268</v>
      </c>
      <c r="K21" s="157">
        <f t="shared" si="3"/>
        <v>415.05631616433732</v>
      </c>
      <c r="L21" s="157"/>
      <c r="M21" s="708">
        <f t="shared" si="6"/>
        <v>346</v>
      </c>
      <c r="N21" s="531">
        <v>10</v>
      </c>
      <c r="O21" s="532">
        <f t="shared" si="7"/>
        <v>2.976190476190476E-2</v>
      </c>
    </row>
    <row r="22" spans="1:18" s="1299" customFormat="1" ht="12.75">
      <c r="A22" s="191">
        <v>2006</v>
      </c>
      <c r="B22" s="708">
        <v>421</v>
      </c>
      <c r="C22" s="1199">
        <f t="shared" si="1"/>
        <v>0.25297619047619047</v>
      </c>
      <c r="D22" s="708"/>
      <c r="E22" s="157">
        <f t="shared" si="0"/>
        <v>404</v>
      </c>
      <c r="F22" s="157"/>
      <c r="G22" s="157">
        <f t="shared" si="2"/>
        <v>428.4</v>
      </c>
      <c r="H22" s="1199">
        <f t="shared" si="5"/>
        <v>0.13633952254641904</v>
      </c>
      <c r="I22" s="157"/>
      <c r="J22" s="157">
        <f t="shared" ref="J22:J27" si="8">G22-1.96*SQRT(G22)</f>
        <v>387.83226109332685</v>
      </c>
      <c r="K22" s="157">
        <f t="shared" si="3"/>
        <v>468.96773890667311</v>
      </c>
      <c r="L22" s="157"/>
      <c r="M22" s="708">
        <f t="shared" si="6"/>
        <v>430</v>
      </c>
      <c r="N22" s="531">
        <v>9</v>
      </c>
      <c r="O22" s="532">
        <f t="shared" si="7"/>
        <v>2.1377672209026127E-2</v>
      </c>
    </row>
    <row r="23" spans="1:18" s="1299" customFormat="1" ht="12.75">
      <c r="A23" s="191">
        <v>2007</v>
      </c>
      <c r="B23" s="708">
        <v>455</v>
      </c>
      <c r="C23" s="1199">
        <f t="shared" si="1"/>
        <v>8.076009501187649E-2</v>
      </c>
      <c r="D23" s="708"/>
      <c r="E23" s="157">
        <f t="shared" si="0"/>
        <v>483.33333333333331</v>
      </c>
      <c r="F23" s="157"/>
      <c r="G23" s="157">
        <f t="shared" si="2"/>
        <v>466.2</v>
      </c>
      <c r="H23" s="1199">
        <f t="shared" si="5"/>
        <v>8.8235294117647092E-2</v>
      </c>
      <c r="I23" s="157"/>
      <c r="J23" s="157">
        <f t="shared" si="8"/>
        <v>423.88033648526965</v>
      </c>
      <c r="K23" s="157">
        <f t="shared" si="3"/>
        <v>508.51966351473033</v>
      </c>
      <c r="L23" s="157"/>
      <c r="M23" s="708">
        <f t="shared" si="6"/>
        <v>474</v>
      </c>
      <c r="N23" s="531">
        <v>19</v>
      </c>
      <c r="O23" s="532">
        <f t="shared" si="7"/>
        <v>4.1758241758241756E-2</v>
      </c>
    </row>
    <row r="24" spans="1:18" s="1299" customFormat="1" ht="12.75">
      <c r="A24" s="191">
        <v>2008</v>
      </c>
      <c r="B24" s="708">
        <v>574</v>
      </c>
      <c r="C24" s="1199">
        <f t="shared" si="1"/>
        <v>0.26153846153846155</v>
      </c>
      <c r="D24" s="708"/>
      <c r="E24" s="157">
        <f t="shared" si="0"/>
        <v>524.66666666666663</v>
      </c>
      <c r="F24" s="157"/>
      <c r="G24" s="157">
        <f t="shared" si="2"/>
        <v>496</v>
      </c>
      <c r="H24" s="1199">
        <f t="shared" si="5"/>
        <v>6.3921063921063948E-2</v>
      </c>
      <c r="I24" s="157"/>
      <c r="J24" s="157">
        <f t="shared" si="8"/>
        <v>452.34872739541265</v>
      </c>
      <c r="K24" s="157">
        <f t="shared" si="3"/>
        <v>539.65127260458735</v>
      </c>
      <c r="L24" s="157"/>
      <c r="M24" s="708">
        <f t="shared" si="6"/>
        <v>591</v>
      </c>
      <c r="N24" s="531">
        <v>17</v>
      </c>
      <c r="O24" s="532">
        <f t="shared" si="7"/>
        <v>2.9616724738675958E-2</v>
      </c>
      <c r="Q24" s="1204"/>
    </row>
    <row r="25" spans="1:18" s="1299" customFormat="1" ht="12.75">
      <c r="A25" s="191">
        <v>2009</v>
      </c>
      <c r="B25" s="708">
        <v>545</v>
      </c>
      <c r="C25" s="1199">
        <f t="shared" si="1"/>
        <v>-5.0522648083623695E-2</v>
      </c>
      <c r="D25" s="708"/>
      <c r="E25" s="157">
        <f t="shared" si="0"/>
        <v>534.66666666666663</v>
      </c>
      <c r="F25" s="157"/>
      <c r="G25" s="157">
        <f t="shared" si="2"/>
        <v>528.6</v>
      </c>
      <c r="H25" s="1199">
        <f t="shared" si="5"/>
        <v>6.5725806451612953E-2</v>
      </c>
      <c r="I25" s="157"/>
      <c r="J25" s="157">
        <f t="shared" si="8"/>
        <v>483.53704670130912</v>
      </c>
      <c r="K25" s="157">
        <f t="shared" si="3"/>
        <v>573.66295329869092</v>
      </c>
      <c r="L25" s="157"/>
      <c r="M25" s="708">
        <f t="shared" si="6"/>
        <v>570</v>
      </c>
      <c r="N25" s="531">
        <v>25</v>
      </c>
      <c r="O25" s="532">
        <f t="shared" si="7"/>
        <v>4.5871559633027525E-2</v>
      </c>
    </row>
    <row r="26" spans="1:18" s="1299" customFormat="1" ht="12.75">
      <c r="A26" s="191">
        <v>2010</v>
      </c>
      <c r="B26" s="708">
        <v>485</v>
      </c>
      <c r="C26" s="1199">
        <f t="shared" si="1"/>
        <v>-0.11009174311926606</v>
      </c>
      <c r="D26" s="708"/>
      <c r="E26" s="157">
        <f t="shared" si="0"/>
        <v>538</v>
      </c>
      <c r="F26" s="157"/>
      <c r="G26" s="157">
        <f t="shared" si="2"/>
        <v>553.79999999999995</v>
      </c>
      <c r="H26" s="1199">
        <f t="shared" si="5"/>
        <v>4.7673098751418709E-2</v>
      </c>
      <c r="I26" s="157"/>
      <c r="J26" s="157">
        <f t="shared" si="8"/>
        <v>507.67540699366549</v>
      </c>
      <c r="K26" s="157">
        <f t="shared" si="3"/>
        <v>599.92459300633448</v>
      </c>
      <c r="L26" s="157"/>
      <c r="M26" s="708">
        <f t="shared" si="6"/>
        <v>512</v>
      </c>
      <c r="N26" s="531">
        <v>27</v>
      </c>
      <c r="O26" s="532">
        <f t="shared" si="7"/>
        <v>5.5670103092783509E-2</v>
      </c>
    </row>
    <row r="27" spans="1:18" s="1299" customFormat="1" ht="12.75">
      <c r="A27" s="191">
        <v>2011</v>
      </c>
      <c r="B27" s="708">
        <v>584</v>
      </c>
      <c r="C27" s="1199">
        <f t="shared" si="1"/>
        <v>0.20412371134020618</v>
      </c>
      <c r="D27" s="708"/>
      <c r="E27" s="157">
        <f t="shared" si="0"/>
        <v>550</v>
      </c>
      <c r="F27" s="157"/>
      <c r="G27" s="157">
        <f t="shared" si="2"/>
        <v>544.4</v>
      </c>
      <c r="H27" s="1199">
        <f t="shared" si="5"/>
        <v>-1.6973636691946511E-2</v>
      </c>
      <c r="I27" s="157"/>
      <c r="J27" s="157">
        <f t="shared" si="8"/>
        <v>498.6685333714301</v>
      </c>
      <c r="K27" s="157">
        <f t="shared" si="3"/>
        <v>590.1314666285698</v>
      </c>
      <c r="L27" s="157"/>
      <c r="M27" s="708">
        <f t="shared" si="6"/>
        <v>609</v>
      </c>
      <c r="N27" s="531">
        <v>25</v>
      </c>
      <c r="O27" s="532">
        <f t="shared" si="7"/>
        <v>4.2808219178082189E-2</v>
      </c>
    </row>
    <row r="28" spans="1:18" s="1299" customFormat="1" ht="12.75">
      <c r="A28" s="191">
        <v>2012</v>
      </c>
      <c r="B28" s="708">
        <v>581</v>
      </c>
      <c r="C28" s="1199">
        <f t="shared" si="1"/>
        <v>-5.1369863013698627E-3</v>
      </c>
      <c r="D28" s="708"/>
      <c r="E28" s="157">
        <f t="shared" si="0"/>
        <v>564</v>
      </c>
      <c r="F28" s="157"/>
      <c r="G28" s="157">
        <f t="shared" si="2"/>
        <v>558.20000000000005</v>
      </c>
      <c r="H28" s="1199">
        <f t="shared" si="5"/>
        <v>2.5349008082292557E-2</v>
      </c>
      <c r="I28" s="157"/>
      <c r="J28" s="157">
        <f t="shared" ref="J28:J34" si="9">G28-1.96*SQRT(G28)</f>
        <v>511.8925371025361</v>
      </c>
      <c r="K28" s="157">
        <f t="shared" si="3"/>
        <v>604.50746289746394</v>
      </c>
      <c r="L28" s="157"/>
      <c r="M28" s="708">
        <f t="shared" si="6"/>
        <v>606</v>
      </c>
      <c r="N28" s="531">
        <v>25</v>
      </c>
      <c r="O28" s="532">
        <f t="shared" si="7"/>
        <v>4.3029259896729774E-2</v>
      </c>
    </row>
    <row r="29" spans="1:18" s="1299" customFormat="1" ht="12.75">
      <c r="A29" s="191">
        <v>2013</v>
      </c>
      <c r="B29" s="708">
        <v>527</v>
      </c>
      <c r="C29" s="1199">
        <f t="shared" si="1"/>
        <v>-9.2943201376936319E-2</v>
      </c>
      <c r="D29" s="708"/>
      <c r="E29" s="157">
        <f t="shared" si="0"/>
        <v>574</v>
      </c>
      <c r="F29" s="157"/>
      <c r="G29" s="157">
        <f t="shared" si="2"/>
        <v>602.4</v>
      </c>
      <c r="H29" s="1199">
        <f t="shared" si="5"/>
        <v>7.9183088498745835E-2</v>
      </c>
      <c r="I29" s="157"/>
      <c r="J29" s="157">
        <f t="shared" si="9"/>
        <v>554.29407687196931</v>
      </c>
      <c r="K29" s="157">
        <f t="shared" si="3"/>
        <v>650.50592312803064</v>
      </c>
      <c r="L29" s="157"/>
      <c r="M29" s="708">
        <f t="shared" si="6"/>
        <v>559</v>
      </c>
      <c r="N29" s="531">
        <v>32</v>
      </c>
      <c r="O29" s="532">
        <f t="shared" si="7"/>
        <v>6.0721062618595827E-2</v>
      </c>
    </row>
    <row r="30" spans="1:18" s="1299" customFormat="1" ht="12.75">
      <c r="A30" s="191">
        <v>2014</v>
      </c>
      <c r="B30" s="708">
        <v>614</v>
      </c>
      <c r="C30" s="1199">
        <f t="shared" si="1"/>
        <v>0.16508538899430741</v>
      </c>
      <c r="D30" s="708"/>
      <c r="E30" s="157">
        <f t="shared" si="0"/>
        <v>615.66666666666663</v>
      </c>
      <c r="F30" s="157"/>
      <c r="G30" s="157">
        <f t="shared" si="2"/>
        <v>659.2</v>
      </c>
      <c r="H30" s="1199">
        <f t="shared" si="5"/>
        <v>9.4289508632138225E-2</v>
      </c>
      <c r="I30" s="157"/>
      <c r="J30" s="157">
        <f t="shared" si="9"/>
        <v>608.87721470347651</v>
      </c>
      <c r="K30" s="157">
        <f t="shared" si="3"/>
        <v>709.52278529652358</v>
      </c>
      <c r="L30" s="157"/>
      <c r="M30" s="708">
        <f t="shared" si="6"/>
        <v>624</v>
      </c>
      <c r="N30" s="531">
        <v>10</v>
      </c>
      <c r="O30" s="532">
        <f t="shared" si="7"/>
        <v>1.6286644951140065E-2</v>
      </c>
    </row>
    <row r="31" spans="1:18" s="1299" customFormat="1" ht="12.75">
      <c r="A31" s="191">
        <v>2015</v>
      </c>
      <c r="B31" s="708">
        <v>706</v>
      </c>
      <c r="C31" s="1199">
        <f t="shared" si="1"/>
        <v>0.14983713355048861</v>
      </c>
      <c r="D31" s="708"/>
      <c r="E31" s="157">
        <f t="shared" si="0"/>
        <v>729.33333333333337</v>
      </c>
      <c r="F31" s="157"/>
      <c r="G31" s="157">
        <f>AVERAGE(B29:B33)</f>
        <v>729.8</v>
      </c>
      <c r="H31" s="1199">
        <f t="shared" si="5"/>
        <v>0.10709951456310665</v>
      </c>
      <c r="I31" s="157"/>
      <c r="J31" s="157">
        <f t="shared" si="9"/>
        <v>676.85097092486012</v>
      </c>
      <c r="K31" s="157">
        <f t="shared" si="3"/>
        <v>782.74902907513979</v>
      </c>
      <c r="L31" s="157"/>
      <c r="M31" s="708">
        <f t="shared" si="6"/>
        <v>710</v>
      </c>
      <c r="N31" s="531">
        <v>4</v>
      </c>
      <c r="O31" s="532">
        <f t="shared" si="7"/>
        <v>5.6657223796033997E-3</v>
      </c>
      <c r="R31" s="533"/>
    </row>
    <row r="32" spans="1:18" s="1299" customFormat="1" ht="12.75">
      <c r="A32" s="191">
        <v>2016</v>
      </c>
      <c r="B32" s="708">
        <v>868</v>
      </c>
      <c r="C32" s="1199">
        <f t="shared" si="1"/>
        <v>0.22946175637393768</v>
      </c>
      <c r="D32" s="708"/>
      <c r="E32" s="157">
        <f t="shared" si="0"/>
        <v>836</v>
      </c>
      <c r="F32" s="157"/>
      <c r="G32" s="157">
        <f>AVERAGE(B30:B34)</f>
        <v>861.8</v>
      </c>
      <c r="H32" s="1199">
        <f t="shared" si="5"/>
        <v>0.18087147163606468</v>
      </c>
      <c r="I32" s="157"/>
      <c r="J32" s="157">
        <f t="shared" si="9"/>
        <v>804.26139661062314</v>
      </c>
      <c r="K32" s="157">
        <f t="shared" si="3"/>
        <v>919.33860338937677</v>
      </c>
      <c r="L32" s="157"/>
      <c r="M32" s="708">
        <f t="shared" si="6"/>
        <v>873</v>
      </c>
      <c r="N32" s="531">
        <v>5</v>
      </c>
      <c r="O32" s="532">
        <f t="shared" si="7"/>
        <v>5.7603686635944703E-3</v>
      </c>
      <c r="R32" s="533"/>
    </row>
    <row r="33" spans="1:22" s="1299" customFormat="1" ht="12.75">
      <c r="A33" s="191">
        <v>2017</v>
      </c>
      <c r="B33" s="708">
        <v>934</v>
      </c>
      <c r="C33" s="1199">
        <f t="shared" si="1"/>
        <v>7.6036866359447008E-2</v>
      </c>
      <c r="D33" s="708"/>
      <c r="E33" s="157">
        <f t="shared" si="0"/>
        <v>996.33333333333337</v>
      </c>
      <c r="F33" s="157"/>
      <c r="G33" s="157">
        <f>AVERAGE(B31:B35)</f>
        <v>995</v>
      </c>
      <c r="H33" s="1199">
        <f t="shared" si="5"/>
        <v>0.1545602227895104</v>
      </c>
      <c r="I33" s="157"/>
      <c r="J33" s="157">
        <f t="shared" si="9"/>
        <v>933.17450364129695</v>
      </c>
      <c r="K33" s="708">
        <f t="shared" si="3"/>
        <v>1056.825496358703</v>
      </c>
      <c r="L33" s="708"/>
      <c r="M33" s="708">
        <f t="shared" si="6"/>
        <v>937</v>
      </c>
      <c r="N33" s="531">
        <v>3</v>
      </c>
      <c r="O33" s="532">
        <f t="shared" si="7"/>
        <v>3.2119914346895075E-3</v>
      </c>
      <c r="R33" s="533"/>
    </row>
    <row r="34" spans="1:22" s="1299" customFormat="1" ht="12.75">
      <c r="A34" s="191">
        <v>2018</v>
      </c>
      <c r="B34" s="708">
        <v>1187</v>
      </c>
      <c r="C34" s="1199">
        <f t="shared" si="1"/>
        <v>0.27087794432548179</v>
      </c>
      <c r="D34" s="708"/>
      <c r="E34" s="708">
        <f t="shared" si="0"/>
        <v>1133.6666666666667</v>
      </c>
      <c r="F34" s="708"/>
      <c r="G34" s="708">
        <f>AVERAGE(B32:B36)</f>
        <v>1121.5999999999999</v>
      </c>
      <c r="H34" s="1199">
        <f t="shared" si="5"/>
        <v>0.12723618090452252</v>
      </c>
      <c r="I34" s="708"/>
      <c r="J34" s="708">
        <f t="shared" si="9"/>
        <v>1055.9590176795014</v>
      </c>
      <c r="K34" s="708">
        <f t="shared" si="3"/>
        <v>1187.2409823204985</v>
      </c>
      <c r="L34" s="708"/>
      <c r="M34" s="708">
        <f t="shared" si="6"/>
        <v>1196</v>
      </c>
      <c r="N34" s="531">
        <v>9</v>
      </c>
      <c r="O34" s="532">
        <f t="shared" si="7"/>
        <v>7.582139848357203E-3</v>
      </c>
      <c r="Q34" s="1204"/>
      <c r="R34" s="533"/>
    </row>
    <row r="35" spans="1:22" s="1299" customFormat="1" ht="12.75">
      <c r="A35" s="191">
        <v>2019</v>
      </c>
      <c r="B35" s="708">
        <v>1280</v>
      </c>
      <c r="C35" s="1199">
        <f t="shared" si="1"/>
        <v>7.834877843302443E-2</v>
      </c>
      <c r="D35" s="708"/>
      <c r="E35" s="708">
        <f t="shared" si="0"/>
        <v>1268.6666666666667</v>
      </c>
      <c r="F35" s="708"/>
      <c r="G35" s="89"/>
      <c r="H35" s="89"/>
      <c r="I35" s="89"/>
      <c r="J35" s="89"/>
      <c r="K35" s="89"/>
      <c r="L35" s="89"/>
      <c r="M35" s="708">
        <f t="shared" si="6"/>
        <v>1282</v>
      </c>
      <c r="N35" s="531">
        <v>2</v>
      </c>
      <c r="O35" s="532">
        <f t="shared" si="7"/>
        <v>1.5625000000000001E-3</v>
      </c>
      <c r="R35" s="533"/>
    </row>
    <row r="36" spans="1:22" s="1299" customFormat="1" ht="12.75">
      <c r="A36" s="191">
        <v>2020</v>
      </c>
      <c r="B36" s="708">
        <v>1339</v>
      </c>
      <c r="C36" s="1199">
        <f t="shared" si="1"/>
        <v>4.6093750000000003E-2</v>
      </c>
      <c r="D36" s="708"/>
      <c r="G36" s="89"/>
      <c r="H36" s="89"/>
      <c r="I36" s="89"/>
      <c r="J36" s="89"/>
      <c r="K36" s="89"/>
      <c r="L36" s="89"/>
      <c r="M36" s="708">
        <f t="shared" si="6"/>
        <v>1339</v>
      </c>
      <c r="N36" s="531">
        <v>0</v>
      </c>
      <c r="O36" s="532">
        <f t="shared" si="7"/>
        <v>0</v>
      </c>
      <c r="R36" s="533"/>
    </row>
    <row r="37" spans="1:22" ht="12.75" customHeight="1">
      <c r="A37" s="534"/>
      <c r="B37" s="534"/>
      <c r="C37" s="534"/>
      <c r="D37" s="534"/>
      <c r="E37" s="1322"/>
      <c r="F37" s="1322"/>
      <c r="G37" s="1323"/>
      <c r="H37" s="1323"/>
      <c r="I37" s="1323"/>
      <c r="J37" s="1322"/>
      <c r="K37" s="1323"/>
      <c r="L37" s="1323"/>
      <c r="M37" s="836"/>
      <c r="N37" s="1323"/>
      <c r="O37" s="1323"/>
    </row>
    <row r="38" spans="1:22" ht="11.25" customHeight="1"/>
    <row r="39" spans="1:22" s="1264" customFormat="1" ht="11.25" customHeight="1">
      <c r="A39" s="1391" t="s">
        <v>185</v>
      </c>
      <c r="B39" s="1391"/>
      <c r="C39" s="1267"/>
      <c r="D39" s="1267"/>
      <c r="E39" s="803"/>
      <c r="F39" s="803"/>
      <c r="G39" s="803"/>
      <c r="H39" s="803"/>
      <c r="I39" s="803"/>
      <c r="J39" s="803"/>
      <c r="K39" s="803"/>
      <c r="L39" s="803"/>
      <c r="M39" s="803"/>
      <c r="N39" s="803"/>
      <c r="O39" s="803"/>
    </row>
    <row r="40" spans="1:22" s="1264" customFormat="1" ht="11.25" customHeight="1">
      <c r="A40" s="1388" t="s">
        <v>942</v>
      </c>
      <c r="B40" s="1388"/>
      <c r="C40" s="1388"/>
      <c r="D40" s="1388"/>
      <c r="E40" s="1388"/>
      <c r="F40" s="1388"/>
      <c r="G40" s="1388"/>
      <c r="H40" s="1388"/>
      <c r="I40" s="1388"/>
      <c r="J40" s="1388"/>
      <c r="K40" s="1388"/>
      <c r="L40" s="1388"/>
      <c r="M40" s="1388"/>
      <c r="N40" s="1388"/>
      <c r="O40" s="1388"/>
    </row>
    <row r="41" spans="1:22" s="1264" customFormat="1" ht="11.25" customHeight="1">
      <c r="A41" s="1390" t="s">
        <v>480</v>
      </c>
      <c r="B41" s="1390"/>
      <c r="C41" s="1390"/>
      <c r="D41" s="1390"/>
      <c r="E41" s="1390"/>
      <c r="F41" s="1390"/>
      <c r="G41" s="1390"/>
      <c r="H41" s="1390"/>
      <c r="I41" s="1390"/>
      <c r="J41" s="1390"/>
      <c r="K41" s="1390"/>
      <c r="L41" s="1390"/>
      <c r="M41" s="1390"/>
      <c r="N41" s="1390"/>
      <c r="O41" s="1390"/>
      <c r="P41" s="1297"/>
      <c r="Q41" s="1297"/>
      <c r="R41" s="1297"/>
      <c r="S41" s="1297"/>
      <c r="T41" s="1297"/>
      <c r="U41" s="1297"/>
      <c r="V41" s="1297"/>
    </row>
    <row r="42" spans="1:22" s="1264" customFormat="1" ht="11.25" customHeight="1">
      <c r="A42" s="1390"/>
      <c r="B42" s="1390"/>
      <c r="C42" s="1390"/>
      <c r="D42" s="1390"/>
      <c r="E42" s="1390"/>
      <c r="F42" s="1390"/>
      <c r="G42" s="1390"/>
      <c r="H42" s="1390"/>
      <c r="I42" s="1390"/>
      <c r="J42" s="1390"/>
      <c r="K42" s="1390"/>
      <c r="L42" s="1390"/>
      <c r="M42" s="1390"/>
      <c r="N42" s="1390"/>
      <c r="O42" s="1390"/>
      <c r="P42" s="1297"/>
      <c r="Q42" s="1297"/>
      <c r="R42" s="1297"/>
      <c r="S42" s="1297"/>
      <c r="T42" s="1297"/>
      <c r="U42" s="1297"/>
      <c r="V42" s="1297"/>
    </row>
    <row r="43" spans="1:22" s="1264" customFormat="1" ht="11.25" customHeight="1">
      <c r="A43" s="1390"/>
      <c r="B43" s="1390"/>
      <c r="C43" s="1390"/>
      <c r="D43" s="1390"/>
      <c r="E43" s="1390"/>
      <c r="F43" s="1390"/>
      <c r="G43" s="1390"/>
      <c r="H43" s="1390"/>
      <c r="I43" s="1390"/>
      <c r="J43" s="1390"/>
      <c r="K43" s="1390"/>
      <c r="L43" s="1390"/>
      <c r="M43" s="1390"/>
      <c r="N43" s="1390"/>
      <c r="O43" s="1390"/>
      <c r="P43" s="1297"/>
      <c r="Q43" s="1297"/>
      <c r="R43" s="1297"/>
      <c r="S43" s="1297"/>
      <c r="T43" s="1297"/>
      <c r="U43" s="1297"/>
      <c r="V43" s="1297"/>
    </row>
    <row r="44" spans="1:22" s="1264" customFormat="1" ht="11.25" customHeight="1">
      <c r="A44" s="1389" t="s">
        <v>481</v>
      </c>
      <c r="B44" s="1389"/>
      <c r="C44" s="1389"/>
      <c r="D44" s="1389"/>
      <c r="E44" s="1389"/>
      <c r="F44" s="1389"/>
      <c r="G44" s="1389"/>
      <c r="H44" s="1389"/>
      <c r="I44" s="1389"/>
      <c r="J44" s="1389"/>
      <c r="K44" s="1389"/>
      <c r="L44" s="1389"/>
      <c r="M44" s="1389"/>
      <c r="N44" s="1389"/>
      <c r="O44" s="1389"/>
      <c r="P44" s="1297"/>
      <c r="Q44" s="1297"/>
      <c r="R44" s="1297"/>
      <c r="S44" s="1297"/>
      <c r="T44" s="1297"/>
      <c r="U44" s="1297"/>
      <c r="V44" s="1297"/>
    </row>
    <row r="45" spans="1:22" s="1264" customFormat="1" ht="11.25" customHeight="1">
      <c r="A45" s="1389" t="s">
        <v>482</v>
      </c>
      <c r="B45" s="1389"/>
      <c r="C45" s="1389"/>
      <c r="D45" s="1389"/>
      <c r="E45" s="1389"/>
      <c r="F45" s="1389"/>
      <c r="G45" s="1389"/>
      <c r="H45" s="1389"/>
      <c r="I45" s="1389"/>
      <c r="J45" s="1389"/>
      <c r="K45" s="1389"/>
      <c r="L45" s="1389"/>
      <c r="M45" s="1389"/>
      <c r="N45" s="1389"/>
      <c r="O45" s="1389"/>
      <c r="P45" s="1297"/>
      <c r="Q45" s="1297"/>
      <c r="R45" s="1297"/>
      <c r="S45" s="1297"/>
      <c r="T45" s="1297"/>
      <c r="U45" s="1297"/>
      <c r="V45" s="1297"/>
    </row>
    <row r="46" spans="1:22" s="1319" customFormat="1" ht="11.25" customHeight="1">
      <c r="A46" s="1324"/>
      <c r="B46" s="1324"/>
      <c r="C46" s="1324"/>
      <c r="D46" s="1324"/>
      <c r="E46" s="1324"/>
      <c r="F46" s="1324"/>
      <c r="G46" s="1324"/>
      <c r="H46" s="1324"/>
      <c r="I46" s="1324"/>
      <c r="J46" s="1324"/>
      <c r="K46" s="1324"/>
      <c r="L46" s="1324"/>
      <c r="M46" s="1324"/>
      <c r="N46" s="1324"/>
      <c r="O46" s="1324"/>
    </row>
    <row r="47" spans="1:22" s="1319" customFormat="1" ht="11.25" customHeight="1">
      <c r="A47" s="1378" t="s">
        <v>815</v>
      </c>
      <c r="B47" s="1378"/>
      <c r="C47" s="1264"/>
      <c r="D47" s="1264"/>
    </row>
    <row r="83" ht="5.25" customHeight="1"/>
    <row r="84" ht="174" customHeight="1"/>
  </sheetData>
  <mergeCells count="23">
    <mergeCell ref="A1:H1"/>
    <mergeCell ref="N1:O1"/>
    <mergeCell ref="A45:O45"/>
    <mergeCell ref="N3:O7"/>
    <mergeCell ref="Q1:S1"/>
    <mergeCell ref="K8:K11"/>
    <mergeCell ref="N8:N11"/>
    <mergeCell ref="O8:O11"/>
    <mergeCell ref="C8:C11"/>
    <mergeCell ref="E3:H7"/>
    <mergeCell ref="H8:H11"/>
    <mergeCell ref="A47:B47"/>
    <mergeCell ref="J3:K7"/>
    <mergeCell ref="A3:A11"/>
    <mergeCell ref="B3:B11"/>
    <mergeCell ref="M3:M11"/>
    <mergeCell ref="A40:O40"/>
    <mergeCell ref="A44:O44"/>
    <mergeCell ref="A41:O43"/>
    <mergeCell ref="A39:B39"/>
    <mergeCell ref="E8:E11"/>
    <mergeCell ref="G8:G11"/>
    <mergeCell ref="J8:J11"/>
  </mergeCells>
  <phoneticPr fontId="0" type="noConversion"/>
  <hyperlinks>
    <hyperlink ref="N1" location="Contents!A1" display="back to contents"/>
  </hyperlinks>
  <pageMargins left="0.75" right="0.75" top="1" bottom="1" header="0.5" footer="0.5"/>
  <pageSetup paperSize="9" scale="73" orientation="portrait" r:id="rId1"/>
  <headerFooter alignWithMargins="0"/>
  <ignoredErrors>
    <ignoredError sqref="E13:E35 J33:K33 G14:G34" formulaRange="1"/>
    <ignoredError sqref="O32"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workbookViewId="0">
      <selection sqref="A1:G1"/>
    </sheetView>
  </sheetViews>
  <sheetFormatPr defaultColWidth="9.1640625" defaultRowHeight="11.25" customHeight="1"/>
  <cols>
    <col min="1" max="1" width="22.33203125" style="2" customWidth="1"/>
    <col min="2" max="2" width="18.1640625" style="2" customWidth="1"/>
    <col min="3" max="3" width="18.6640625" style="2" customWidth="1"/>
    <col min="4" max="4" width="14.33203125" style="2" customWidth="1"/>
    <col min="5" max="5" width="17.83203125" style="2" customWidth="1"/>
    <col min="6" max="6" width="14.5" style="2" customWidth="1"/>
    <col min="7" max="7" width="16.6640625" style="3" customWidth="1"/>
    <col min="8" max="8" width="3.83203125" style="3" customWidth="1"/>
    <col min="9" max="9" width="18.83203125" style="2" customWidth="1"/>
    <col min="10" max="16384" width="9.1640625" style="2"/>
  </cols>
  <sheetData>
    <row r="1" spans="1:11" s="1" customFormat="1" ht="18" customHeight="1">
      <c r="A1" s="1401" t="s">
        <v>1779</v>
      </c>
      <c r="B1" s="1401"/>
      <c r="C1" s="1401"/>
      <c r="D1" s="1401"/>
      <c r="E1" s="1401"/>
      <c r="F1" s="1401"/>
      <c r="G1" s="1401"/>
      <c r="H1" s="308"/>
      <c r="I1" s="800" t="s">
        <v>665</v>
      </c>
      <c r="J1" s="800"/>
      <c r="K1" s="800"/>
    </row>
    <row r="2" spans="1:11" s="1" customFormat="1" ht="15" customHeight="1">
      <c r="A2" s="6"/>
      <c r="B2" s="5"/>
      <c r="C2" s="7"/>
      <c r="D2" s="5"/>
      <c r="E2" s="5"/>
      <c r="F2" s="5"/>
      <c r="G2" s="8"/>
      <c r="H2" s="8"/>
    </row>
    <row r="3" spans="1:11" s="1" customFormat="1" ht="14.25" customHeight="1">
      <c r="A3" s="1412" t="s">
        <v>14</v>
      </c>
      <c r="B3" s="1415" t="s">
        <v>178</v>
      </c>
      <c r="C3" s="1418" t="s">
        <v>155</v>
      </c>
      <c r="D3" s="1418"/>
      <c r="E3" s="1418"/>
      <c r="F3" s="1418"/>
      <c r="G3" s="1418"/>
      <c r="H3" s="286"/>
    </row>
    <row r="4" spans="1:11" s="1" customFormat="1" ht="14.25" customHeight="1">
      <c r="A4" s="1413"/>
      <c r="B4" s="1416"/>
      <c r="C4" s="1404" t="s">
        <v>33</v>
      </c>
      <c r="D4" s="1406" t="s">
        <v>179</v>
      </c>
      <c r="E4" s="1406" t="s">
        <v>180</v>
      </c>
      <c r="F4" s="1406" t="s">
        <v>181</v>
      </c>
      <c r="G4" s="1406" t="s">
        <v>182</v>
      </c>
      <c r="H4" s="326"/>
    </row>
    <row r="5" spans="1:11" s="1" customFormat="1" ht="12.75" customHeight="1">
      <c r="A5" s="1413"/>
      <c r="B5" s="1416"/>
      <c r="C5" s="1405"/>
      <c r="D5" s="1407"/>
      <c r="E5" s="1407"/>
      <c r="F5" s="1407"/>
      <c r="G5" s="1407"/>
      <c r="H5" s="310"/>
    </row>
    <row r="6" spans="1:11" s="1" customFormat="1" ht="14.25" customHeight="1">
      <c r="A6" s="1414"/>
      <c r="B6" s="1417"/>
      <c r="C6" s="287" t="s">
        <v>37</v>
      </c>
      <c r="D6" s="287" t="s">
        <v>34</v>
      </c>
      <c r="E6" s="287" t="s">
        <v>35</v>
      </c>
      <c r="F6" s="287" t="s">
        <v>42</v>
      </c>
      <c r="G6" s="288" t="s">
        <v>36</v>
      </c>
      <c r="H6" s="325"/>
    </row>
    <row r="7" spans="1:11" s="1" customFormat="1" ht="14.25" customHeight="1">
      <c r="A7" s="62" t="s">
        <v>95</v>
      </c>
      <c r="B7" s="53"/>
      <c r="C7" s="53"/>
      <c r="D7" s="53"/>
      <c r="E7" s="53"/>
      <c r="F7" s="53"/>
      <c r="G7" s="53"/>
      <c r="H7" s="53"/>
    </row>
    <row r="8" spans="1:11" s="1" customFormat="1" ht="14.25" customHeight="1">
      <c r="A8" s="23" t="s">
        <v>156</v>
      </c>
      <c r="B8" s="709">
        <f t="shared" ref="B8:G8" si="0">AVERAGE(B11:B15)</f>
        <v>260</v>
      </c>
      <c r="C8" s="53">
        <f t="shared" si="0"/>
        <v>188.6</v>
      </c>
      <c r="D8" s="53">
        <f t="shared" si="0"/>
        <v>12.6</v>
      </c>
      <c r="E8" s="53">
        <f t="shared" si="0"/>
        <v>33.6</v>
      </c>
      <c r="F8" s="53">
        <f t="shared" si="0"/>
        <v>0.2</v>
      </c>
      <c r="G8" s="53">
        <f t="shared" si="0"/>
        <v>25</v>
      </c>
      <c r="H8" s="53"/>
    </row>
    <row r="9" spans="1:11" s="1" customFormat="1" ht="14.25" customHeight="1">
      <c r="A9" s="168" t="s">
        <v>819</v>
      </c>
      <c r="B9" s="710">
        <f t="shared" ref="B9:G9" si="1">AVERAGE(B21:B25)</f>
        <v>496</v>
      </c>
      <c r="C9" s="710">
        <f t="shared" si="1"/>
        <v>328.2</v>
      </c>
      <c r="D9" s="710">
        <f t="shared" si="1"/>
        <v>55.2</v>
      </c>
      <c r="E9" s="710">
        <f t="shared" si="1"/>
        <v>32.6</v>
      </c>
      <c r="F9" s="710">
        <f t="shared" si="1"/>
        <v>0</v>
      </c>
      <c r="G9" s="710">
        <f t="shared" si="1"/>
        <v>80</v>
      </c>
      <c r="H9" s="53"/>
    </row>
    <row r="10" spans="1:11" s="1" customFormat="1" ht="12" customHeight="1">
      <c r="A10" s="52"/>
      <c r="B10" s="709"/>
      <c r="C10" s="53"/>
      <c r="D10" s="53"/>
      <c r="E10" s="53"/>
      <c r="F10" s="53"/>
      <c r="G10" s="53"/>
      <c r="H10" s="53"/>
    </row>
    <row r="11" spans="1:11" s="21" customFormat="1" ht="14.25" customHeight="1">
      <c r="A11" s="54" t="s">
        <v>15</v>
      </c>
      <c r="B11" s="711">
        <v>244</v>
      </c>
      <c r="C11" s="55">
        <v>175</v>
      </c>
      <c r="D11" s="55">
        <v>10</v>
      </c>
      <c r="E11" s="55">
        <v>41</v>
      </c>
      <c r="F11" s="55">
        <v>0</v>
      </c>
      <c r="G11" s="55">
        <v>18</v>
      </c>
      <c r="H11" s="55"/>
    </row>
    <row r="12" spans="1:11" s="21" customFormat="1" ht="14.25" customHeight="1">
      <c r="A12" s="54">
        <v>1997</v>
      </c>
      <c r="B12" s="711">
        <v>224</v>
      </c>
      <c r="C12" s="55">
        <v>142</v>
      </c>
      <c r="D12" s="55">
        <v>14</v>
      </c>
      <c r="E12" s="55">
        <v>42</v>
      </c>
      <c r="F12" s="55">
        <v>0</v>
      </c>
      <c r="G12" s="55">
        <v>26</v>
      </c>
      <c r="H12" s="55"/>
    </row>
    <row r="13" spans="1:11" s="21" customFormat="1" ht="14.25" customHeight="1">
      <c r="A13" s="54">
        <v>1998</v>
      </c>
      <c r="B13" s="711">
        <v>249</v>
      </c>
      <c r="C13" s="55">
        <v>179</v>
      </c>
      <c r="D13" s="55">
        <v>16</v>
      </c>
      <c r="E13" s="55">
        <v>32</v>
      </c>
      <c r="F13" s="55">
        <v>0</v>
      </c>
      <c r="G13" s="55">
        <v>22</v>
      </c>
      <c r="H13" s="55"/>
    </row>
    <row r="14" spans="1:11" s="21" customFormat="1" ht="14.25" customHeight="1">
      <c r="A14" s="54">
        <v>1999</v>
      </c>
      <c r="B14" s="711">
        <v>291</v>
      </c>
      <c r="C14" s="55">
        <v>227</v>
      </c>
      <c r="D14" s="55">
        <v>12</v>
      </c>
      <c r="E14" s="55">
        <v>19</v>
      </c>
      <c r="F14" s="55">
        <v>1</v>
      </c>
      <c r="G14" s="55">
        <v>32</v>
      </c>
      <c r="H14" s="55"/>
    </row>
    <row r="15" spans="1:11" s="21" customFormat="1" ht="14.25" customHeight="1">
      <c r="A15" s="54">
        <v>2000</v>
      </c>
      <c r="B15" s="711">
        <v>292</v>
      </c>
      <c r="C15" s="55">
        <v>220</v>
      </c>
      <c r="D15" s="55">
        <v>11</v>
      </c>
      <c r="E15" s="55">
        <v>34</v>
      </c>
      <c r="F15" s="55">
        <v>0</v>
      </c>
      <c r="G15" s="55">
        <v>27</v>
      </c>
      <c r="H15" s="55"/>
    </row>
    <row r="16" spans="1:11" s="21" customFormat="1" ht="14.25" customHeight="1">
      <c r="A16" s="54">
        <v>2001</v>
      </c>
      <c r="B16" s="711">
        <v>332</v>
      </c>
      <c r="C16" s="55">
        <v>227</v>
      </c>
      <c r="D16" s="55">
        <v>19</v>
      </c>
      <c r="E16" s="55">
        <v>34</v>
      </c>
      <c r="F16" s="55">
        <v>0</v>
      </c>
      <c r="G16" s="55">
        <v>52</v>
      </c>
      <c r="H16" s="55"/>
    </row>
    <row r="17" spans="1:8" s="21" customFormat="1" ht="14.25" customHeight="1">
      <c r="A17" s="54">
        <v>2002</v>
      </c>
      <c r="B17" s="711">
        <v>382</v>
      </c>
      <c r="C17" s="55">
        <v>280</v>
      </c>
      <c r="D17" s="55">
        <v>17</v>
      </c>
      <c r="E17" s="55">
        <v>30</v>
      </c>
      <c r="F17" s="55">
        <v>0</v>
      </c>
      <c r="G17" s="55">
        <v>55</v>
      </c>
      <c r="H17" s="55"/>
    </row>
    <row r="18" spans="1:8" s="21" customFormat="1" ht="14.25" customHeight="1">
      <c r="A18" s="54">
        <v>2003</v>
      </c>
      <c r="B18" s="711">
        <v>317</v>
      </c>
      <c r="C18" s="55">
        <v>216</v>
      </c>
      <c r="D18" s="55">
        <v>15</v>
      </c>
      <c r="E18" s="55">
        <v>40</v>
      </c>
      <c r="F18" s="55">
        <v>0</v>
      </c>
      <c r="G18" s="55">
        <v>46</v>
      </c>
      <c r="H18" s="55"/>
    </row>
    <row r="19" spans="1:8" s="21" customFormat="1" ht="14.25" customHeight="1">
      <c r="A19" s="54">
        <v>2004</v>
      </c>
      <c r="B19" s="711">
        <v>356</v>
      </c>
      <c r="C19" s="55">
        <v>232</v>
      </c>
      <c r="D19" s="55">
        <v>32</v>
      </c>
      <c r="E19" s="55">
        <v>32</v>
      </c>
      <c r="F19" s="55">
        <v>0</v>
      </c>
      <c r="G19" s="55">
        <v>60</v>
      </c>
      <c r="H19" s="55"/>
    </row>
    <row r="20" spans="1:8" s="21" customFormat="1" ht="14.25" customHeight="1">
      <c r="A20" s="54">
        <v>2005</v>
      </c>
      <c r="B20" s="711">
        <v>336</v>
      </c>
      <c r="C20" s="55">
        <v>204</v>
      </c>
      <c r="D20" s="55">
        <v>31</v>
      </c>
      <c r="E20" s="55">
        <v>43</v>
      </c>
      <c r="F20" s="55">
        <v>0</v>
      </c>
      <c r="G20" s="55">
        <v>58</v>
      </c>
      <c r="H20" s="55"/>
    </row>
    <row r="21" spans="1:8" ht="14.25" customHeight="1">
      <c r="A21" s="54">
        <v>2006</v>
      </c>
      <c r="B21" s="711">
        <v>421</v>
      </c>
      <c r="C21" s="55">
        <v>280</v>
      </c>
      <c r="D21" s="55">
        <v>51</v>
      </c>
      <c r="E21" s="55">
        <v>40</v>
      </c>
      <c r="F21" s="55">
        <v>0</v>
      </c>
      <c r="G21" s="55">
        <v>50</v>
      </c>
      <c r="H21" s="55"/>
    </row>
    <row r="22" spans="1:8" ht="14.25" customHeight="1">
      <c r="A22" s="54">
        <v>2007</v>
      </c>
      <c r="B22" s="712">
        <v>455</v>
      </c>
      <c r="C22" s="56">
        <v>299</v>
      </c>
      <c r="D22" s="56">
        <v>39</v>
      </c>
      <c r="E22" s="56">
        <v>27</v>
      </c>
      <c r="F22" s="56">
        <v>0</v>
      </c>
      <c r="G22" s="56">
        <v>90</v>
      </c>
      <c r="H22" s="56"/>
    </row>
    <row r="23" spans="1:8" ht="14.25" customHeight="1">
      <c r="A23" s="54">
        <v>2008</v>
      </c>
      <c r="B23" s="712">
        <v>574</v>
      </c>
      <c r="C23" s="56">
        <v>370</v>
      </c>
      <c r="D23" s="56">
        <v>59</v>
      </c>
      <c r="E23" s="56">
        <v>34</v>
      </c>
      <c r="F23" s="56">
        <v>0</v>
      </c>
      <c r="G23" s="56">
        <v>111</v>
      </c>
      <c r="H23" s="56"/>
    </row>
    <row r="24" spans="1:8" ht="14.25" customHeight="1">
      <c r="A24" s="54">
        <v>2009</v>
      </c>
      <c r="B24" s="712">
        <v>545</v>
      </c>
      <c r="C24" s="56">
        <v>380</v>
      </c>
      <c r="D24" s="56">
        <v>60</v>
      </c>
      <c r="E24" s="56">
        <v>34</v>
      </c>
      <c r="F24" s="56">
        <v>0</v>
      </c>
      <c r="G24" s="56">
        <v>71</v>
      </c>
      <c r="H24" s="56"/>
    </row>
    <row r="25" spans="1:8" ht="14.25" customHeight="1">
      <c r="A25" s="54">
        <v>2010</v>
      </c>
      <c r="B25" s="712">
        <v>485</v>
      </c>
      <c r="C25" s="56">
        <v>312</v>
      </c>
      <c r="D25" s="56">
        <v>67</v>
      </c>
      <c r="E25" s="56">
        <v>28</v>
      </c>
      <c r="F25" s="56">
        <v>0</v>
      </c>
      <c r="G25" s="56">
        <v>78</v>
      </c>
      <c r="H25" s="56"/>
    </row>
    <row r="26" spans="1:8" ht="14.25" customHeight="1">
      <c r="A26" s="57" t="s">
        <v>154</v>
      </c>
      <c r="B26" s="712">
        <v>584</v>
      </c>
      <c r="C26" s="56">
        <v>417</v>
      </c>
      <c r="D26" s="56">
        <v>56</v>
      </c>
      <c r="E26" s="56">
        <v>36</v>
      </c>
      <c r="F26" s="56">
        <v>0</v>
      </c>
      <c r="G26" s="56">
        <v>75</v>
      </c>
      <c r="H26" s="56"/>
    </row>
    <row r="27" spans="1:8" ht="14.25" customHeight="1">
      <c r="A27" s="57" t="s">
        <v>216</v>
      </c>
      <c r="B27" s="712">
        <v>581</v>
      </c>
      <c r="C27" s="56">
        <v>381</v>
      </c>
      <c r="D27" s="56">
        <v>72</v>
      </c>
      <c r="E27" s="56">
        <v>65</v>
      </c>
      <c r="F27" s="56">
        <v>0</v>
      </c>
      <c r="G27" s="56">
        <v>63</v>
      </c>
      <c r="H27" s="56"/>
    </row>
    <row r="28" spans="1:8" ht="14.25" customHeight="1">
      <c r="A28" s="57" t="s">
        <v>230</v>
      </c>
      <c r="B28" s="712">
        <v>527</v>
      </c>
      <c r="C28" s="56">
        <v>359</v>
      </c>
      <c r="D28" s="56">
        <v>74</v>
      </c>
      <c r="E28" s="56">
        <v>50</v>
      </c>
      <c r="F28" s="56">
        <v>1</v>
      </c>
      <c r="G28" s="56">
        <v>43</v>
      </c>
      <c r="H28" s="56"/>
    </row>
    <row r="29" spans="1:8" ht="14.25" customHeight="1">
      <c r="A29" s="57" t="s">
        <v>329</v>
      </c>
      <c r="B29" s="712">
        <v>614</v>
      </c>
      <c r="C29" s="56">
        <v>429</v>
      </c>
      <c r="D29" s="56">
        <v>109</v>
      </c>
      <c r="E29" s="56">
        <v>45</v>
      </c>
      <c r="F29" s="56">
        <v>0</v>
      </c>
      <c r="G29" s="56">
        <v>31</v>
      </c>
      <c r="H29" s="56"/>
    </row>
    <row r="30" spans="1:8" ht="14.25" customHeight="1">
      <c r="A30" s="57" t="s">
        <v>359</v>
      </c>
      <c r="B30" s="712">
        <v>706</v>
      </c>
      <c r="C30" s="56">
        <v>495</v>
      </c>
      <c r="D30" s="56">
        <v>123</v>
      </c>
      <c r="E30" s="56">
        <v>54</v>
      </c>
      <c r="F30" s="56">
        <v>0</v>
      </c>
      <c r="G30" s="56">
        <v>34</v>
      </c>
      <c r="H30" s="56"/>
    </row>
    <row r="31" spans="1:8" ht="14.25" customHeight="1">
      <c r="A31" s="57" t="s">
        <v>365</v>
      </c>
      <c r="B31" s="712">
        <v>868</v>
      </c>
      <c r="C31" s="56">
        <v>663</v>
      </c>
      <c r="D31" s="56">
        <v>130</v>
      </c>
      <c r="E31" s="56">
        <v>48</v>
      </c>
      <c r="F31" s="56">
        <v>0</v>
      </c>
      <c r="G31" s="56">
        <v>27</v>
      </c>
      <c r="H31" s="56"/>
    </row>
    <row r="32" spans="1:8" ht="14.25" customHeight="1">
      <c r="A32" s="57" t="s">
        <v>507</v>
      </c>
      <c r="B32" s="712">
        <v>934</v>
      </c>
      <c r="C32" s="56">
        <v>746</v>
      </c>
      <c r="D32" s="56">
        <v>111</v>
      </c>
      <c r="E32" s="56">
        <v>54</v>
      </c>
      <c r="F32" s="56">
        <v>0</v>
      </c>
      <c r="G32" s="56">
        <v>23</v>
      </c>
      <c r="H32" s="56"/>
    </row>
    <row r="33" spans="1:8" ht="14.25" customHeight="1">
      <c r="A33" s="57" t="s">
        <v>584</v>
      </c>
      <c r="B33" s="712">
        <v>1187</v>
      </c>
      <c r="C33" s="56">
        <v>976</v>
      </c>
      <c r="D33" s="56">
        <v>116</v>
      </c>
      <c r="E33" s="56">
        <v>59</v>
      </c>
      <c r="F33" s="56">
        <v>0</v>
      </c>
      <c r="G33" s="56">
        <v>36</v>
      </c>
      <c r="H33" s="56"/>
    </row>
    <row r="34" spans="1:8" ht="14.25" customHeight="1">
      <c r="A34" s="57" t="s">
        <v>666</v>
      </c>
      <c r="B34" s="712">
        <v>1280</v>
      </c>
      <c r="C34" s="56">
        <v>988</v>
      </c>
      <c r="D34" s="56">
        <v>216</v>
      </c>
      <c r="E34" s="56">
        <v>43</v>
      </c>
      <c r="F34" s="56">
        <v>0</v>
      </c>
      <c r="G34" s="56">
        <v>33</v>
      </c>
      <c r="H34" s="56"/>
    </row>
    <row r="35" spans="1:8" ht="14.25" customHeight="1">
      <c r="A35" s="57" t="s">
        <v>820</v>
      </c>
      <c r="B35" s="712">
        <v>1339</v>
      </c>
      <c r="C35" s="712">
        <v>1027</v>
      </c>
      <c r="D35" s="56">
        <v>232</v>
      </c>
      <c r="E35" s="56">
        <v>57</v>
      </c>
      <c r="F35" s="56">
        <v>1</v>
      </c>
      <c r="G35" s="56">
        <v>22</v>
      </c>
      <c r="H35" s="56"/>
    </row>
    <row r="36" spans="1:8" ht="14.25" customHeight="1">
      <c r="A36" s="1411" t="s">
        <v>821</v>
      </c>
      <c r="B36" s="712"/>
      <c r="C36" s="56"/>
      <c r="D36" s="56"/>
      <c r="E36" s="56"/>
      <c r="F36" s="56"/>
      <c r="G36" s="56"/>
      <c r="H36" s="56"/>
    </row>
    <row r="37" spans="1:8" ht="15">
      <c r="A37" s="1411"/>
      <c r="B37" s="712">
        <f t="shared" ref="B37:G37" si="2">AVERAGE(B31:B35)</f>
        <v>1121.5999999999999</v>
      </c>
      <c r="C37" s="712">
        <f t="shared" si="2"/>
        <v>880</v>
      </c>
      <c r="D37" s="712">
        <f t="shared" si="2"/>
        <v>161</v>
      </c>
      <c r="E37" s="712">
        <f t="shared" si="2"/>
        <v>52.2</v>
      </c>
      <c r="F37" s="712">
        <f t="shared" si="2"/>
        <v>0.2</v>
      </c>
      <c r="G37" s="712">
        <f t="shared" si="2"/>
        <v>28.2</v>
      </c>
      <c r="H37" s="56"/>
    </row>
    <row r="38" spans="1:8" ht="15.75" customHeight="1">
      <c r="A38" s="58"/>
      <c r="B38" s="712"/>
      <c r="C38" s="56"/>
      <c r="D38" s="56"/>
      <c r="E38" s="56"/>
      <c r="F38" s="56"/>
      <c r="G38" s="56"/>
      <c r="H38" s="56"/>
    </row>
    <row r="39" spans="1:8" ht="14.25" customHeight="1">
      <c r="A39" s="59" t="s">
        <v>149</v>
      </c>
      <c r="B39" s="712"/>
      <c r="C39" s="56"/>
      <c r="D39" s="56"/>
      <c r="E39" s="56"/>
      <c r="F39" s="56"/>
      <c r="G39" s="56"/>
      <c r="H39" s="56"/>
    </row>
    <row r="40" spans="1:8" ht="14.25" customHeight="1">
      <c r="A40" s="58">
        <v>2011</v>
      </c>
      <c r="B40" s="712">
        <v>584</v>
      </c>
      <c r="C40" s="56">
        <v>12</v>
      </c>
      <c r="D40" s="712">
        <v>346</v>
      </c>
      <c r="E40" s="56">
        <v>36</v>
      </c>
      <c r="F40" s="56">
        <v>0</v>
      </c>
      <c r="G40" s="56">
        <v>190</v>
      </c>
      <c r="H40" s="56"/>
    </row>
    <row r="41" spans="1:8" ht="15" customHeight="1">
      <c r="A41" s="58">
        <v>2012</v>
      </c>
      <c r="B41" s="712">
        <v>581</v>
      </c>
      <c r="C41" s="56">
        <v>26</v>
      </c>
      <c r="D41" s="712">
        <v>365</v>
      </c>
      <c r="E41" s="56">
        <v>65</v>
      </c>
      <c r="F41" s="56">
        <v>0</v>
      </c>
      <c r="G41" s="56">
        <v>125</v>
      </c>
      <c r="H41" s="56"/>
    </row>
    <row r="42" spans="1:8" ht="15" customHeight="1">
      <c r="A42" s="58">
        <v>2013</v>
      </c>
      <c r="B42" s="712">
        <v>527</v>
      </c>
      <c r="C42" s="56">
        <v>22</v>
      </c>
      <c r="D42" s="712">
        <v>366</v>
      </c>
      <c r="E42" s="56">
        <v>50</v>
      </c>
      <c r="F42" s="56">
        <v>1</v>
      </c>
      <c r="G42" s="56">
        <v>88</v>
      </c>
      <c r="H42" s="56"/>
    </row>
    <row r="43" spans="1:8" ht="15" customHeight="1">
      <c r="A43" s="58">
        <v>2014</v>
      </c>
      <c r="B43" s="712">
        <v>614</v>
      </c>
      <c r="C43" s="56">
        <v>32</v>
      </c>
      <c r="D43" s="712">
        <v>471</v>
      </c>
      <c r="E43" s="56">
        <v>45</v>
      </c>
      <c r="F43" s="56">
        <v>0</v>
      </c>
      <c r="G43" s="56">
        <v>66</v>
      </c>
      <c r="H43" s="56"/>
    </row>
    <row r="44" spans="1:8" ht="15" customHeight="1">
      <c r="A44" s="58">
        <v>2015</v>
      </c>
      <c r="B44" s="712">
        <v>706</v>
      </c>
      <c r="C44" s="56">
        <v>49</v>
      </c>
      <c r="D44" s="712">
        <v>553</v>
      </c>
      <c r="E44" s="56">
        <v>54</v>
      </c>
      <c r="F44" s="56">
        <v>0</v>
      </c>
      <c r="G44" s="56">
        <v>50</v>
      </c>
      <c r="H44" s="56"/>
    </row>
    <row r="45" spans="1:8" ht="15" customHeight="1">
      <c r="A45" s="58">
        <v>2016</v>
      </c>
      <c r="B45" s="712">
        <v>868</v>
      </c>
      <c r="C45" s="56">
        <v>32</v>
      </c>
      <c r="D45" s="712">
        <v>730</v>
      </c>
      <c r="E45" s="56">
        <v>48</v>
      </c>
      <c r="F45" s="56">
        <v>0</v>
      </c>
      <c r="G45" s="56">
        <v>58</v>
      </c>
      <c r="H45" s="56"/>
    </row>
    <row r="46" spans="1:8" ht="15" customHeight="1">
      <c r="A46" s="58">
        <v>2017</v>
      </c>
      <c r="B46" s="712">
        <v>934</v>
      </c>
      <c r="C46" s="56">
        <v>34</v>
      </c>
      <c r="D46" s="712">
        <v>807</v>
      </c>
      <c r="E46" s="56">
        <v>54</v>
      </c>
      <c r="F46" s="56">
        <v>0</v>
      </c>
      <c r="G46" s="56">
        <v>39</v>
      </c>
      <c r="H46" s="56"/>
    </row>
    <row r="47" spans="1:8" ht="15" customHeight="1">
      <c r="A47" s="58">
        <v>2018</v>
      </c>
      <c r="B47" s="712">
        <v>1187</v>
      </c>
      <c r="C47" s="56">
        <v>45</v>
      </c>
      <c r="D47" s="712">
        <v>1017</v>
      </c>
      <c r="E47" s="56">
        <v>59</v>
      </c>
      <c r="F47" s="56">
        <v>0</v>
      </c>
      <c r="G47" s="56">
        <v>66</v>
      </c>
      <c r="H47" s="56"/>
    </row>
    <row r="48" spans="1:8" ht="15" customHeight="1">
      <c r="A48" s="58">
        <v>2019</v>
      </c>
      <c r="B48" s="712">
        <v>1280</v>
      </c>
      <c r="C48" s="56">
        <v>47</v>
      </c>
      <c r="D48" s="712">
        <v>1134</v>
      </c>
      <c r="E48" s="56">
        <v>43</v>
      </c>
      <c r="F48" s="56">
        <v>0</v>
      </c>
      <c r="G48" s="56">
        <v>56</v>
      </c>
      <c r="H48" s="56"/>
    </row>
    <row r="49" spans="1:8" ht="15" customHeight="1">
      <c r="A49" s="58">
        <v>2020</v>
      </c>
      <c r="B49" s="712">
        <v>1339</v>
      </c>
      <c r="C49" s="56">
        <v>14</v>
      </c>
      <c r="D49" s="712">
        <v>1242</v>
      </c>
      <c r="E49" s="56">
        <v>57</v>
      </c>
      <c r="F49" s="56">
        <v>1</v>
      </c>
      <c r="G49" s="56">
        <v>25</v>
      </c>
      <c r="H49" s="56"/>
    </row>
    <row r="50" spans="1:8" ht="15" customHeight="1">
      <c r="A50" s="1411" t="s">
        <v>822</v>
      </c>
      <c r="B50" s="712"/>
      <c r="C50" s="56"/>
      <c r="D50" s="712"/>
      <c r="E50" s="56"/>
      <c r="F50" s="56"/>
      <c r="G50" s="56"/>
      <c r="H50" s="56"/>
    </row>
    <row r="51" spans="1:8" ht="15">
      <c r="A51" s="1411"/>
      <c r="B51" s="712">
        <f t="shared" ref="B51:G51" si="3">AVERAGE(B45:B49)</f>
        <v>1121.5999999999999</v>
      </c>
      <c r="C51" s="712">
        <f t="shared" si="3"/>
        <v>34.4</v>
      </c>
      <c r="D51" s="712">
        <f t="shared" si="3"/>
        <v>986</v>
      </c>
      <c r="E51" s="712">
        <f t="shared" si="3"/>
        <v>52.2</v>
      </c>
      <c r="F51" s="712">
        <f t="shared" si="3"/>
        <v>0.2</v>
      </c>
      <c r="G51" s="712">
        <f t="shared" si="3"/>
        <v>48.8</v>
      </c>
      <c r="H51" s="56"/>
    </row>
    <row r="52" spans="1:8" ht="9.75" customHeight="1">
      <c r="A52" s="10"/>
      <c r="B52" s="11"/>
      <c r="C52" s="11"/>
      <c r="D52" s="11"/>
      <c r="E52" s="11"/>
      <c r="F52" s="11"/>
      <c r="G52" s="12"/>
      <c r="H52" s="324"/>
    </row>
    <row r="54" spans="1:8" ht="11.25" customHeight="1">
      <c r="A54" s="804" t="s">
        <v>176</v>
      </c>
      <c r="B54" s="805"/>
      <c r="C54" s="805"/>
      <c r="D54" s="805"/>
      <c r="E54" s="805"/>
      <c r="F54" s="805"/>
      <c r="G54" s="806"/>
    </row>
    <row r="55" spans="1:8" s="32" customFormat="1" ht="10.5" customHeight="1">
      <c r="A55" s="1410" t="s">
        <v>943</v>
      </c>
      <c r="B55" s="1410"/>
      <c r="C55" s="1410"/>
      <c r="D55" s="1410"/>
      <c r="E55" s="1410"/>
      <c r="F55" s="1410"/>
      <c r="G55" s="1410"/>
      <c r="H55" s="309"/>
    </row>
    <row r="56" spans="1:8" s="32" customFormat="1" ht="10.5" customHeight="1">
      <c r="A56" s="1410"/>
      <c r="B56" s="1410"/>
      <c r="C56" s="1410"/>
      <c r="D56" s="1410"/>
      <c r="E56" s="1410"/>
      <c r="F56" s="1410"/>
      <c r="G56" s="1410"/>
      <c r="H56" s="309"/>
    </row>
    <row r="57" spans="1:8" s="32" customFormat="1" ht="11.25" customHeight="1">
      <c r="A57" s="1410"/>
      <c r="B57" s="1410"/>
      <c r="C57" s="1410"/>
      <c r="D57" s="1410"/>
      <c r="E57" s="1410"/>
      <c r="F57" s="1410"/>
      <c r="G57" s="1410"/>
      <c r="H57" s="309"/>
    </row>
    <row r="58" spans="1:8" s="629" customFormat="1" ht="12" customHeight="1">
      <c r="A58" s="1410"/>
      <c r="B58" s="1410"/>
      <c r="C58" s="1410"/>
      <c r="D58" s="1410"/>
      <c r="E58" s="1410"/>
      <c r="F58" s="1410"/>
      <c r="G58" s="1410"/>
      <c r="H58" s="475"/>
    </row>
    <row r="59" spans="1:8" s="629" customFormat="1" ht="12.75" customHeight="1">
      <c r="A59" s="1410"/>
      <c r="B59" s="1410"/>
      <c r="C59" s="1410"/>
      <c r="D59" s="1410"/>
      <c r="E59" s="1410"/>
      <c r="F59" s="1410"/>
      <c r="G59" s="1410"/>
      <c r="H59" s="475"/>
    </row>
    <row r="60" spans="1:8" s="32" customFormat="1" ht="10.5" customHeight="1">
      <c r="A60" s="1408" t="s">
        <v>467</v>
      </c>
      <c r="B60" s="1409"/>
      <c r="C60" s="1409"/>
      <c r="D60" s="1409"/>
      <c r="E60" s="1409"/>
      <c r="F60" s="1409"/>
      <c r="G60" s="1409"/>
      <c r="H60" s="311"/>
    </row>
    <row r="61" spans="1:8" s="32" customFormat="1">
      <c r="A61" s="1410" t="s">
        <v>468</v>
      </c>
      <c r="B61" s="1410"/>
      <c r="C61" s="1410"/>
      <c r="D61" s="1410"/>
      <c r="E61" s="1410"/>
      <c r="F61" s="1410"/>
      <c r="G61" s="1410"/>
      <c r="H61" s="309"/>
    </row>
    <row r="62" spans="1:8" s="759" customFormat="1">
      <c r="A62" s="1410"/>
      <c r="B62" s="1410"/>
      <c r="C62" s="1410"/>
      <c r="D62" s="1410"/>
      <c r="E62" s="1410"/>
      <c r="F62" s="1410"/>
      <c r="G62" s="1410"/>
      <c r="H62" s="774"/>
    </row>
    <row r="63" spans="1:8" s="32" customFormat="1" ht="10.5" customHeight="1">
      <c r="A63" s="1408" t="s">
        <v>227</v>
      </c>
      <c r="B63" s="1409"/>
      <c r="C63" s="1409"/>
      <c r="D63" s="1409"/>
      <c r="E63" s="1409"/>
      <c r="F63" s="1409"/>
      <c r="G63" s="1409"/>
      <c r="H63" s="311"/>
    </row>
    <row r="64" spans="1:8" s="32" customFormat="1" ht="10.5" customHeight="1">
      <c r="A64" s="61"/>
      <c r="B64" s="61"/>
      <c r="C64" s="61"/>
      <c r="D64" s="61"/>
      <c r="E64" s="61"/>
      <c r="F64" s="61"/>
      <c r="G64" s="61"/>
      <c r="H64" s="311"/>
    </row>
    <row r="65" spans="1:2" ht="10.5" customHeight="1">
      <c r="A65" s="1402" t="s">
        <v>815</v>
      </c>
      <c r="B65" s="1403"/>
    </row>
  </sheetData>
  <mergeCells count="16">
    <mergeCell ref="A1:G1"/>
    <mergeCell ref="A65:B65"/>
    <mergeCell ref="C4:C5"/>
    <mergeCell ref="D4:D5"/>
    <mergeCell ref="A60:G60"/>
    <mergeCell ref="A63:G63"/>
    <mergeCell ref="A55:G59"/>
    <mergeCell ref="A61:G62"/>
    <mergeCell ref="A36:A37"/>
    <mergeCell ref="A50:A51"/>
    <mergeCell ref="A3:A6"/>
    <mergeCell ref="B3:B6"/>
    <mergeCell ref="C3:G3"/>
    <mergeCell ref="E4:E5"/>
    <mergeCell ref="F4:F5"/>
    <mergeCell ref="G4:G5"/>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0" orientation="portrait" r:id="rId1"/>
  <headerFooter alignWithMargins="0"/>
  <ignoredErrors>
    <ignoredError sqref="A11" numberStoredAsText="1"/>
    <ignoredError sqref="B8:G8 B9:G9 B37:G37 B51:G5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workbookViewId="0">
      <selection sqref="A1:G1"/>
    </sheetView>
  </sheetViews>
  <sheetFormatPr defaultColWidth="9.1640625" defaultRowHeight="11.25" customHeight="1"/>
  <cols>
    <col min="1" max="1" width="20.83203125" style="1332" customWidth="1"/>
    <col min="2" max="2" width="11" style="453" customWidth="1"/>
    <col min="3" max="3" width="15" style="21" customWidth="1"/>
    <col min="4" max="8" width="14.1640625" style="21" customWidth="1"/>
    <col min="9" max="9" width="14.83203125" style="21" customWidth="1"/>
    <col min="10" max="14" width="14.33203125" style="21" customWidth="1"/>
    <col min="15" max="15" width="11.5" style="21" customWidth="1"/>
    <col min="16" max="16" width="10" style="21" customWidth="1"/>
    <col min="17" max="17" width="11.33203125" style="1325" customWidth="1"/>
    <col min="18" max="18" width="13" style="21" customWidth="1"/>
    <col min="19" max="19" width="3.6640625" style="21" customWidth="1"/>
    <col min="20" max="16384" width="9.1640625" style="21"/>
  </cols>
  <sheetData>
    <row r="1" spans="1:22" ht="18" customHeight="1">
      <c r="A1" s="1438" t="s">
        <v>1780</v>
      </c>
      <c r="B1" s="1438"/>
      <c r="C1" s="1438"/>
      <c r="D1" s="1438"/>
      <c r="E1" s="1438"/>
      <c r="F1" s="1438"/>
      <c r="G1" s="1438"/>
      <c r="H1" s="1275"/>
      <c r="I1" s="1419" t="s">
        <v>665</v>
      </c>
      <c r="J1" s="1419"/>
      <c r="K1" s="764"/>
      <c r="L1" s="764"/>
      <c r="M1" s="764"/>
      <c r="N1" s="764"/>
      <c r="O1" s="764"/>
      <c r="R1" s="764"/>
      <c r="T1" s="1364"/>
      <c r="U1" s="1364"/>
      <c r="V1" s="1364"/>
    </row>
    <row r="2" spans="1:22" ht="15" customHeight="1">
      <c r="A2" s="1041"/>
      <c r="B2" s="1041"/>
      <c r="C2" s="1011"/>
      <c r="D2" s="1011"/>
      <c r="E2" s="1011"/>
      <c r="F2" s="1011"/>
      <c r="G2" s="1011"/>
      <c r="H2" s="1012"/>
      <c r="I2" s="1011"/>
      <c r="J2" s="1011"/>
      <c r="K2" s="1011"/>
      <c r="L2" s="1011"/>
      <c r="M2" s="1011"/>
      <c r="N2" s="1011"/>
      <c r="O2" s="1011"/>
      <c r="P2" s="1011"/>
      <c r="Q2" s="1011"/>
      <c r="R2" s="1011"/>
      <c r="S2" s="1326"/>
    </row>
    <row r="3" spans="1:22" ht="13.5" customHeight="1">
      <c r="A3" s="1383" t="s">
        <v>14</v>
      </c>
      <c r="B3" s="1420" t="s">
        <v>134</v>
      </c>
      <c r="C3" s="1428" t="s">
        <v>836</v>
      </c>
      <c r="D3" s="1428"/>
      <c r="E3" s="1428"/>
      <c r="F3" s="1428"/>
      <c r="G3" s="1428"/>
      <c r="H3" s="1429"/>
      <c r="I3" s="1437" t="s">
        <v>89</v>
      </c>
      <c r="J3" s="1428"/>
      <c r="K3" s="1428"/>
      <c r="L3" s="1428"/>
      <c r="M3" s="1429"/>
      <c r="N3" s="1441" t="s">
        <v>583</v>
      </c>
      <c r="O3" s="1426" t="s">
        <v>32</v>
      </c>
      <c r="P3" s="1422" t="s">
        <v>346</v>
      </c>
      <c r="Q3" s="1422" t="s">
        <v>183</v>
      </c>
      <c r="R3" s="1424" t="s">
        <v>43</v>
      </c>
    </row>
    <row r="4" spans="1:22" ht="15" customHeight="1">
      <c r="A4" s="1383"/>
      <c r="B4" s="1420"/>
      <c r="C4" s="1278"/>
      <c r="D4" s="1280"/>
      <c r="E4" s="1276"/>
      <c r="F4" s="1276"/>
      <c r="G4" s="1276"/>
      <c r="H4" s="1007"/>
      <c r="I4" s="1434" t="s">
        <v>955</v>
      </c>
      <c r="J4" s="1326"/>
      <c r="K4" s="688"/>
      <c r="L4" s="1326"/>
      <c r="M4" s="939"/>
      <c r="N4" s="1441"/>
      <c r="O4" s="1426"/>
      <c r="P4" s="1422"/>
      <c r="Q4" s="1422"/>
      <c r="R4" s="1424"/>
    </row>
    <row r="5" spans="1:22" ht="15" customHeight="1">
      <c r="A5" s="1383"/>
      <c r="B5" s="1420"/>
      <c r="C5" s="1441" t="s">
        <v>186</v>
      </c>
      <c r="D5" s="1445" t="s">
        <v>31</v>
      </c>
      <c r="E5" s="1432" t="s">
        <v>345</v>
      </c>
      <c r="F5" s="1432" t="s">
        <v>330</v>
      </c>
      <c r="G5" s="1432" t="s">
        <v>331</v>
      </c>
      <c r="H5" s="1433" t="s">
        <v>332</v>
      </c>
      <c r="I5" s="1435"/>
      <c r="J5" s="940" t="s">
        <v>90</v>
      </c>
      <c r="K5" s="1276"/>
      <c r="L5" s="940" t="s">
        <v>90</v>
      </c>
      <c r="M5" s="1274"/>
      <c r="N5" s="1441"/>
      <c r="O5" s="1426"/>
      <c r="P5" s="1422"/>
      <c r="Q5" s="1422"/>
      <c r="R5" s="1424"/>
    </row>
    <row r="6" spans="1:22" ht="15" customHeight="1">
      <c r="A6" s="1383"/>
      <c r="B6" s="1420"/>
      <c r="C6" s="1441"/>
      <c r="D6" s="1445"/>
      <c r="E6" s="1432"/>
      <c r="F6" s="1432"/>
      <c r="G6" s="1432"/>
      <c r="H6" s="1433"/>
      <c r="I6" s="1435"/>
      <c r="J6" s="1446" t="s">
        <v>597</v>
      </c>
      <c r="K6" s="1430" t="s">
        <v>581</v>
      </c>
      <c r="L6" s="1448" t="s">
        <v>598</v>
      </c>
      <c r="M6" s="1443" t="s">
        <v>582</v>
      </c>
      <c r="N6" s="1441"/>
      <c r="O6" s="1426"/>
      <c r="P6" s="1422"/>
      <c r="Q6" s="1422"/>
      <c r="R6" s="1424"/>
    </row>
    <row r="7" spans="1:22" ht="15" customHeight="1">
      <c r="A7" s="1383"/>
      <c r="B7" s="1420"/>
      <c r="C7" s="1441"/>
      <c r="D7" s="1445"/>
      <c r="E7" s="1432"/>
      <c r="F7" s="1432"/>
      <c r="G7" s="1432"/>
      <c r="H7" s="1433"/>
      <c r="I7" s="1435"/>
      <c r="J7" s="1432"/>
      <c r="K7" s="1430"/>
      <c r="L7" s="1448"/>
      <c r="M7" s="1443"/>
      <c r="N7" s="1441"/>
      <c r="O7" s="1426"/>
      <c r="P7" s="1422"/>
      <c r="Q7" s="1422"/>
      <c r="R7" s="1424"/>
    </row>
    <row r="8" spans="1:22" ht="15" customHeight="1">
      <c r="A8" s="1383"/>
      <c r="B8" s="1420"/>
      <c r="C8" s="1441"/>
      <c r="D8" s="1445"/>
      <c r="E8" s="1432"/>
      <c r="F8" s="1432"/>
      <c r="G8" s="1432"/>
      <c r="H8" s="1433"/>
      <c r="I8" s="1435"/>
      <c r="J8" s="1432"/>
      <c r="K8" s="1430"/>
      <c r="L8" s="1448"/>
      <c r="M8" s="1443"/>
      <c r="N8" s="1441"/>
      <c r="O8" s="1426"/>
      <c r="P8" s="1422"/>
      <c r="Q8" s="1422"/>
      <c r="R8" s="1424"/>
    </row>
    <row r="9" spans="1:22" ht="15">
      <c r="A9" s="1440"/>
      <c r="B9" s="1421"/>
      <c r="C9" s="937"/>
      <c r="D9" s="938"/>
      <c r="E9" s="1277"/>
      <c r="F9" s="1277"/>
      <c r="G9" s="1277"/>
      <c r="H9" s="1008"/>
      <c r="I9" s="1436"/>
      <c r="J9" s="1447"/>
      <c r="K9" s="1431"/>
      <c r="L9" s="1449"/>
      <c r="M9" s="1444"/>
      <c r="N9" s="1442"/>
      <c r="O9" s="1427"/>
      <c r="P9" s="1423"/>
      <c r="Q9" s="1423"/>
      <c r="R9" s="1425"/>
    </row>
    <row r="10" spans="1:22" ht="15">
      <c r="A10" s="1042" t="s">
        <v>95</v>
      </c>
      <c r="B10" s="496"/>
      <c r="C10" s="63"/>
      <c r="D10" s="63"/>
      <c r="E10" s="63"/>
      <c r="F10" s="63"/>
      <c r="G10" s="63"/>
      <c r="H10" s="1009"/>
      <c r="I10" s="63"/>
      <c r="J10" s="63"/>
      <c r="K10" s="63"/>
      <c r="L10" s="63"/>
      <c r="M10" s="63"/>
      <c r="N10" s="63"/>
      <c r="O10" s="63"/>
      <c r="P10" s="63"/>
      <c r="Q10" s="63"/>
      <c r="R10" s="63"/>
    </row>
    <row r="11" spans="1:22" ht="15" customHeight="1">
      <c r="A11" s="191" t="s">
        <v>156</v>
      </c>
      <c r="B11" s="715">
        <f>AVERAGE(B14:B18)</f>
        <v>260</v>
      </c>
      <c r="C11" s="68">
        <f>AVERAGE(C14:C18)</f>
        <v>128.4</v>
      </c>
      <c r="D11" s="68">
        <f>AVERAGE(D14:D18)</f>
        <v>73.599999999999994</v>
      </c>
      <c r="E11" s="68" t="s">
        <v>78</v>
      </c>
      <c r="F11" s="68" t="s">
        <v>78</v>
      </c>
      <c r="G11" s="68" t="s">
        <v>78</v>
      </c>
      <c r="H11" s="1327" t="s">
        <v>78</v>
      </c>
      <c r="I11" s="68" t="s">
        <v>78</v>
      </c>
      <c r="J11" s="68" t="s">
        <v>78</v>
      </c>
      <c r="K11" s="68">
        <f>AVERAGE(K14:K18)</f>
        <v>115.6</v>
      </c>
      <c r="L11" s="68" t="s">
        <v>78</v>
      </c>
      <c r="M11" s="68" t="s">
        <v>78</v>
      </c>
      <c r="N11" s="68" t="s">
        <v>78</v>
      </c>
      <c r="O11" s="68">
        <f>AVERAGE(O14:O18)</f>
        <v>5.6</v>
      </c>
      <c r="P11" s="68">
        <f>AVERAGE(P14:P18)</f>
        <v>6.6</v>
      </c>
      <c r="Q11" s="68" t="s">
        <v>78</v>
      </c>
      <c r="R11" s="68">
        <f>AVERAGE(R14:R18)</f>
        <v>91</v>
      </c>
    </row>
    <row r="12" spans="1:22" s="1" customFormat="1" ht="15" customHeight="1">
      <c r="A12" s="1043" t="s">
        <v>94</v>
      </c>
      <c r="B12" s="715">
        <f>AVERAGE(B21:B25)</f>
        <v>377</v>
      </c>
      <c r="C12" s="68">
        <f t="shared" ref="C12:R12" si="0">AVERAGE(C21:C25)</f>
        <v>228.6</v>
      </c>
      <c r="D12" s="68">
        <f t="shared" si="0"/>
        <v>90</v>
      </c>
      <c r="E12" s="68">
        <f t="shared" si="0"/>
        <v>291.60000000000002</v>
      </c>
      <c r="F12" s="68">
        <f t="shared" si="0"/>
        <v>19</v>
      </c>
      <c r="G12" s="68">
        <f t="shared" si="0"/>
        <v>46.6</v>
      </c>
      <c r="H12" s="1327">
        <f t="shared" si="0"/>
        <v>334.4</v>
      </c>
      <c r="I12" s="68">
        <f t="shared" si="0"/>
        <v>127.8</v>
      </c>
      <c r="J12" s="68">
        <f t="shared" si="0"/>
        <v>127.8</v>
      </c>
      <c r="K12" s="68">
        <f>AVERAGE(K21:K25)</f>
        <v>102.6</v>
      </c>
      <c r="L12" s="68">
        <f>AVERAGE(L21:L25)</f>
        <v>0</v>
      </c>
      <c r="M12" s="68">
        <f>AVERAGE(M21:M25)</f>
        <v>0</v>
      </c>
      <c r="N12" s="68">
        <f>AVERAGE(N21:N25)</f>
        <v>0</v>
      </c>
      <c r="O12" s="68">
        <f t="shared" si="0"/>
        <v>38.200000000000003</v>
      </c>
      <c r="P12" s="68">
        <f t="shared" si="0"/>
        <v>13</v>
      </c>
      <c r="Q12" s="68">
        <f t="shared" si="0"/>
        <v>10.6</v>
      </c>
      <c r="R12" s="68">
        <f t="shared" si="0"/>
        <v>129.19999999999999</v>
      </c>
    </row>
    <row r="13" spans="1:22" s="1" customFormat="1" ht="12" customHeight="1">
      <c r="A13" s="1269"/>
      <c r="B13" s="715"/>
      <c r="C13" s="68"/>
      <c r="D13" s="68"/>
      <c r="E13" s="68"/>
      <c r="F13" s="68"/>
      <c r="G13" s="68"/>
      <c r="H13" s="1327"/>
      <c r="I13" s="68"/>
      <c r="J13" s="68"/>
      <c r="K13" s="68"/>
      <c r="L13" s="68"/>
      <c r="M13" s="68"/>
      <c r="N13" s="68"/>
      <c r="O13" s="68"/>
      <c r="P13" s="68"/>
      <c r="Q13" s="68"/>
      <c r="R13" s="68"/>
    </row>
    <row r="14" spans="1:22" ht="18.75" customHeight="1">
      <c r="A14" s="193">
        <v>1996</v>
      </c>
      <c r="B14" s="715">
        <v>244</v>
      </c>
      <c r="C14" s="68">
        <v>84</v>
      </c>
      <c r="D14" s="68">
        <v>100</v>
      </c>
      <c r="E14" s="68" t="s">
        <v>78</v>
      </c>
      <c r="F14" s="68" t="s">
        <v>78</v>
      </c>
      <c r="G14" s="68" t="s">
        <v>78</v>
      </c>
      <c r="H14" s="1327" t="s">
        <v>78</v>
      </c>
      <c r="I14" s="68" t="s">
        <v>78</v>
      </c>
      <c r="J14" s="68" t="s">
        <v>78</v>
      </c>
      <c r="K14" s="68">
        <v>84</v>
      </c>
      <c r="L14" s="68" t="s">
        <v>78</v>
      </c>
      <c r="M14" s="68" t="s">
        <v>78</v>
      </c>
      <c r="N14" s="68" t="s">
        <v>78</v>
      </c>
      <c r="O14" s="68">
        <v>3</v>
      </c>
      <c r="P14" s="68">
        <v>9</v>
      </c>
      <c r="Q14" s="68" t="s">
        <v>78</v>
      </c>
      <c r="R14" s="68">
        <v>87</v>
      </c>
    </row>
    <row r="15" spans="1:22" ht="15">
      <c r="A15" s="193">
        <v>1997</v>
      </c>
      <c r="B15" s="715">
        <v>224</v>
      </c>
      <c r="C15" s="68">
        <v>74</v>
      </c>
      <c r="D15" s="68">
        <v>86</v>
      </c>
      <c r="E15" s="68" t="s">
        <v>78</v>
      </c>
      <c r="F15" s="68" t="s">
        <v>78</v>
      </c>
      <c r="G15" s="68" t="s">
        <v>78</v>
      </c>
      <c r="H15" s="1327" t="s">
        <v>78</v>
      </c>
      <c r="I15" s="68" t="s">
        <v>78</v>
      </c>
      <c r="J15" s="68" t="s">
        <v>78</v>
      </c>
      <c r="K15" s="68">
        <v>93</v>
      </c>
      <c r="L15" s="68" t="s">
        <v>78</v>
      </c>
      <c r="M15" s="68" t="s">
        <v>78</v>
      </c>
      <c r="N15" s="68" t="s">
        <v>78</v>
      </c>
      <c r="O15" s="68">
        <v>5</v>
      </c>
      <c r="P15" s="68">
        <v>2</v>
      </c>
      <c r="Q15" s="68" t="s">
        <v>78</v>
      </c>
      <c r="R15" s="68">
        <v>70</v>
      </c>
    </row>
    <row r="16" spans="1:22" ht="15">
      <c r="A16" s="193">
        <v>1998</v>
      </c>
      <c r="B16" s="715">
        <v>249</v>
      </c>
      <c r="C16" s="68">
        <v>121</v>
      </c>
      <c r="D16" s="68">
        <v>64</v>
      </c>
      <c r="E16" s="68" t="s">
        <v>78</v>
      </c>
      <c r="F16" s="68" t="s">
        <v>78</v>
      </c>
      <c r="G16" s="68" t="s">
        <v>78</v>
      </c>
      <c r="H16" s="1327" t="s">
        <v>78</v>
      </c>
      <c r="I16" s="68" t="s">
        <v>78</v>
      </c>
      <c r="J16" s="68" t="s">
        <v>78</v>
      </c>
      <c r="K16" s="68">
        <v>113</v>
      </c>
      <c r="L16" s="68" t="s">
        <v>78</v>
      </c>
      <c r="M16" s="68" t="s">
        <v>78</v>
      </c>
      <c r="N16" s="68" t="s">
        <v>78</v>
      </c>
      <c r="O16" s="68">
        <v>4</v>
      </c>
      <c r="P16" s="68">
        <v>3</v>
      </c>
      <c r="Q16" s="68" t="s">
        <v>78</v>
      </c>
      <c r="R16" s="68">
        <v>86</v>
      </c>
    </row>
    <row r="17" spans="1:22" ht="15">
      <c r="A17" s="193">
        <v>1999</v>
      </c>
      <c r="B17" s="715">
        <v>291</v>
      </c>
      <c r="C17" s="68">
        <v>167</v>
      </c>
      <c r="D17" s="68">
        <v>63</v>
      </c>
      <c r="E17" s="68" t="s">
        <v>78</v>
      </c>
      <c r="F17" s="68" t="s">
        <v>78</v>
      </c>
      <c r="G17" s="68" t="s">
        <v>78</v>
      </c>
      <c r="H17" s="1327" t="s">
        <v>78</v>
      </c>
      <c r="I17" s="68" t="s">
        <v>78</v>
      </c>
      <c r="J17" s="68" t="s">
        <v>78</v>
      </c>
      <c r="K17" s="68">
        <v>142</v>
      </c>
      <c r="L17" s="68" t="s">
        <v>78</v>
      </c>
      <c r="M17" s="68" t="s">
        <v>78</v>
      </c>
      <c r="N17" s="68" t="s">
        <v>78</v>
      </c>
      <c r="O17" s="68">
        <v>12</v>
      </c>
      <c r="P17" s="68">
        <v>8</v>
      </c>
      <c r="Q17" s="68" t="s">
        <v>78</v>
      </c>
      <c r="R17" s="68">
        <v>89</v>
      </c>
    </row>
    <row r="18" spans="1:22" ht="15">
      <c r="A18" s="193">
        <v>2000</v>
      </c>
      <c r="B18" s="715">
        <v>292</v>
      </c>
      <c r="C18" s="68">
        <v>196</v>
      </c>
      <c r="D18" s="68">
        <v>55</v>
      </c>
      <c r="E18" s="68">
        <v>232</v>
      </c>
      <c r="F18" s="68">
        <v>17</v>
      </c>
      <c r="G18" s="68">
        <v>32</v>
      </c>
      <c r="H18" s="1327">
        <v>263</v>
      </c>
      <c r="I18" s="68">
        <v>164</v>
      </c>
      <c r="J18" s="68">
        <v>164</v>
      </c>
      <c r="K18" s="68">
        <v>146</v>
      </c>
      <c r="L18" s="68">
        <v>0</v>
      </c>
      <c r="M18" s="68">
        <v>0</v>
      </c>
      <c r="N18" s="68">
        <v>0</v>
      </c>
      <c r="O18" s="68">
        <v>4</v>
      </c>
      <c r="P18" s="68">
        <v>11</v>
      </c>
      <c r="Q18" s="68">
        <v>3</v>
      </c>
      <c r="R18" s="68">
        <v>123</v>
      </c>
    </row>
    <row r="19" spans="1:22" ht="15">
      <c r="A19" s="193">
        <v>2001</v>
      </c>
      <c r="B19" s="715">
        <v>332</v>
      </c>
      <c r="C19" s="68">
        <v>216</v>
      </c>
      <c r="D19" s="68">
        <v>69</v>
      </c>
      <c r="E19" s="68">
        <v>253</v>
      </c>
      <c r="F19" s="68">
        <v>9</v>
      </c>
      <c r="G19" s="68">
        <v>51</v>
      </c>
      <c r="H19" s="1327">
        <v>301</v>
      </c>
      <c r="I19" s="68">
        <v>182</v>
      </c>
      <c r="J19" s="68">
        <v>182</v>
      </c>
      <c r="K19" s="68">
        <v>156</v>
      </c>
      <c r="L19" s="68">
        <v>0</v>
      </c>
      <c r="M19" s="68">
        <v>0</v>
      </c>
      <c r="N19" s="68">
        <v>0</v>
      </c>
      <c r="O19" s="68">
        <v>19</v>
      </c>
      <c r="P19" s="68">
        <v>20</v>
      </c>
      <c r="Q19" s="68">
        <v>5</v>
      </c>
      <c r="R19" s="68">
        <v>140</v>
      </c>
    </row>
    <row r="20" spans="1:22" ht="15">
      <c r="A20" s="193">
        <v>2002</v>
      </c>
      <c r="B20" s="715">
        <v>382</v>
      </c>
      <c r="C20" s="68">
        <v>248</v>
      </c>
      <c r="D20" s="68">
        <v>98</v>
      </c>
      <c r="E20" s="68">
        <v>309</v>
      </c>
      <c r="F20" s="68">
        <v>11</v>
      </c>
      <c r="G20" s="68">
        <v>55</v>
      </c>
      <c r="H20" s="1327">
        <v>339</v>
      </c>
      <c r="I20" s="68">
        <v>245</v>
      </c>
      <c r="J20" s="68">
        <v>245</v>
      </c>
      <c r="K20" s="68">
        <v>214</v>
      </c>
      <c r="L20" s="68">
        <v>0</v>
      </c>
      <c r="M20" s="68">
        <v>0</v>
      </c>
      <c r="N20" s="68">
        <v>0</v>
      </c>
      <c r="O20" s="68">
        <v>31</v>
      </c>
      <c r="P20" s="68">
        <v>20</v>
      </c>
      <c r="Q20" s="68">
        <v>13</v>
      </c>
      <c r="R20" s="68">
        <v>156</v>
      </c>
    </row>
    <row r="21" spans="1:22" ht="15">
      <c r="A21" s="193">
        <v>2003</v>
      </c>
      <c r="B21" s="715">
        <v>317</v>
      </c>
      <c r="C21" s="68">
        <v>175</v>
      </c>
      <c r="D21" s="68">
        <v>87</v>
      </c>
      <c r="E21" s="68">
        <v>239</v>
      </c>
      <c r="F21" s="68">
        <v>18</v>
      </c>
      <c r="G21" s="68">
        <v>51</v>
      </c>
      <c r="H21" s="1327">
        <v>285</v>
      </c>
      <c r="I21" s="68">
        <v>186</v>
      </c>
      <c r="J21" s="68">
        <v>186</v>
      </c>
      <c r="K21" s="68">
        <v>153</v>
      </c>
      <c r="L21" s="68">
        <v>0</v>
      </c>
      <c r="M21" s="68">
        <v>0</v>
      </c>
      <c r="N21" s="68">
        <v>0</v>
      </c>
      <c r="O21" s="68">
        <v>29</v>
      </c>
      <c r="P21" s="68">
        <v>14</v>
      </c>
      <c r="Q21" s="68">
        <v>10</v>
      </c>
      <c r="R21" s="68">
        <v>128</v>
      </c>
    </row>
    <row r="22" spans="1:22" ht="15">
      <c r="A22" s="193">
        <v>2004</v>
      </c>
      <c r="B22" s="715">
        <v>356</v>
      </c>
      <c r="C22" s="68">
        <v>225</v>
      </c>
      <c r="D22" s="68">
        <v>80</v>
      </c>
      <c r="E22" s="68">
        <v>275</v>
      </c>
      <c r="F22" s="68">
        <v>25</v>
      </c>
      <c r="G22" s="68">
        <v>41</v>
      </c>
      <c r="H22" s="1327">
        <v>324</v>
      </c>
      <c r="I22" s="68">
        <v>140</v>
      </c>
      <c r="J22" s="68">
        <v>140</v>
      </c>
      <c r="K22" s="68">
        <v>113</v>
      </c>
      <c r="L22" s="68">
        <v>0</v>
      </c>
      <c r="M22" s="68">
        <v>0</v>
      </c>
      <c r="N22" s="68">
        <v>0</v>
      </c>
      <c r="O22" s="68">
        <v>38</v>
      </c>
      <c r="P22" s="68">
        <v>17</v>
      </c>
      <c r="Q22" s="68">
        <v>10</v>
      </c>
      <c r="R22" s="68">
        <v>116</v>
      </c>
    </row>
    <row r="23" spans="1:22" ht="15">
      <c r="A23" s="193">
        <v>2005</v>
      </c>
      <c r="B23" s="715">
        <v>336</v>
      </c>
      <c r="C23" s="68">
        <v>194</v>
      </c>
      <c r="D23" s="68">
        <v>72</v>
      </c>
      <c r="E23" s="68">
        <v>246</v>
      </c>
      <c r="F23" s="68">
        <v>12</v>
      </c>
      <c r="G23" s="68">
        <v>49</v>
      </c>
      <c r="H23" s="1327">
        <v>288</v>
      </c>
      <c r="I23" s="68">
        <v>110</v>
      </c>
      <c r="J23" s="68">
        <v>110</v>
      </c>
      <c r="K23" s="68">
        <v>90</v>
      </c>
      <c r="L23" s="68">
        <v>0</v>
      </c>
      <c r="M23" s="68">
        <v>0</v>
      </c>
      <c r="N23" s="68">
        <v>0</v>
      </c>
      <c r="O23" s="68">
        <v>44</v>
      </c>
      <c r="P23" s="68">
        <v>10</v>
      </c>
      <c r="Q23" s="68">
        <v>11</v>
      </c>
      <c r="R23" s="68">
        <v>114</v>
      </c>
    </row>
    <row r="24" spans="1:22" ht="15">
      <c r="A24" s="193">
        <v>2006</v>
      </c>
      <c r="B24" s="715">
        <v>421</v>
      </c>
      <c r="C24" s="68">
        <v>260</v>
      </c>
      <c r="D24" s="68">
        <v>97</v>
      </c>
      <c r="E24" s="68">
        <v>328</v>
      </c>
      <c r="F24" s="68">
        <v>25</v>
      </c>
      <c r="G24" s="68">
        <v>42</v>
      </c>
      <c r="H24" s="1327">
        <v>366</v>
      </c>
      <c r="I24" s="68">
        <v>94</v>
      </c>
      <c r="J24" s="68">
        <v>94</v>
      </c>
      <c r="K24" s="68">
        <v>78</v>
      </c>
      <c r="L24" s="68">
        <v>0</v>
      </c>
      <c r="M24" s="68">
        <v>0</v>
      </c>
      <c r="N24" s="68">
        <v>0</v>
      </c>
      <c r="O24" s="68">
        <v>33</v>
      </c>
      <c r="P24" s="68">
        <v>13</v>
      </c>
      <c r="Q24" s="68">
        <v>11</v>
      </c>
      <c r="R24" s="68">
        <v>131</v>
      </c>
    </row>
    <row r="25" spans="1:22" ht="15.75" thickBot="1">
      <c r="A25" s="193">
        <v>2007</v>
      </c>
      <c r="B25" s="715">
        <v>455</v>
      </c>
      <c r="C25" s="1328">
        <v>289</v>
      </c>
      <c r="D25" s="1328">
        <v>114</v>
      </c>
      <c r="E25" s="1328">
        <v>370</v>
      </c>
      <c r="F25" s="1328">
        <v>15</v>
      </c>
      <c r="G25" s="1328">
        <v>50</v>
      </c>
      <c r="H25" s="1329">
        <v>409</v>
      </c>
      <c r="I25" s="1328">
        <v>109</v>
      </c>
      <c r="J25" s="1328">
        <v>109</v>
      </c>
      <c r="K25" s="1328">
        <v>79</v>
      </c>
      <c r="L25" s="1328">
        <v>0</v>
      </c>
      <c r="M25" s="1328">
        <v>0</v>
      </c>
      <c r="N25" s="1328">
        <v>0</v>
      </c>
      <c r="O25" s="1328">
        <v>47</v>
      </c>
      <c r="P25" s="1328">
        <v>11</v>
      </c>
      <c r="Q25" s="1328">
        <v>11</v>
      </c>
      <c r="R25" s="1328">
        <v>157</v>
      </c>
    </row>
    <row r="26" spans="1:22" ht="15">
      <c r="A26" s="193">
        <v>2008</v>
      </c>
      <c r="B26" s="715">
        <v>574</v>
      </c>
      <c r="C26" s="68">
        <v>324</v>
      </c>
      <c r="D26" s="68">
        <v>169</v>
      </c>
      <c r="E26" s="68">
        <v>445</v>
      </c>
      <c r="F26" s="68">
        <v>24</v>
      </c>
      <c r="G26" s="68">
        <v>67</v>
      </c>
      <c r="H26" s="1327">
        <v>507</v>
      </c>
      <c r="I26" s="68">
        <v>149</v>
      </c>
      <c r="J26" s="68">
        <v>148</v>
      </c>
      <c r="K26" s="68">
        <v>115</v>
      </c>
      <c r="L26" s="68">
        <v>1</v>
      </c>
      <c r="M26" s="68">
        <v>0</v>
      </c>
      <c r="N26" s="68">
        <v>2</v>
      </c>
      <c r="O26" s="68">
        <v>36</v>
      </c>
      <c r="P26" s="68">
        <v>5</v>
      </c>
      <c r="Q26" s="68">
        <v>11</v>
      </c>
      <c r="R26" s="68">
        <v>167</v>
      </c>
    </row>
    <row r="27" spans="1:22" ht="15">
      <c r="A27" s="193">
        <v>2009</v>
      </c>
      <c r="B27" s="715">
        <v>545</v>
      </c>
      <c r="C27" s="68">
        <v>322</v>
      </c>
      <c r="D27" s="68">
        <v>173</v>
      </c>
      <c r="E27" s="68">
        <v>432</v>
      </c>
      <c r="F27" s="68">
        <v>33</v>
      </c>
      <c r="G27" s="68">
        <v>64</v>
      </c>
      <c r="H27" s="1327">
        <v>498</v>
      </c>
      <c r="I27" s="68">
        <v>154</v>
      </c>
      <c r="J27" s="68">
        <v>154</v>
      </c>
      <c r="K27" s="68">
        <v>116</v>
      </c>
      <c r="L27" s="68">
        <v>1</v>
      </c>
      <c r="M27" s="68">
        <v>0</v>
      </c>
      <c r="N27" s="68">
        <v>2</v>
      </c>
      <c r="O27" s="68">
        <v>32</v>
      </c>
      <c r="P27" s="68">
        <v>2</v>
      </c>
      <c r="Q27" s="68">
        <v>6</v>
      </c>
      <c r="R27" s="68">
        <v>165</v>
      </c>
    </row>
    <row r="28" spans="1:22" ht="15">
      <c r="A28" s="193">
        <v>2010</v>
      </c>
      <c r="B28" s="715">
        <v>485</v>
      </c>
      <c r="C28" s="68">
        <v>254</v>
      </c>
      <c r="D28" s="68">
        <v>174</v>
      </c>
      <c r="E28" s="68">
        <v>395</v>
      </c>
      <c r="F28" s="68">
        <v>11</v>
      </c>
      <c r="G28" s="68">
        <v>58</v>
      </c>
      <c r="H28" s="1327">
        <v>442</v>
      </c>
      <c r="I28" s="68">
        <v>122</v>
      </c>
      <c r="J28" s="68">
        <v>122</v>
      </c>
      <c r="K28" s="68">
        <v>93</v>
      </c>
      <c r="L28" s="68">
        <v>0</v>
      </c>
      <c r="M28" s="68">
        <v>0</v>
      </c>
      <c r="N28" s="68">
        <v>3</v>
      </c>
      <c r="O28" s="68">
        <v>33</v>
      </c>
      <c r="P28" s="68">
        <v>0</v>
      </c>
      <c r="Q28" s="68">
        <v>3</v>
      </c>
      <c r="R28" s="68">
        <v>127</v>
      </c>
    </row>
    <row r="29" spans="1:22" ht="15">
      <c r="A29" s="193">
        <v>2011</v>
      </c>
      <c r="B29" s="715">
        <v>584</v>
      </c>
      <c r="C29" s="68">
        <v>206</v>
      </c>
      <c r="D29" s="68">
        <v>275</v>
      </c>
      <c r="E29" s="68">
        <v>430</v>
      </c>
      <c r="F29" s="68">
        <v>32</v>
      </c>
      <c r="G29" s="68">
        <v>85</v>
      </c>
      <c r="H29" s="1327">
        <v>524</v>
      </c>
      <c r="I29" s="68">
        <v>185</v>
      </c>
      <c r="J29" s="68">
        <v>172</v>
      </c>
      <c r="K29" s="68">
        <v>123</v>
      </c>
      <c r="L29" s="68">
        <v>14</v>
      </c>
      <c r="M29" s="68">
        <v>0</v>
      </c>
      <c r="N29" s="68">
        <v>8</v>
      </c>
      <c r="O29" s="68">
        <v>36</v>
      </c>
      <c r="P29" s="68">
        <v>8</v>
      </c>
      <c r="Q29" s="68">
        <v>24</v>
      </c>
      <c r="R29" s="68">
        <v>129</v>
      </c>
    </row>
    <row r="30" spans="1:22" ht="15">
      <c r="A30" s="193">
        <v>2012</v>
      </c>
      <c r="B30" s="715">
        <v>581</v>
      </c>
      <c r="C30" s="68">
        <v>221</v>
      </c>
      <c r="D30" s="68">
        <v>237</v>
      </c>
      <c r="E30" s="68">
        <v>399</v>
      </c>
      <c r="F30" s="68">
        <v>33</v>
      </c>
      <c r="G30" s="68">
        <v>84</v>
      </c>
      <c r="H30" s="1327">
        <v>499</v>
      </c>
      <c r="I30" s="68">
        <v>196</v>
      </c>
      <c r="J30" s="68">
        <v>179</v>
      </c>
      <c r="K30" s="68">
        <v>160</v>
      </c>
      <c r="L30" s="68">
        <v>20</v>
      </c>
      <c r="M30" s="68">
        <v>1</v>
      </c>
      <c r="N30" s="68">
        <v>25</v>
      </c>
      <c r="O30" s="68">
        <v>31</v>
      </c>
      <c r="P30" s="68">
        <v>9</v>
      </c>
      <c r="Q30" s="68">
        <v>18</v>
      </c>
      <c r="R30" s="68">
        <v>111</v>
      </c>
      <c r="S30" s="173"/>
      <c r="T30" s="173"/>
      <c r="U30" s="173"/>
      <c r="V30" s="173"/>
    </row>
    <row r="31" spans="1:22" ht="15">
      <c r="A31" s="193">
        <v>2013</v>
      </c>
      <c r="B31" s="715">
        <v>527</v>
      </c>
      <c r="C31" s="68">
        <v>221</v>
      </c>
      <c r="D31" s="68">
        <v>216</v>
      </c>
      <c r="E31" s="68">
        <v>383</v>
      </c>
      <c r="F31" s="68">
        <v>33</v>
      </c>
      <c r="G31" s="68">
        <v>81</v>
      </c>
      <c r="H31" s="1327">
        <v>461</v>
      </c>
      <c r="I31" s="68">
        <v>149</v>
      </c>
      <c r="J31" s="68">
        <v>126</v>
      </c>
      <c r="K31" s="68">
        <v>106</v>
      </c>
      <c r="L31" s="68">
        <v>40</v>
      </c>
      <c r="M31" s="68">
        <v>8</v>
      </c>
      <c r="N31" s="68">
        <v>56</v>
      </c>
      <c r="O31" s="68">
        <v>45</v>
      </c>
      <c r="P31" s="68">
        <v>17</v>
      </c>
      <c r="Q31" s="68">
        <v>27</v>
      </c>
      <c r="R31" s="68">
        <v>103</v>
      </c>
    </row>
    <row r="32" spans="1:22" ht="15">
      <c r="A32" s="193">
        <v>2014</v>
      </c>
      <c r="B32" s="715">
        <v>614</v>
      </c>
      <c r="C32" s="68">
        <v>309</v>
      </c>
      <c r="D32" s="68">
        <v>214</v>
      </c>
      <c r="E32" s="68">
        <v>449</v>
      </c>
      <c r="F32" s="68">
        <v>38</v>
      </c>
      <c r="G32" s="68">
        <v>69</v>
      </c>
      <c r="H32" s="1327">
        <v>536</v>
      </c>
      <c r="I32" s="68">
        <v>121</v>
      </c>
      <c r="J32" s="68">
        <v>92</v>
      </c>
      <c r="K32" s="68">
        <v>84</v>
      </c>
      <c r="L32" s="68">
        <v>41</v>
      </c>
      <c r="M32" s="68">
        <v>34</v>
      </c>
      <c r="N32" s="68">
        <v>86</v>
      </c>
      <c r="O32" s="68">
        <v>45</v>
      </c>
      <c r="P32" s="68">
        <v>14</v>
      </c>
      <c r="Q32" s="68">
        <v>22</v>
      </c>
      <c r="R32" s="68">
        <v>106</v>
      </c>
    </row>
    <row r="33" spans="1:18" ht="15">
      <c r="A33" s="193">
        <v>2015</v>
      </c>
      <c r="B33" s="715">
        <v>706</v>
      </c>
      <c r="C33" s="68">
        <v>345</v>
      </c>
      <c r="D33" s="68">
        <v>251</v>
      </c>
      <c r="E33" s="68">
        <v>493</v>
      </c>
      <c r="F33" s="68">
        <v>31</v>
      </c>
      <c r="G33" s="68">
        <v>94</v>
      </c>
      <c r="H33" s="1327">
        <v>606</v>
      </c>
      <c r="I33" s="68">
        <v>191</v>
      </c>
      <c r="J33" s="68">
        <v>143</v>
      </c>
      <c r="K33" s="68">
        <v>121</v>
      </c>
      <c r="L33" s="68">
        <v>58</v>
      </c>
      <c r="M33" s="68">
        <v>43</v>
      </c>
      <c r="N33" s="68">
        <v>131</v>
      </c>
      <c r="O33" s="68">
        <v>93</v>
      </c>
      <c r="P33" s="68">
        <v>15</v>
      </c>
      <c r="Q33" s="68">
        <v>17</v>
      </c>
      <c r="R33" s="68">
        <v>107</v>
      </c>
    </row>
    <row r="34" spans="1:18" ht="15">
      <c r="A34" s="193">
        <v>2016</v>
      </c>
      <c r="B34" s="715">
        <v>868</v>
      </c>
      <c r="C34" s="68">
        <v>473</v>
      </c>
      <c r="D34" s="68">
        <v>362</v>
      </c>
      <c r="E34" s="68">
        <v>650</v>
      </c>
      <c r="F34" s="68">
        <v>43</v>
      </c>
      <c r="G34" s="68">
        <v>114</v>
      </c>
      <c r="H34" s="1327">
        <v>766</v>
      </c>
      <c r="I34" s="68">
        <v>426</v>
      </c>
      <c r="J34" s="68">
        <v>173</v>
      </c>
      <c r="K34" s="68">
        <v>154</v>
      </c>
      <c r="L34" s="68">
        <v>303</v>
      </c>
      <c r="M34" s="68">
        <v>223</v>
      </c>
      <c r="N34" s="68">
        <v>208</v>
      </c>
      <c r="O34" s="68">
        <v>123</v>
      </c>
      <c r="P34" s="68">
        <v>28</v>
      </c>
      <c r="Q34" s="68">
        <v>25</v>
      </c>
      <c r="R34" s="68">
        <v>112</v>
      </c>
    </row>
    <row r="35" spans="1:18" ht="15">
      <c r="A35" s="193">
        <v>2017</v>
      </c>
      <c r="B35" s="715">
        <v>934</v>
      </c>
      <c r="C35" s="68">
        <v>470</v>
      </c>
      <c r="D35" s="68">
        <v>439</v>
      </c>
      <c r="E35" s="68">
        <v>709</v>
      </c>
      <c r="F35" s="68">
        <v>27</v>
      </c>
      <c r="G35" s="68">
        <v>97</v>
      </c>
      <c r="H35" s="1327">
        <v>815</v>
      </c>
      <c r="I35" s="68">
        <v>552</v>
      </c>
      <c r="J35" s="68">
        <v>234</v>
      </c>
      <c r="K35" s="68">
        <v>205</v>
      </c>
      <c r="L35" s="68">
        <v>423</v>
      </c>
      <c r="M35" s="68">
        <v>299</v>
      </c>
      <c r="N35" s="68">
        <v>242</v>
      </c>
      <c r="O35" s="68">
        <v>176</v>
      </c>
      <c r="P35" s="68">
        <v>27</v>
      </c>
      <c r="Q35" s="68">
        <v>32</v>
      </c>
      <c r="R35" s="68">
        <v>90</v>
      </c>
    </row>
    <row r="36" spans="1:18" ht="15">
      <c r="A36" s="193">
        <v>2018</v>
      </c>
      <c r="B36" s="715">
        <v>1187</v>
      </c>
      <c r="C36" s="492">
        <v>537</v>
      </c>
      <c r="D36" s="492">
        <v>560</v>
      </c>
      <c r="E36" s="492">
        <v>896</v>
      </c>
      <c r="F36" s="492">
        <v>57</v>
      </c>
      <c r="G36" s="492">
        <v>133</v>
      </c>
      <c r="H36" s="1330">
        <v>1021</v>
      </c>
      <c r="I36" s="492">
        <v>792</v>
      </c>
      <c r="J36" s="492">
        <v>238</v>
      </c>
      <c r="K36" s="492">
        <v>211</v>
      </c>
      <c r="L36" s="492">
        <v>675</v>
      </c>
      <c r="M36" s="492">
        <v>548</v>
      </c>
      <c r="N36" s="492">
        <v>367</v>
      </c>
      <c r="O36" s="492">
        <v>273</v>
      </c>
      <c r="P36" s="492">
        <v>35</v>
      </c>
      <c r="Q36" s="492">
        <v>46</v>
      </c>
      <c r="R36" s="492">
        <v>156</v>
      </c>
    </row>
    <row r="37" spans="1:18" ht="15">
      <c r="A37" s="193">
        <v>2019</v>
      </c>
      <c r="B37" s="715">
        <v>1280</v>
      </c>
      <c r="C37" s="492">
        <v>651</v>
      </c>
      <c r="D37" s="492">
        <v>567</v>
      </c>
      <c r="E37" s="492">
        <v>971</v>
      </c>
      <c r="F37" s="492">
        <v>57</v>
      </c>
      <c r="G37" s="492">
        <v>118</v>
      </c>
      <c r="H37" s="715">
        <v>1106</v>
      </c>
      <c r="I37" s="492">
        <v>902</v>
      </c>
      <c r="J37" s="492">
        <v>204</v>
      </c>
      <c r="K37" s="492">
        <v>188</v>
      </c>
      <c r="L37" s="492">
        <v>823</v>
      </c>
      <c r="M37" s="492">
        <v>754</v>
      </c>
      <c r="N37" s="492">
        <v>443</v>
      </c>
      <c r="O37" s="492">
        <v>372</v>
      </c>
      <c r="P37" s="492">
        <v>25</v>
      </c>
      <c r="Q37" s="492">
        <v>52</v>
      </c>
      <c r="R37" s="492">
        <v>140</v>
      </c>
    </row>
    <row r="38" spans="1:18" ht="15">
      <c r="A38" s="193">
        <v>2020</v>
      </c>
      <c r="B38" s="715">
        <v>1339</v>
      </c>
      <c r="C38" s="492">
        <v>605</v>
      </c>
      <c r="D38" s="492">
        <v>708</v>
      </c>
      <c r="E38" s="715">
        <v>1059</v>
      </c>
      <c r="F38" s="492">
        <v>51</v>
      </c>
      <c r="G38" s="492">
        <v>151</v>
      </c>
      <c r="H38" s="715">
        <v>1192</v>
      </c>
      <c r="I38" s="492">
        <v>974</v>
      </c>
      <c r="J38" s="492">
        <v>210</v>
      </c>
      <c r="K38" s="492">
        <v>194</v>
      </c>
      <c r="L38" s="492">
        <v>879</v>
      </c>
      <c r="M38" s="492">
        <v>806</v>
      </c>
      <c r="N38" s="492">
        <v>502</v>
      </c>
      <c r="O38" s="492">
        <v>459</v>
      </c>
      <c r="P38" s="492">
        <v>40</v>
      </c>
      <c r="Q38" s="492">
        <v>60</v>
      </c>
      <c r="R38" s="492">
        <v>173</v>
      </c>
    </row>
    <row r="39" spans="1:18" ht="15">
      <c r="A39" s="1331"/>
      <c r="B39" s="715"/>
      <c r="C39" s="68"/>
      <c r="D39" s="68"/>
      <c r="E39" s="68"/>
      <c r="F39" s="68"/>
      <c r="G39" s="68"/>
      <c r="H39" s="1327"/>
      <c r="I39" s="68"/>
      <c r="J39" s="68"/>
      <c r="K39" s="68"/>
      <c r="L39" s="68"/>
      <c r="M39" s="68"/>
      <c r="N39" s="68"/>
      <c r="O39" s="68"/>
      <c r="P39" s="68"/>
      <c r="Q39" s="68"/>
      <c r="R39" s="68"/>
    </row>
    <row r="40" spans="1:18" ht="15">
      <c r="A40" s="1044" t="s">
        <v>95</v>
      </c>
      <c r="B40" s="715"/>
      <c r="C40" s="68"/>
      <c r="D40" s="68"/>
      <c r="E40" s="68"/>
      <c r="F40" s="68"/>
      <c r="G40" s="68"/>
      <c r="H40" s="1327"/>
      <c r="I40" s="68"/>
      <c r="J40" s="68"/>
      <c r="K40" s="68"/>
      <c r="L40" s="68"/>
      <c r="M40" s="68"/>
      <c r="N40" s="68"/>
      <c r="O40" s="68"/>
      <c r="P40" s="68"/>
      <c r="Q40" s="68"/>
      <c r="R40" s="68"/>
    </row>
    <row r="41" spans="1:18" ht="15.75" thickBot="1">
      <c r="A41" s="1043" t="s">
        <v>94</v>
      </c>
      <c r="B41" s="715">
        <f t="shared" ref="B41:R41" si="1">AVERAGE(B21:B25)</f>
        <v>377</v>
      </c>
      <c r="C41" s="1328">
        <f t="shared" si="1"/>
        <v>228.6</v>
      </c>
      <c r="D41" s="1328">
        <f t="shared" si="1"/>
        <v>90</v>
      </c>
      <c r="E41" s="1328">
        <f t="shared" si="1"/>
        <v>291.60000000000002</v>
      </c>
      <c r="F41" s="1328">
        <f t="shared" si="1"/>
        <v>19</v>
      </c>
      <c r="G41" s="1328">
        <f t="shared" si="1"/>
        <v>46.6</v>
      </c>
      <c r="H41" s="1329">
        <f t="shared" si="1"/>
        <v>334.4</v>
      </c>
      <c r="I41" s="1328">
        <f t="shared" si="1"/>
        <v>127.8</v>
      </c>
      <c r="J41" s="1328">
        <f t="shared" si="1"/>
        <v>127.8</v>
      </c>
      <c r="K41" s="1328">
        <f t="shared" si="1"/>
        <v>102.6</v>
      </c>
      <c r="L41" s="1328">
        <f t="shared" si="1"/>
        <v>0</v>
      </c>
      <c r="M41" s="1328">
        <f t="shared" si="1"/>
        <v>0</v>
      </c>
      <c r="N41" s="1328">
        <f t="shared" si="1"/>
        <v>0</v>
      </c>
      <c r="O41" s="1328">
        <f t="shared" si="1"/>
        <v>38.200000000000003</v>
      </c>
      <c r="P41" s="1328">
        <f t="shared" si="1"/>
        <v>13</v>
      </c>
      <c r="Q41" s="1328">
        <f t="shared" si="1"/>
        <v>10.6</v>
      </c>
      <c r="R41" s="1328">
        <f t="shared" si="1"/>
        <v>129.19999999999999</v>
      </c>
    </row>
    <row r="42" spans="1:18" ht="15">
      <c r="A42" s="1043" t="s">
        <v>259</v>
      </c>
      <c r="B42" s="715">
        <f>AVERAGE(B26:B30)</f>
        <v>553.79999999999995</v>
      </c>
      <c r="C42" s="68">
        <f>AVERAGE(C26:C30)</f>
        <v>265.39999999999998</v>
      </c>
      <c r="D42" s="68">
        <f t="shared" ref="D42:R42" si="2">AVERAGE(D26:D30)</f>
        <v>205.6</v>
      </c>
      <c r="E42" s="68">
        <f t="shared" si="2"/>
        <v>420.2</v>
      </c>
      <c r="F42" s="68">
        <f t="shared" si="2"/>
        <v>26.6</v>
      </c>
      <c r="G42" s="68">
        <f t="shared" si="2"/>
        <v>71.599999999999994</v>
      </c>
      <c r="H42" s="1327">
        <f t="shared" si="2"/>
        <v>494</v>
      </c>
      <c r="I42" s="68">
        <f t="shared" si="2"/>
        <v>161.19999999999999</v>
      </c>
      <c r="J42" s="68">
        <f t="shared" si="2"/>
        <v>155</v>
      </c>
      <c r="K42" s="68">
        <f t="shared" si="2"/>
        <v>121.4</v>
      </c>
      <c r="L42" s="68">
        <f t="shared" si="2"/>
        <v>7.2</v>
      </c>
      <c r="M42" s="68">
        <f t="shared" si="2"/>
        <v>0.2</v>
      </c>
      <c r="N42" s="68">
        <f t="shared" si="2"/>
        <v>8</v>
      </c>
      <c r="O42" s="68">
        <f t="shared" si="2"/>
        <v>33.6</v>
      </c>
      <c r="P42" s="68">
        <f t="shared" si="2"/>
        <v>4.8</v>
      </c>
      <c r="Q42" s="68">
        <f t="shared" si="2"/>
        <v>12.4</v>
      </c>
      <c r="R42" s="68">
        <f t="shared" si="2"/>
        <v>139.80000000000001</v>
      </c>
    </row>
    <row r="43" spans="1:18" ht="15" customHeight="1">
      <c r="A43" s="1043" t="s">
        <v>823</v>
      </c>
      <c r="B43" s="715">
        <f>AVERAGE(B34:B38)</f>
        <v>1121.5999999999999</v>
      </c>
      <c r="C43" s="714">
        <f t="shared" ref="C43:R43" si="3">AVERAGE(C34:C38)</f>
        <v>547.20000000000005</v>
      </c>
      <c r="D43" s="714">
        <f t="shared" si="3"/>
        <v>527.20000000000005</v>
      </c>
      <c r="E43" s="714">
        <f t="shared" si="3"/>
        <v>857</v>
      </c>
      <c r="F43" s="714">
        <f t="shared" si="3"/>
        <v>47</v>
      </c>
      <c r="G43" s="714">
        <f t="shared" si="3"/>
        <v>122.6</v>
      </c>
      <c r="H43" s="1330">
        <f t="shared" si="3"/>
        <v>980</v>
      </c>
      <c r="I43" s="714">
        <f t="shared" si="3"/>
        <v>729.2</v>
      </c>
      <c r="J43" s="714">
        <f t="shared" si="3"/>
        <v>211.8</v>
      </c>
      <c r="K43" s="714">
        <f t="shared" si="3"/>
        <v>190.4</v>
      </c>
      <c r="L43" s="714">
        <f t="shared" si="3"/>
        <v>620.6</v>
      </c>
      <c r="M43" s="714">
        <f t="shared" si="3"/>
        <v>526</v>
      </c>
      <c r="N43" s="714">
        <f t="shared" si="3"/>
        <v>352.4</v>
      </c>
      <c r="O43" s="714">
        <f t="shared" si="3"/>
        <v>280.60000000000002</v>
      </c>
      <c r="P43" s="714">
        <f t="shared" si="3"/>
        <v>31</v>
      </c>
      <c r="Q43" s="714">
        <f t="shared" si="3"/>
        <v>43</v>
      </c>
      <c r="R43" s="714">
        <f t="shared" si="3"/>
        <v>134.19999999999999</v>
      </c>
    </row>
    <row r="44" spans="1:18" ht="6.75" customHeight="1">
      <c r="A44" s="1046"/>
      <c r="B44" s="1046"/>
      <c r="C44" s="19"/>
      <c r="D44" s="19"/>
      <c r="E44" s="19"/>
      <c r="F44" s="19"/>
      <c r="G44" s="19"/>
      <c r="H44" s="1010"/>
      <c r="I44" s="19"/>
      <c r="J44" s="19"/>
      <c r="K44" s="19"/>
      <c r="L44" s="19"/>
      <c r="M44" s="19"/>
      <c r="N44" s="19"/>
      <c r="O44" s="19"/>
      <c r="P44" s="19"/>
      <c r="Q44" s="19"/>
      <c r="R44" s="19"/>
    </row>
    <row r="45" spans="1:18" ht="12" customHeight="1">
      <c r="A45" s="1045"/>
      <c r="B45" s="1045"/>
      <c r="C45" s="65"/>
      <c r="D45" s="65"/>
      <c r="E45" s="65"/>
      <c r="F45" s="65"/>
      <c r="G45" s="65"/>
      <c r="H45" s="65"/>
      <c r="I45" s="65"/>
      <c r="J45" s="65"/>
      <c r="K45" s="65"/>
      <c r="L45" s="65"/>
      <c r="M45" s="65"/>
      <c r="N45" s="65"/>
      <c r="O45" s="65"/>
      <c r="P45" s="65"/>
      <c r="Q45" s="65"/>
      <c r="R45" s="65"/>
    </row>
    <row r="46" spans="1:18" ht="12" customHeight="1">
      <c r="A46" s="1047" t="s">
        <v>185</v>
      </c>
      <c r="B46" s="1045"/>
      <c r="C46" s="65"/>
      <c r="D46" s="65"/>
      <c r="E46" s="65"/>
      <c r="F46" s="65"/>
      <c r="G46" s="65"/>
      <c r="H46" s="65"/>
      <c r="I46" s="65"/>
      <c r="J46" s="65"/>
      <c r="K46" s="65"/>
      <c r="L46" s="65"/>
      <c r="M46" s="65"/>
      <c r="N46" s="65"/>
      <c r="O46" s="65"/>
      <c r="P46" s="65"/>
      <c r="Q46" s="65"/>
      <c r="R46" s="65"/>
    </row>
    <row r="47" spans="1:18" s="66" customFormat="1" ht="12" customHeight="1">
      <c r="A47" s="1451" t="s">
        <v>532</v>
      </c>
      <c r="B47" s="1451"/>
      <c r="C47" s="1451"/>
      <c r="D47" s="1451"/>
      <c r="E47" s="1451"/>
      <c r="F47" s="1451"/>
      <c r="G47" s="1451"/>
      <c r="H47" s="1451"/>
      <c r="I47" s="1451"/>
      <c r="J47" s="1451"/>
      <c r="K47" s="1451"/>
      <c r="L47" s="1451"/>
      <c r="M47" s="1451"/>
      <c r="N47" s="1272"/>
      <c r="O47" s="1272"/>
      <c r="P47" s="1272"/>
      <c r="Q47" s="1272"/>
      <c r="R47" s="1272"/>
    </row>
    <row r="48" spans="1:18" s="66" customFormat="1" ht="12" customHeight="1">
      <c r="A48" s="1451"/>
      <c r="B48" s="1451"/>
      <c r="C48" s="1451"/>
      <c r="D48" s="1451"/>
      <c r="E48" s="1451"/>
      <c r="F48" s="1451"/>
      <c r="G48" s="1451"/>
      <c r="H48" s="1451"/>
      <c r="I48" s="1451"/>
      <c r="J48" s="1451"/>
      <c r="K48" s="1451"/>
      <c r="L48" s="1451"/>
      <c r="M48" s="1451"/>
      <c r="N48" s="1272"/>
      <c r="O48" s="1272"/>
      <c r="P48" s="1272"/>
      <c r="Q48" s="1272"/>
      <c r="R48" s="1272"/>
    </row>
    <row r="49" spans="1:18" s="66" customFormat="1" ht="12" customHeight="1">
      <c r="A49" s="1452" t="s">
        <v>533</v>
      </c>
      <c r="B49" s="1452"/>
      <c r="C49" s="1452"/>
      <c r="D49" s="1452"/>
      <c r="E49" s="1452"/>
      <c r="F49" s="1452"/>
      <c r="G49" s="1452"/>
      <c r="H49" s="1452"/>
      <c r="I49" s="1452"/>
      <c r="J49" s="1452"/>
      <c r="K49" s="1452"/>
      <c r="L49" s="1452"/>
      <c r="M49" s="1452"/>
      <c r="N49" s="1271"/>
      <c r="O49" s="1271"/>
      <c r="P49" s="1271"/>
      <c r="Q49" s="1271"/>
      <c r="R49" s="1271"/>
    </row>
    <row r="50" spans="1:18" s="66" customFormat="1" ht="12" customHeight="1">
      <c r="A50" s="1452" t="s">
        <v>534</v>
      </c>
      <c r="B50" s="1452"/>
      <c r="C50" s="1452"/>
      <c r="D50" s="1452"/>
      <c r="E50" s="1452"/>
      <c r="F50" s="1452"/>
      <c r="G50" s="1452"/>
      <c r="H50" s="1452"/>
      <c r="I50" s="1452"/>
      <c r="J50" s="1452"/>
      <c r="K50" s="1452"/>
      <c r="L50" s="1452"/>
      <c r="M50" s="1452"/>
      <c r="N50" s="1271"/>
      <c r="O50" s="1271"/>
      <c r="P50" s="1271"/>
      <c r="Q50" s="1271"/>
      <c r="R50" s="1271"/>
    </row>
    <row r="51" spans="1:18" s="66" customFormat="1" ht="12" customHeight="1">
      <c r="A51" s="1451" t="s">
        <v>577</v>
      </c>
      <c r="B51" s="1451"/>
      <c r="C51" s="1451"/>
      <c r="D51" s="1451"/>
      <c r="E51" s="1451"/>
      <c r="F51" s="1451"/>
      <c r="G51" s="1451"/>
      <c r="H51" s="1451"/>
      <c r="I51" s="1451"/>
      <c r="J51" s="1451"/>
      <c r="K51" s="1451"/>
      <c r="L51" s="1451"/>
      <c r="M51" s="1451"/>
      <c r="N51" s="1272"/>
      <c r="O51" s="1272"/>
      <c r="P51" s="1272"/>
      <c r="Q51" s="1272"/>
      <c r="R51" s="1272"/>
    </row>
    <row r="52" spans="1:18" s="66" customFormat="1" ht="12" customHeight="1">
      <c r="A52" s="1453" t="s">
        <v>946</v>
      </c>
      <c r="B52" s="1453"/>
      <c r="C52" s="1453"/>
      <c r="D52" s="1453"/>
      <c r="E52" s="1453"/>
      <c r="F52" s="1453"/>
      <c r="G52" s="1453"/>
      <c r="H52" s="1453"/>
      <c r="I52" s="1453"/>
      <c r="J52" s="1453"/>
      <c r="K52" s="1453"/>
      <c r="L52" s="1453"/>
      <c r="M52" s="1453"/>
      <c r="N52" s="1273"/>
      <c r="O52" s="1273"/>
      <c r="P52" s="1273"/>
      <c r="Q52" s="1273"/>
      <c r="R52" s="1273"/>
    </row>
    <row r="53" spans="1:18" s="66" customFormat="1" ht="12" customHeight="1">
      <c r="A53" s="1450" t="s">
        <v>944</v>
      </c>
      <c r="B53" s="1450"/>
      <c r="C53" s="1450"/>
      <c r="D53" s="1450"/>
      <c r="E53" s="1450"/>
      <c r="F53" s="1450"/>
      <c r="G53" s="1450"/>
      <c r="H53" s="1450"/>
      <c r="I53" s="1450"/>
      <c r="J53" s="1450"/>
      <c r="K53" s="1450"/>
      <c r="L53" s="1450"/>
      <c r="M53" s="1450"/>
      <c r="N53" s="1270"/>
      <c r="O53" s="1270"/>
      <c r="P53" s="1270"/>
      <c r="Q53" s="1270"/>
      <c r="R53" s="1270"/>
    </row>
    <row r="54" spans="1:18" s="66" customFormat="1" ht="12" customHeight="1">
      <c r="A54" s="1450" t="s">
        <v>667</v>
      </c>
      <c r="B54" s="1450"/>
      <c r="C54" s="1450"/>
      <c r="D54" s="1450"/>
      <c r="E54" s="1450"/>
      <c r="F54" s="1450"/>
      <c r="G54" s="1450"/>
      <c r="H54" s="1450"/>
      <c r="I54" s="1450"/>
      <c r="J54" s="1450"/>
      <c r="K54" s="1450"/>
      <c r="L54" s="1450"/>
      <c r="M54" s="1450"/>
      <c r="N54" s="1270"/>
      <c r="O54" s="1270"/>
      <c r="P54" s="1270"/>
      <c r="Q54" s="1270"/>
      <c r="R54" s="1270"/>
    </row>
    <row r="55" spans="1:18" ht="12" customHeight="1"/>
    <row r="56" spans="1:18" ht="12" customHeight="1">
      <c r="A56" s="1439" t="s">
        <v>815</v>
      </c>
      <c r="B56" s="1439"/>
      <c r="C56" s="1268"/>
    </row>
    <row r="57" spans="1:18" ht="12" customHeight="1"/>
    <row r="58" spans="1:18" ht="12" customHeight="1"/>
    <row r="59" spans="1:18" ht="12" customHeight="1"/>
    <row r="60" spans="1:18" ht="12" customHeight="1"/>
  </sheetData>
  <mergeCells count="31">
    <mergeCell ref="A56:B56"/>
    <mergeCell ref="A3:A9"/>
    <mergeCell ref="N3:N9"/>
    <mergeCell ref="M6:M9"/>
    <mergeCell ref="C5:C8"/>
    <mergeCell ref="D5:D8"/>
    <mergeCell ref="J6:J9"/>
    <mergeCell ref="L6:L9"/>
    <mergeCell ref="E5:E8"/>
    <mergeCell ref="A53:M53"/>
    <mergeCell ref="A54:M54"/>
    <mergeCell ref="A47:M48"/>
    <mergeCell ref="A49:M49"/>
    <mergeCell ref="A50:M50"/>
    <mergeCell ref="A51:M51"/>
    <mergeCell ref="A52:M52"/>
    <mergeCell ref="I1:J1"/>
    <mergeCell ref="T1:V1"/>
    <mergeCell ref="B3:B9"/>
    <mergeCell ref="Q3:Q9"/>
    <mergeCell ref="R3:R9"/>
    <mergeCell ref="O3:O9"/>
    <mergeCell ref="P3:P9"/>
    <mergeCell ref="C3:H3"/>
    <mergeCell ref="K6:K9"/>
    <mergeCell ref="F5:F8"/>
    <mergeCell ref="G5:G8"/>
    <mergeCell ref="H5:H8"/>
    <mergeCell ref="I4:I9"/>
    <mergeCell ref="I3:M3"/>
    <mergeCell ref="A1:G1"/>
  </mergeCells>
  <phoneticPr fontId="25" type="noConversion"/>
  <hyperlinks>
    <hyperlink ref="I1" location="Contents!A1" display="back to contents"/>
  </hyperlinks>
  <printOptions horizontalCentered="1"/>
  <pageMargins left="0.39370078740157483" right="0.39370078740157483" top="0.78740157480314965" bottom="0.78740157480314965" header="0.39370078740157483" footer="0"/>
  <pageSetup paperSize="9" scale="67" orientation="landscape" r:id="rId1"/>
  <headerFooter alignWithMargins="0"/>
  <ignoredErrors>
    <ignoredError sqref="I11 B11:D11 O41:R42 O11:R12 B12:J12 K11:K12 L12:N12 B41:I41 J41:N41 B42:I42 J42:N42 B43:R4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8"/>
  <sheetViews>
    <sheetView showGridLines="0" workbookViewId="0">
      <selection sqref="A1:K1"/>
    </sheetView>
  </sheetViews>
  <sheetFormatPr defaultColWidth="9.33203125" defaultRowHeight="15"/>
  <cols>
    <col min="1" max="1" width="12.33203125" style="67" customWidth="1"/>
    <col min="2" max="2" width="10.83203125" style="67" customWidth="1"/>
    <col min="3" max="3" width="2.5" style="67" customWidth="1"/>
    <col min="4" max="5" width="9.83203125" style="67" customWidth="1"/>
    <col min="6" max="6" width="1.5" style="67" customWidth="1"/>
    <col min="7" max="13" width="9.83203125" style="67" customWidth="1"/>
    <col min="14" max="14" width="6.83203125" style="67" customWidth="1"/>
    <col min="15" max="20" width="9.83203125" style="67" customWidth="1"/>
    <col min="21" max="21" width="2.33203125" style="67" customWidth="1"/>
    <col min="22" max="22" width="52.6640625" style="67" customWidth="1"/>
    <col min="23" max="24" width="9.83203125" style="67" customWidth="1"/>
    <col min="25" max="16384" width="9.33203125" style="67"/>
  </cols>
  <sheetData>
    <row r="1" spans="1:25" ht="18" customHeight="1">
      <c r="A1" s="1454" t="s">
        <v>1781</v>
      </c>
      <c r="B1" s="1454"/>
      <c r="C1" s="1454"/>
      <c r="D1" s="1454"/>
      <c r="E1" s="1454"/>
      <c r="F1" s="1454"/>
      <c r="G1" s="1454"/>
      <c r="H1" s="1454"/>
      <c r="I1" s="1454"/>
      <c r="J1" s="1454"/>
      <c r="K1" s="1454"/>
      <c r="O1" s="922"/>
      <c r="Q1" s="1455" t="s">
        <v>665</v>
      </c>
      <c r="R1" s="1455"/>
      <c r="S1" s="1259"/>
      <c r="U1" s="1160"/>
      <c r="V1" s="1160"/>
      <c r="W1" s="1160"/>
    </row>
    <row r="2" spans="1:25" ht="15" customHeight="1">
      <c r="A2" s="14"/>
      <c r="B2" s="14"/>
      <c r="C2" s="14"/>
      <c r="D2" s="14"/>
      <c r="E2" s="14"/>
      <c r="F2" s="14"/>
      <c r="G2" s="14"/>
      <c r="H2" s="14"/>
      <c r="I2" s="14"/>
      <c r="J2" s="14"/>
      <c r="K2" s="14"/>
      <c r="L2" s="14"/>
      <c r="M2" s="2"/>
      <c r="N2" s="2"/>
      <c r="O2" s="2"/>
      <c r="P2" s="2"/>
      <c r="Q2" s="2"/>
      <c r="R2" s="2"/>
    </row>
    <row r="3" spans="1:25">
      <c r="A3" s="1412" t="s">
        <v>14</v>
      </c>
      <c r="B3" s="1415" t="s">
        <v>177</v>
      </c>
      <c r="C3" s="281"/>
      <c r="D3" s="1412" t="s">
        <v>82</v>
      </c>
      <c r="E3" s="1412"/>
      <c r="F3" s="285"/>
      <c r="G3" s="1468" t="s">
        <v>195</v>
      </c>
      <c r="H3" s="1412"/>
      <c r="I3" s="1412"/>
      <c r="J3" s="1412"/>
      <c r="K3" s="1412"/>
      <c r="L3" s="1412"/>
      <c r="M3" s="1412"/>
      <c r="N3" s="285"/>
      <c r="O3" s="1412" t="s">
        <v>84</v>
      </c>
      <c r="P3" s="1412"/>
      <c r="Q3" s="1412"/>
      <c r="R3" s="1412"/>
      <c r="T3" s="1157"/>
      <c r="U3" s="1161"/>
      <c r="V3" s="1158"/>
      <c r="W3" s="1158"/>
      <c r="X3" s="1158"/>
      <c r="Y3" s="1158"/>
    </row>
    <row r="4" spans="1:25">
      <c r="A4" s="1463"/>
      <c r="B4" s="1462"/>
      <c r="C4" s="286"/>
      <c r="D4" s="1467"/>
      <c r="E4" s="1467"/>
      <c r="F4" s="809"/>
      <c r="G4" s="1467"/>
      <c r="H4" s="1467"/>
      <c r="I4" s="1467"/>
      <c r="J4" s="1467"/>
      <c r="K4" s="1467"/>
      <c r="L4" s="1467"/>
      <c r="M4" s="1467"/>
      <c r="N4" s="809"/>
      <c r="O4" s="1467"/>
      <c r="P4" s="1467"/>
      <c r="Q4" s="1467"/>
      <c r="R4" s="1467"/>
      <c r="T4" s="1158"/>
      <c r="U4" s="1162"/>
      <c r="V4" s="1158"/>
      <c r="W4" s="1158"/>
      <c r="X4" s="1158"/>
      <c r="Y4" s="1158"/>
    </row>
    <row r="5" spans="1:25" ht="15" customHeight="1">
      <c r="A5" s="1413"/>
      <c r="B5" s="1462"/>
      <c r="C5" s="282"/>
      <c r="D5" s="1412" t="s">
        <v>81</v>
      </c>
      <c r="E5" s="1412" t="s">
        <v>187</v>
      </c>
      <c r="F5" s="282"/>
      <c r="G5" s="1459" t="s">
        <v>333</v>
      </c>
      <c r="H5" s="1459" t="s">
        <v>334</v>
      </c>
      <c r="I5" s="1460" t="s">
        <v>189</v>
      </c>
      <c r="J5" s="1415" t="s">
        <v>190</v>
      </c>
      <c r="K5" s="1415" t="s">
        <v>191</v>
      </c>
      <c r="L5" s="1446" t="s">
        <v>335</v>
      </c>
      <c r="M5" s="1465" t="s">
        <v>336</v>
      </c>
      <c r="N5" s="284"/>
      <c r="O5" s="1422" t="s">
        <v>824</v>
      </c>
      <c r="P5" s="1461" t="s">
        <v>193</v>
      </c>
      <c r="Q5" s="1461" t="s">
        <v>86</v>
      </c>
      <c r="R5" s="1461" t="s">
        <v>194</v>
      </c>
      <c r="T5" s="1167"/>
      <c r="U5" s="1167"/>
      <c r="V5" s="1167"/>
      <c r="W5" s="1167"/>
      <c r="X5" s="1167"/>
      <c r="Y5" s="1167"/>
    </row>
    <row r="6" spans="1:25" ht="15" customHeight="1">
      <c r="A6" s="1413"/>
      <c r="B6" s="1462"/>
      <c r="C6" s="763"/>
      <c r="D6" s="1463"/>
      <c r="E6" s="1463"/>
      <c r="F6" s="763"/>
      <c r="G6" s="1441"/>
      <c r="H6" s="1441"/>
      <c r="I6" s="1461"/>
      <c r="J6" s="1462"/>
      <c r="K6" s="1462"/>
      <c r="L6" s="1432"/>
      <c r="M6" s="1422"/>
      <c r="N6" s="760"/>
      <c r="O6" s="1461"/>
      <c r="P6" s="1461"/>
      <c r="Q6" s="1461"/>
      <c r="R6" s="1461"/>
    </row>
    <row r="7" spans="1:25">
      <c r="A7" s="1414"/>
      <c r="B7" s="1417"/>
      <c r="C7" s="283"/>
      <c r="D7" s="1414"/>
      <c r="E7" s="1414"/>
      <c r="F7" s="283"/>
      <c r="G7" s="1464"/>
      <c r="H7" s="1464"/>
      <c r="I7" s="1466"/>
      <c r="J7" s="1417"/>
      <c r="K7" s="1417"/>
      <c r="L7" s="1417"/>
      <c r="M7" s="1466"/>
      <c r="N7" s="283"/>
      <c r="O7" s="1466"/>
      <c r="P7" s="1466"/>
      <c r="Q7" s="1466"/>
      <c r="R7" s="1466"/>
    </row>
    <row r="8" spans="1:25" ht="25.5">
      <c r="A8" s="1168" t="s">
        <v>95</v>
      </c>
      <c r="B8" s="68"/>
      <c r="C8" s="68"/>
      <c r="D8" s="68"/>
      <c r="E8" s="68"/>
      <c r="F8" s="68"/>
      <c r="G8" s="68"/>
      <c r="H8" s="68"/>
      <c r="I8" s="68"/>
      <c r="J8" s="68"/>
      <c r="K8" s="68"/>
      <c r="L8" s="68"/>
      <c r="M8" s="68"/>
      <c r="N8" s="68"/>
      <c r="O8" s="492"/>
      <c r="P8" s="69"/>
      <c r="Q8" s="69"/>
      <c r="R8" s="69"/>
    </row>
    <row r="9" spans="1:25">
      <c r="A9" s="1170" t="s">
        <v>156</v>
      </c>
      <c r="B9" s="714">
        <f>AVERAGE(B12:B16)</f>
        <v>260</v>
      </c>
      <c r="C9" s="68"/>
      <c r="D9" s="68">
        <f>AVERAGE(D12:D16)</f>
        <v>206.8</v>
      </c>
      <c r="E9" s="68">
        <f>AVERAGE(E12:E16)</f>
        <v>53.2</v>
      </c>
      <c r="F9" s="68"/>
      <c r="G9" s="1457">
        <v>83</v>
      </c>
      <c r="H9" s="1457"/>
      <c r="I9" s="68">
        <f>AVERAGE(I12:I16)</f>
        <v>107.8</v>
      </c>
      <c r="J9" s="68">
        <f>AVERAGE(J12:J16)</f>
        <v>46.2</v>
      </c>
      <c r="K9" s="68">
        <f>AVERAGE(K12:K16)</f>
        <v>12.4</v>
      </c>
      <c r="L9" s="1457">
        <v>10</v>
      </c>
      <c r="M9" s="1457"/>
      <c r="N9" s="68"/>
      <c r="O9" s="193" t="s">
        <v>78</v>
      </c>
      <c r="P9" s="193" t="s">
        <v>78</v>
      </c>
      <c r="Q9" s="193" t="s">
        <v>78</v>
      </c>
      <c r="R9" s="193" t="s">
        <v>78</v>
      </c>
    </row>
    <row r="10" spans="1:25">
      <c r="A10" s="1169" t="s">
        <v>819</v>
      </c>
      <c r="B10" s="715">
        <f>AVERAGE(B22:B26)</f>
        <v>496</v>
      </c>
      <c r="C10" s="715"/>
      <c r="D10" s="715">
        <f>AVERAGE(D22:D26)</f>
        <v>392.8</v>
      </c>
      <c r="E10" s="715">
        <f>AVERAGE(E22:E26)</f>
        <v>103.2</v>
      </c>
      <c r="F10" s="715"/>
      <c r="G10" s="715">
        <f t="shared" ref="G10:M10" si="0">AVERAGE(G22:G26)</f>
        <v>0.4</v>
      </c>
      <c r="H10" s="715">
        <f t="shared" si="0"/>
        <v>77.8</v>
      </c>
      <c r="I10" s="715">
        <f t="shared" si="0"/>
        <v>170.6</v>
      </c>
      <c r="J10" s="715">
        <f t="shared" si="0"/>
        <v>159.4</v>
      </c>
      <c r="K10" s="715">
        <f t="shared" si="0"/>
        <v>64.8</v>
      </c>
      <c r="L10" s="715">
        <f t="shared" si="0"/>
        <v>16.600000000000001</v>
      </c>
      <c r="M10" s="715">
        <f t="shared" si="0"/>
        <v>6.2</v>
      </c>
      <c r="N10" s="68"/>
      <c r="O10" s="193" t="s">
        <v>78</v>
      </c>
      <c r="P10" s="193" t="s">
        <v>78</v>
      </c>
      <c r="Q10" s="193" t="s">
        <v>78</v>
      </c>
      <c r="R10" s="193" t="s">
        <v>78</v>
      </c>
    </row>
    <row r="11" spans="1:25">
      <c r="A11" s="52"/>
      <c r="B11" s="714"/>
      <c r="C11" s="68"/>
      <c r="D11" s="68"/>
      <c r="E11" s="68"/>
      <c r="F11" s="68"/>
      <c r="G11" s="68"/>
      <c r="H11" s="68"/>
      <c r="I11" s="68"/>
      <c r="J11" s="68"/>
      <c r="K11" s="68"/>
      <c r="L11" s="68"/>
      <c r="M11" s="68"/>
      <c r="N11" s="68"/>
      <c r="O11" s="492"/>
      <c r="P11" s="69"/>
      <c r="Q11" s="69"/>
      <c r="R11" s="69"/>
    </row>
    <row r="12" spans="1:25" ht="14.25" customHeight="1">
      <c r="A12" s="70">
        <v>1996</v>
      </c>
      <c r="B12" s="716">
        <v>244</v>
      </c>
      <c r="C12" s="72"/>
      <c r="D12" s="71">
        <v>185</v>
      </c>
      <c r="E12" s="71">
        <v>59</v>
      </c>
      <c r="F12" s="73"/>
      <c r="G12" s="1456">
        <v>86</v>
      </c>
      <c r="H12" s="1456"/>
      <c r="I12" s="71">
        <v>103</v>
      </c>
      <c r="J12" s="71">
        <v>32</v>
      </c>
      <c r="K12" s="71">
        <v>13</v>
      </c>
      <c r="L12" s="1456">
        <v>10</v>
      </c>
      <c r="M12" s="1456"/>
      <c r="N12" s="74"/>
      <c r="O12" s="193" t="s">
        <v>78</v>
      </c>
      <c r="P12" s="71">
        <v>22</v>
      </c>
      <c r="Q12" s="71">
        <v>28</v>
      </c>
      <c r="R12" s="71">
        <v>34</v>
      </c>
    </row>
    <row r="13" spans="1:25" ht="14.25" customHeight="1">
      <c r="A13" s="70">
        <v>1997</v>
      </c>
      <c r="B13" s="716">
        <v>224</v>
      </c>
      <c r="C13" s="72"/>
      <c r="D13" s="71">
        <v>179</v>
      </c>
      <c r="E13" s="71">
        <v>45</v>
      </c>
      <c r="F13" s="73"/>
      <c r="G13" s="1456">
        <v>76</v>
      </c>
      <c r="H13" s="1456"/>
      <c r="I13" s="71">
        <v>89</v>
      </c>
      <c r="J13" s="71">
        <v>31</v>
      </c>
      <c r="K13" s="71">
        <v>14</v>
      </c>
      <c r="L13" s="1456">
        <v>14</v>
      </c>
      <c r="M13" s="1456"/>
      <c r="N13" s="74"/>
      <c r="O13" s="193" t="s">
        <v>78</v>
      </c>
      <c r="P13" s="71">
        <v>23</v>
      </c>
      <c r="Q13" s="71">
        <v>29</v>
      </c>
      <c r="R13" s="71">
        <v>35</v>
      </c>
    </row>
    <row r="14" spans="1:25" ht="14.25" customHeight="1">
      <c r="A14" s="70">
        <v>1998</v>
      </c>
      <c r="B14" s="716">
        <v>249</v>
      </c>
      <c r="C14" s="72"/>
      <c r="D14" s="71">
        <v>194</v>
      </c>
      <c r="E14" s="71">
        <v>55</v>
      </c>
      <c r="F14" s="73"/>
      <c r="G14" s="1456">
        <v>88</v>
      </c>
      <c r="H14" s="1456"/>
      <c r="I14" s="71">
        <v>103</v>
      </c>
      <c r="J14" s="71">
        <v>37</v>
      </c>
      <c r="K14" s="71">
        <v>9</v>
      </c>
      <c r="L14" s="1456">
        <v>12</v>
      </c>
      <c r="M14" s="1456"/>
      <c r="N14" s="74"/>
      <c r="O14" s="193" t="s">
        <v>78</v>
      </c>
      <c r="P14" s="71">
        <v>23</v>
      </c>
      <c r="Q14" s="71">
        <v>27</v>
      </c>
      <c r="R14" s="71">
        <v>34</v>
      </c>
    </row>
    <row r="15" spans="1:25" ht="14.25" customHeight="1">
      <c r="A15" s="70">
        <v>1999</v>
      </c>
      <c r="B15" s="716">
        <v>291</v>
      </c>
      <c r="C15" s="72"/>
      <c r="D15" s="71">
        <v>237</v>
      </c>
      <c r="E15" s="71">
        <v>54</v>
      </c>
      <c r="F15" s="73"/>
      <c r="G15" s="1458">
        <v>94</v>
      </c>
      <c r="H15" s="1458"/>
      <c r="I15" s="71">
        <v>118</v>
      </c>
      <c r="J15" s="71">
        <v>62</v>
      </c>
      <c r="K15" s="71">
        <v>10</v>
      </c>
      <c r="L15" s="1458">
        <v>7</v>
      </c>
      <c r="M15" s="1458"/>
      <c r="N15" s="74"/>
      <c r="O15" s="193" t="s">
        <v>78</v>
      </c>
      <c r="P15" s="71">
        <v>23</v>
      </c>
      <c r="Q15" s="71">
        <v>28</v>
      </c>
      <c r="R15" s="71">
        <v>35</v>
      </c>
    </row>
    <row r="16" spans="1:25" ht="14.25" customHeight="1">
      <c r="A16" s="70">
        <v>2000</v>
      </c>
      <c r="B16" s="716">
        <v>292</v>
      </c>
      <c r="C16" s="72"/>
      <c r="D16" s="71">
        <v>239</v>
      </c>
      <c r="E16" s="71">
        <v>53</v>
      </c>
      <c r="F16" s="73"/>
      <c r="G16" s="71">
        <v>0</v>
      </c>
      <c r="H16" s="71">
        <v>73</v>
      </c>
      <c r="I16" s="71">
        <v>126</v>
      </c>
      <c r="J16" s="71">
        <v>69</v>
      </c>
      <c r="K16" s="71">
        <v>16</v>
      </c>
      <c r="L16" s="71">
        <v>3</v>
      </c>
      <c r="M16" s="71">
        <v>5</v>
      </c>
      <c r="N16" s="74"/>
      <c r="O16" s="971">
        <v>32.212299999999999</v>
      </c>
      <c r="P16" s="71">
        <v>25</v>
      </c>
      <c r="Q16" s="71">
        <v>30</v>
      </c>
      <c r="R16" s="71">
        <v>36</v>
      </c>
      <c r="T16" s="28"/>
      <c r="U16" s="28"/>
      <c r="V16" s="28"/>
      <c r="W16" s="28"/>
      <c r="Y16" s="75"/>
    </row>
    <row r="17" spans="1:25" ht="14.25" customHeight="1">
      <c r="A17" s="70">
        <v>2001</v>
      </c>
      <c r="B17" s="716">
        <v>332</v>
      </c>
      <c r="C17" s="72"/>
      <c r="D17" s="71">
        <v>267</v>
      </c>
      <c r="E17" s="71">
        <v>65</v>
      </c>
      <c r="F17" s="73"/>
      <c r="G17" s="71">
        <v>1</v>
      </c>
      <c r="H17" s="71">
        <v>79</v>
      </c>
      <c r="I17" s="71">
        <v>140</v>
      </c>
      <c r="J17" s="71">
        <v>70</v>
      </c>
      <c r="K17" s="71">
        <v>31</v>
      </c>
      <c r="L17" s="71">
        <v>8</v>
      </c>
      <c r="M17" s="71">
        <v>4</v>
      </c>
      <c r="N17" s="74"/>
      <c r="O17" s="971">
        <v>32.815300000000001</v>
      </c>
      <c r="P17" s="71">
        <v>25</v>
      </c>
      <c r="Q17" s="71">
        <v>31</v>
      </c>
      <c r="R17" s="71">
        <v>38</v>
      </c>
      <c r="T17" s="29"/>
      <c r="U17" s="29"/>
      <c r="V17" s="29"/>
      <c r="W17" s="29"/>
      <c r="Y17" s="75"/>
    </row>
    <row r="18" spans="1:25" ht="14.25" customHeight="1">
      <c r="A18" s="70">
        <v>2002</v>
      </c>
      <c r="B18" s="716">
        <v>382</v>
      </c>
      <c r="C18" s="72"/>
      <c r="D18" s="71">
        <v>321</v>
      </c>
      <c r="E18" s="71">
        <v>61</v>
      </c>
      <c r="F18" s="73"/>
      <c r="G18" s="71">
        <v>0</v>
      </c>
      <c r="H18" s="71">
        <v>100</v>
      </c>
      <c r="I18" s="71">
        <v>153</v>
      </c>
      <c r="J18" s="71">
        <v>92</v>
      </c>
      <c r="K18" s="71">
        <v>27</v>
      </c>
      <c r="L18" s="71">
        <v>7</v>
      </c>
      <c r="M18" s="71">
        <v>3</v>
      </c>
      <c r="N18" s="74"/>
      <c r="O18" s="971">
        <v>32.023600000000002</v>
      </c>
      <c r="P18" s="71">
        <v>24</v>
      </c>
      <c r="Q18" s="71">
        <v>30</v>
      </c>
      <c r="R18" s="71">
        <v>37</v>
      </c>
      <c r="T18" s="29"/>
      <c r="U18" s="29"/>
      <c r="V18" s="29"/>
      <c r="W18" s="29"/>
      <c r="Y18" s="75"/>
    </row>
    <row r="19" spans="1:25" ht="14.25" customHeight="1">
      <c r="A19" s="70">
        <v>2003</v>
      </c>
      <c r="B19" s="716">
        <v>317</v>
      </c>
      <c r="C19" s="72"/>
      <c r="D19" s="71">
        <v>256</v>
      </c>
      <c r="E19" s="71">
        <v>61</v>
      </c>
      <c r="F19" s="73"/>
      <c r="G19" s="71">
        <v>0</v>
      </c>
      <c r="H19" s="71">
        <v>78</v>
      </c>
      <c r="I19" s="71">
        <v>123</v>
      </c>
      <c r="J19" s="71">
        <v>81</v>
      </c>
      <c r="K19" s="71">
        <v>20</v>
      </c>
      <c r="L19" s="71">
        <v>11</v>
      </c>
      <c r="M19" s="71">
        <v>6</v>
      </c>
      <c r="N19" s="74"/>
      <c r="O19" s="971">
        <v>33.343299999999999</v>
      </c>
      <c r="P19" s="71">
        <v>25</v>
      </c>
      <c r="Q19" s="71">
        <v>31</v>
      </c>
      <c r="R19" s="71">
        <v>37</v>
      </c>
      <c r="T19" s="29"/>
      <c r="U19" s="29"/>
      <c r="V19" s="29"/>
      <c r="W19" s="29"/>
      <c r="Y19" s="75"/>
    </row>
    <row r="20" spans="1:25" ht="14.25" customHeight="1">
      <c r="A20" s="70">
        <v>2004</v>
      </c>
      <c r="B20" s="716">
        <v>356</v>
      </c>
      <c r="C20" s="72"/>
      <c r="D20" s="71">
        <v>289</v>
      </c>
      <c r="E20" s="71">
        <v>67</v>
      </c>
      <c r="F20" s="73"/>
      <c r="G20" s="71">
        <v>0</v>
      </c>
      <c r="H20" s="71">
        <v>81</v>
      </c>
      <c r="I20" s="71">
        <v>138</v>
      </c>
      <c r="J20" s="71">
        <v>92</v>
      </c>
      <c r="K20" s="71">
        <v>35</v>
      </c>
      <c r="L20" s="71">
        <v>2</v>
      </c>
      <c r="M20" s="71">
        <v>8</v>
      </c>
      <c r="N20" s="74"/>
      <c r="O20" s="971">
        <v>33.415700000000001</v>
      </c>
      <c r="P20" s="71">
        <v>25</v>
      </c>
      <c r="Q20" s="71">
        <v>31</v>
      </c>
      <c r="R20" s="71">
        <v>38</v>
      </c>
      <c r="T20" s="29"/>
      <c r="U20" s="29"/>
      <c r="V20" s="29"/>
      <c r="W20" s="29"/>
      <c r="Y20" s="75"/>
    </row>
    <row r="21" spans="1:25" ht="14.25" customHeight="1">
      <c r="A21" s="70">
        <v>2005</v>
      </c>
      <c r="B21" s="716">
        <v>336</v>
      </c>
      <c r="C21" s="72"/>
      <c r="D21" s="71">
        <v>259</v>
      </c>
      <c r="E21" s="71">
        <v>77</v>
      </c>
      <c r="F21" s="73"/>
      <c r="G21" s="71">
        <v>1</v>
      </c>
      <c r="H21" s="71">
        <v>47</v>
      </c>
      <c r="I21" s="71">
        <v>104</v>
      </c>
      <c r="J21" s="71">
        <v>126</v>
      </c>
      <c r="K21" s="71">
        <v>37</v>
      </c>
      <c r="L21" s="71">
        <v>11</v>
      </c>
      <c r="M21" s="71">
        <v>10</v>
      </c>
      <c r="N21" s="74"/>
      <c r="O21" s="971">
        <v>36.616100000000003</v>
      </c>
      <c r="P21" s="71">
        <v>28</v>
      </c>
      <c r="Q21" s="71">
        <v>36</v>
      </c>
      <c r="R21" s="71">
        <v>41</v>
      </c>
      <c r="T21" s="29"/>
      <c r="U21" s="29"/>
      <c r="V21" s="29"/>
      <c r="W21" s="29"/>
      <c r="Y21" s="75"/>
    </row>
    <row r="22" spans="1:25" ht="14.25" customHeight="1">
      <c r="A22" s="70">
        <v>2006</v>
      </c>
      <c r="B22" s="716">
        <v>421</v>
      </c>
      <c r="C22" s="72"/>
      <c r="D22" s="71">
        <v>334</v>
      </c>
      <c r="E22" s="71">
        <v>87</v>
      </c>
      <c r="F22" s="73"/>
      <c r="G22" s="71">
        <v>0</v>
      </c>
      <c r="H22" s="71">
        <v>69</v>
      </c>
      <c r="I22" s="71">
        <v>154</v>
      </c>
      <c r="J22" s="71">
        <v>127</v>
      </c>
      <c r="K22" s="71">
        <v>54</v>
      </c>
      <c r="L22" s="71">
        <v>15</v>
      </c>
      <c r="M22" s="71">
        <v>1</v>
      </c>
      <c r="N22" s="74"/>
      <c r="O22" s="971">
        <v>35.004800000000003</v>
      </c>
      <c r="P22" s="71">
        <v>27</v>
      </c>
      <c r="Q22" s="71">
        <v>34</v>
      </c>
      <c r="R22" s="71">
        <v>40</v>
      </c>
      <c r="T22" s="29"/>
      <c r="U22" s="29"/>
      <c r="V22" s="29"/>
      <c r="W22" s="29"/>
      <c r="Y22" s="75"/>
    </row>
    <row r="23" spans="1:25" ht="14.25" customHeight="1">
      <c r="A23" s="70">
        <v>2007</v>
      </c>
      <c r="B23" s="716">
        <v>455</v>
      </c>
      <c r="C23" s="76"/>
      <c r="D23" s="71">
        <v>393</v>
      </c>
      <c r="E23" s="71">
        <v>62</v>
      </c>
      <c r="F23" s="77"/>
      <c r="G23" s="71">
        <v>0</v>
      </c>
      <c r="H23" s="71">
        <v>94</v>
      </c>
      <c r="I23" s="71">
        <v>149</v>
      </c>
      <c r="J23" s="71">
        <v>149</v>
      </c>
      <c r="K23" s="71">
        <v>45</v>
      </c>
      <c r="L23" s="71">
        <v>11</v>
      </c>
      <c r="M23" s="71">
        <v>7</v>
      </c>
      <c r="N23" s="77"/>
      <c r="O23" s="971">
        <v>34.7637</v>
      </c>
      <c r="P23" s="71">
        <v>26</v>
      </c>
      <c r="Q23" s="71">
        <v>34</v>
      </c>
      <c r="R23" s="71">
        <v>41</v>
      </c>
      <c r="T23" s="29"/>
      <c r="U23" s="29"/>
      <c r="V23" s="29"/>
      <c r="W23" s="29"/>
      <c r="Y23" s="75"/>
    </row>
    <row r="24" spans="1:25" ht="14.25" customHeight="1">
      <c r="A24" s="70">
        <v>2008</v>
      </c>
      <c r="B24" s="716">
        <v>574</v>
      </c>
      <c r="C24" s="76"/>
      <c r="D24" s="71">
        <v>461</v>
      </c>
      <c r="E24" s="71">
        <v>113</v>
      </c>
      <c r="F24" s="77"/>
      <c r="G24" s="71">
        <v>0</v>
      </c>
      <c r="H24" s="71">
        <v>92</v>
      </c>
      <c r="I24" s="71">
        <v>211</v>
      </c>
      <c r="J24" s="71">
        <v>174</v>
      </c>
      <c r="K24" s="71">
        <v>71</v>
      </c>
      <c r="L24" s="71">
        <v>17</v>
      </c>
      <c r="M24" s="71">
        <v>9</v>
      </c>
      <c r="N24" s="77"/>
      <c r="O24" s="971">
        <v>35.5017</v>
      </c>
      <c r="P24" s="71">
        <v>27</v>
      </c>
      <c r="Q24" s="71">
        <v>34</v>
      </c>
      <c r="R24" s="71">
        <v>41</v>
      </c>
      <c r="T24" s="29"/>
      <c r="U24" s="29"/>
      <c r="V24" s="29"/>
      <c r="W24" s="29"/>
      <c r="Y24" s="75"/>
    </row>
    <row r="25" spans="1:25" ht="14.25" customHeight="1">
      <c r="A25" s="70">
        <v>2009</v>
      </c>
      <c r="B25" s="716">
        <v>545</v>
      </c>
      <c r="C25" s="71"/>
      <c r="D25" s="71">
        <v>413</v>
      </c>
      <c r="E25" s="71">
        <v>132</v>
      </c>
      <c r="F25" s="71"/>
      <c r="G25" s="71">
        <v>2</v>
      </c>
      <c r="H25" s="71">
        <v>69</v>
      </c>
      <c r="I25" s="71">
        <v>178</v>
      </c>
      <c r="J25" s="71">
        <v>189</v>
      </c>
      <c r="K25" s="71">
        <v>78</v>
      </c>
      <c r="L25" s="71">
        <v>20</v>
      </c>
      <c r="M25" s="71">
        <v>9</v>
      </c>
      <c r="N25" s="71"/>
      <c r="O25" s="972">
        <v>36.630299999999998</v>
      </c>
      <c r="P25" s="71">
        <v>28</v>
      </c>
      <c r="Q25" s="71">
        <v>35</v>
      </c>
      <c r="R25" s="71">
        <v>43</v>
      </c>
    </row>
    <row r="26" spans="1:25" ht="14.25" customHeight="1">
      <c r="A26" s="70">
        <v>2010</v>
      </c>
      <c r="B26" s="717">
        <v>485</v>
      </c>
      <c r="C26" s="78"/>
      <c r="D26" s="78">
        <v>363</v>
      </c>
      <c r="E26" s="78">
        <v>122</v>
      </c>
      <c r="F26" s="78"/>
      <c r="G26" s="78">
        <v>0</v>
      </c>
      <c r="H26" s="78">
        <v>65</v>
      </c>
      <c r="I26" s="78">
        <v>161</v>
      </c>
      <c r="J26" s="78">
        <v>158</v>
      </c>
      <c r="K26" s="78">
        <v>76</v>
      </c>
      <c r="L26" s="78">
        <v>20</v>
      </c>
      <c r="M26" s="78">
        <v>5</v>
      </c>
      <c r="N26" s="78"/>
      <c r="O26" s="972">
        <v>36.718600000000002</v>
      </c>
      <c r="P26" s="78">
        <v>28</v>
      </c>
      <c r="Q26" s="78">
        <v>35</v>
      </c>
      <c r="R26" s="78">
        <v>43</v>
      </c>
    </row>
    <row r="27" spans="1:25" ht="14.25" customHeight="1">
      <c r="A27" s="70">
        <v>2011</v>
      </c>
      <c r="B27" s="717">
        <v>584</v>
      </c>
      <c r="C27" s="78"/>
      <c r="D27" s="78">
        <v>429</v>
      </c>
      <c r="E27" s="78">
        <v>155</v>
      </c>
      <c r="F27" s="78"/>
      <c r="G27" s="78">
        <v>0</v>
      </c>
      <c r="H27" s="78">
        <v>58</v>
      </c>
      <c r="I27" s="78">
        <v>184</v>
      </c>
      <c r="J27" s="78">
        <v>212</v>
      </c>
      <c r="K27" s="78">
        <v>94</v>
      </c>
      <c r="L27" s="78">
        <v>26</v>
      </c>
      <c r="M27" s="78">
        <v>10</v>
      </c>
      <c r="N27" s="78"/>
      <c r="O27" s="972">
        <v>37.881799999999998</v>
      </c>
      <c r="P27" s="78">
        <v>30</v>
      </c>
      <c r="Q27" s="78">
        <v>37</v>
      </c>
      <c r="R27" s="78">
        <v>43</v>
      </c>
    </row>
    <row r="28" spans="1:25" ht="14.25" customHeight="1">
      <c r="A28" s="70">
        <v>2012</v>
      </c>
      <c r="B28" s="717">
        <v>581</v>
      </c>
      <c r="C28" s="78"/>
      <c r="D28" s="78">
        <v>416</v>
      </c>
      <c r="E28" s="78">
        <v>165</v>
      </c>
      <c r="F28" s="78"/>
      <c r="G28" s="78">
        <v>0</v>
      </c>
      <c r="H28" s="78">
        <v>46</v>
      </c>
      <c r="I28" s="78">
        <v>171</v>
      </c>
      <c r="J28" s="78">
        <v>199</v>
      </c>
      <c r="K28" s="78">
        <v>115</v>
      </c>
      <c r="L28" s="78">
        <v>34</v>
      </c>
      <c r="M28" s="78">
        <v>16</v>
      </c>
      <c r="N28" s="78"/>
      <c r="O28" s="972">
        <v>39.725499999999997</v>
      </c>
      <c r="P28" s="78">
        <v>31</v>
      </c>
      <c r="Q28" s="78">
        <v>38</v>
      </c>
      <c r="R28" s="78">
        <v>46</v>
      </c>
    </row>
    <row r="29" spans="1:25" ht="14.25" customHeight="1">
      <c r="A29" s="70">
        <v>2013</v>
      </c>
      <c r="B29" s="717">
        <v>527</v>
      </c>
      <c r="C29" s="78"/>
      <c r="D29" s="78">
        <v>393</v>
      </c>
      <c r="E29" s="78">
        <v>134</v>
      </c>
      <c r="F29" s="78"/>
      <c r="G29" s="78">
        <v>0</v>
      </c>
      <c r="H29" s="78">
        <v>32</v>
      </c>
      <c r="I29" s="78">
        <v>138</v>
      </c>
      <c r="J29" s="78">
        <v>184</v>
      </c>
      <c r="K29" s="78">
        <v>125</v>
      </c>
      <c r="L29" s="78">
        <v>39</v>
      </c>
      <c r="M29" s="78">
        <v>9</v>
      </c>
      <c r="N29" s="78"/>
      <c r="O29" s="972">
        <v>40.627099999999999</v>
      </c>
      <c r="P29" s="78">
        <v>32</v>
      </c>
      <c r="Q29" s="78">
        <v>40</v>
      </c>
      <c r="R29" s="78">
        <v>47</v>
      </c>
    </row>
    <row r="30" spans="1:25" ht="14.25" customHeight="1">
      <c r="A30" s="70">
        <v>2014</v>
      </c>
      <c r="B30" s="717">
        <v>614</v>
      </c>
      <c r="C30" s="78"/>
      <c r="D30" s="78">
        <v>453</v>
      </c>
      <c r="E30" s="78">
        <v>161</v>
      </c>
      <c r="F30" s="78"/>
      <c r="G30" s="78">
        <v>1</v>
      </c>
      <c r="H30" s="78">
        <v>46</v>
      </c>
      <c r="I30" s="78">
        <v>157</v>
      </c>
      <c r="J30" s="78">
        <v>213</v>
      </c>
      <c r="K30" s="78">
        <v>148</v>
      </c>
      <c r="L30" s="78">
        <v>37</v>
      </c>
      <c r="M30" s="78">
        <v>12</v>
      </c>
      <c r="N30" s="78"/>
      <c r="O30" s="972">
        <v>40.228000000000002</v>
      </c>
      <c r="P30" s="78">
        <v>32</v>
      </c>
      <c r="Q30" s="78">
        <v>40</v>
      </c>
      <c r="R30" s="78">
        <v>47</v>
      </c>
    </row>
    <row r="31" spans="1:25" ht="14.25" customHeight="1">
      <c r="A31" s="70">
        <v>2015</v>
      </c>
      <c r="B31" s="717">
        <v>706</v>
      </c>
      <c r="C31" s="78"/>
      <c r="D31" s="78">
        <v>484</v>
      </c>
      <c r="E31" s="78">
        <v>222</v>
      </c>
      <c r="F31" s="78"/>
      <c r="G31" s="78">
        <v>0</v>
      </c>
      <c r="H31" s="78">
        <v>30</v>
      </c>
      <c r="I31" s="78">
        <v>163</v>
      </c>
      <c r="J31" s="78">
        <v>249</v>
      </c>
      <c r="K31" s="78">
        <v>183</v>
      </c>
      <c r="L31" s="78">
        <v>61</v>
      </c>
      <c r="M31" s="78">
        <v>20</v>
      </c>
      <c r="N31" s="78"/>
      <c r="O31" s="972">
        <v>42.111899999999999</v>
      </c>
      <c r="P31" s="78">
        <v>34</v>
      </c>
      <c r="Q31" s="78">
        <v>41</v>
      </c>
      <c r="R31" s="78">
        <v>49</v>
      </c>
    </row>
    <row r="32" spans="1:25" ht="14.25" customHeight="1">
      <c r="A32" s="70">
        <v>2016</v>
      </c>
      <c r="B32" s="717">
        <v>868</v>
      </c>
      <c r="C32" s="78"/>
      <c r="D32" s="78">
        <v>593</v>
      </c>
      <c r="E32" s="78">
        <v>275</v>
      </c>
      <c r="F32" s="78"/>
      <c r="G32" s="78">
        <v>0</v>
      </c>
      <c r="H32" s="78">
        <v>42</v>
      </c>
      <c r="I32" s="78">
        <v>199</v>
      </c>
      <c r="J32" s="78">
        <v>327</v>
      </c>
      <c r="K32" s="78">
        <v>214</v>
      </c>
      <c r="L32" s="78">
        <v>66</v>
      </c>
      <c r="M32" s="78">
        <v>20</v>
      </c>
      <c r="N32" s="78"/>
      <c r="O32" s="972">
        <v>41.468899999999998</v>
      </c>
      <c r="P32" s="78">
        <v>34</v>
      </c>
      <c r="Q32" s="78">
        <v>41</v>
      </c>
      <c r="R32" s="78">
        <v>47</v>
      </c>
    </row>
    <row r="33" spans="1:24" ht="14.25" customHeight="1">
      <c r="A33" s="70">
        <v>2017</v>
      </c>
      <c r="B33" s="717">
        <v>934</v>
      </c>
      <c r="C33" s="78"/>
      <c r="D33" s="78">
        <v>652</v>
      </c>
      <c r="E33" s="78">
        <v>282</v>
      </c>
      <c r="F33" s="78"/>
      <c r="G33" s="78">
        <v>3</v>
      </c>
      <c r="H33" s="78">
        <v>36</v>
      </c>
      <c r="I33" s="78">
        <v>185</v>
      </c>
      <c r="J33" s="78">
        <v>360</v>
      </c>
      <c r="K33" s="78">
        <v>268</v>
      </c>
      <c r="L33" s="78">
        <v>64</v>
      </c>
      <c r="M33" s="78">
        <v>18</v>
      </c>
      <c r="N33" s="78"/>
      <c r="O33" s="972">
        <v>41.936799999999998</v>
      </c>
      <c r="P33" s="78">
        <v>35</v>
      </c>
      <c r="Q33" s="78">
        <v>41</v>
      </c>
      <c r="R33" s="78">
        <v>48</v>
      </c>
    </row>
    <row r="34" spans="1:24" ht="14.25" customHeight="1">
      <c r="A34" s="70">
        <v>2018</v>
      </c>
      <c r="B34" s="717">
        <v>1187</v>
      </c>
      <c r="C34" s="78"/>
      <c r="D34" s="78">
        <v>860</v>
      </c>
      <c r="E34" s="78">
        <v>327</v>
      </c>
      <c r="F34" s="78"/>
      <c r="G34" s="78">
        <v>1</v>
      </c>
      <c r="H34" s="78">
        <v>64</v>
      </c>
      <c r="I34" s="78">
        <v>217</v>
      </c>
      <c r="J34" s="78">
        <v>442</v>
      </c>
      <c r="K34" s="78">
        <v>345</v>
      </c>
      <c r="L34" s="78">
        <v>90</v>
      </c>
      <c r="M34" s="78">
        <v>28</v>
      </c>
      <c r="N34" s="78"/>
      <c r="O34" s="972">
        <v>42.27</v>
      </c>
      <c r="P34" s="78">
        <v>35</v>
      </c>
      <c r="Q34" s="78">
        <v>42</v>
      </c>
      <c r="R34" s="78">
        <v>49</v>
      </c>
    </row>
    <row r="35" spans="1:24" ht="14.25" customHeight="1">
      <c r="A35" s="70">
        <v>2019</v>
      </c>
      <c r="B35" s="717">
        <v>1280</v>
      </c>
      <c r="C35" s="78"/>
      <c r="D35" s="78">
        <v>887</v>
      </c>
      <c r="E35" s="78">
        <v>393</v>
      </c>
      <c r="F35" s="78"/>
      <c r="G35" s="78">
        <v>0</v>
      </c>
      <c r="H35" s="78">
        <v>76</v>
      </c>
      <c r="I35" s="78">
        <v>220</v>
      </c>
      <c r="J35" s="78">
        <v>469</v>
      </c>
      <c r="K35" s="78">
        <v>397</v>
      </c>
      <c r="L35" s="78">
        <v>98</v>
      </c>
      <c r="M35" s="78">
        <v>20</v>
      </c>
      <c r="N35" s="78"/>
      <c r="O35" s="972">
        <v>42.240600000000001</v>
      </c>
      <c r="P35" s="78">
        <v>35</v>
      </c>
      <c r="Q35" s="78">
        <v>42</v>
      </c>
      <c r="R35" s="78">
        <v>48</v>
      </c>
    </row>
    <row r="36" spans="1:24" ht="14.25" customHeight="1">
      <c r="A36" s="70">
        <v>2020</v>
      </c>
      <c r="B36" s="717">
        <v>1339</v>
      </c>
      <c r="C36" s="78"/>
      <c r="D36" s="78">
        <v>973</v>
      </c>
      <c r="E36" s="78">
        <v>366</v>
      </c>
      <c r="F36" s="78"/>
      <c r="G36" s="78">
        <v>2</v>
      </c>
      <c r="H36" s="78">
        <v>78</v>
      </c>
      <c r="I36" s="78">
        <v>260</v>
      </c>
      <c r="J36" s="78">
        <v>418</v>
      </c>
      <c r="K36" s="78">
        <v>419</v>
      </c>
      <c r="L36" s="78">
        <v>139</v>
      </c>
      <c r="M36" s="78">
        <v>23</v>
      </c>
      <c r="N36" s="78"/>
      <c r="O36" s="972">
        <v>42.585099999999997</v>
      </c>
      <c r="P36" s="78">
        <v>34</v>
      </c>
      <c r="Q36" s="78">
        <v>43</v>
      </c>
      <c r="R36" s="78">
        <v>49</v>
      </c>
    </row>
    <row r="37" spans="1:24" ht="14.25" customHeight="1">
      <c r="A37" s="70"/>
      <c r="B37" s="717"/>
      <c r="C37" s="78"/>
      <c r="D37" s="78"/>
      <c r="E37" s="78"/>
      <c r="F37" s="78"/>
      <c r="G37" s="78"/>
      <c r="H37" s="78"/>
      <c r="I37" s="78"/>
      <c r="J37" s="78"/>
      <c r="K37" s="78"/>
      <c r="L37" s="78"/>
      <c r="M37" s="78"/>
      <c r="N37" s="78"/>
      <c r="O37" s="78"/>
      <c r="P37" s="78"/>
      <c r="Q37" s="78"/>
      <c r="R37" s="78"/>
    </row>
    <row r="38" spans="1:24" ht="25.5">
      <c r="A38" s="1169" t="s">
        <v>825</v>
      </c>
      <c r="B38" s="717">
        <f>AVERAGE(B32:B36)</f>
        <v>1121.5999999999999</v>
      </c>
      <c r="C38" s="717"/>
      <c r="D38" s="717">
        <f>AVERAGE(D32:D36)</f>
        <v>793</v>
      </c>
      <c r="E38" s="717">
        <f>AVERAGE(E32:E36)</f>
        <v>328.6</v>
      </c>
      <c r="F38" s="717"/>
      <c r="G38" s="717">
        <f t="shared" ref="G38:M38" si="1">AVERAGE(G32:G36)</f>
        <v>1.2</v>
      </c>
      <c r="H38" s="717">
        <f t="shared" si="1"/>
        <v>59.2</v>
      </c>
      <c r="I38" s="717">
        <f t="shared" si="1"/>
        <v>216.2</v>
      </c>
      <c r="J38" s="717">
        <f t="shared" si="1"/>
        <v>403.2</v>
      </c>
      <c r="K38" s="717">
        <f t="shared" si="1"/>
        <v>328.6</v>
      </c>
      <c r="L38" s="717">
        <f t="shared" si="1"/>
        <v>91.4</v>
      </c>
      <c r="M38" s="717">
        <f t="shared" si="1"/>
        <v>21.8</v>
      </c>
      <c r="N38" s="78"/>
      <c r="O38" s="193" t="s">
        <v>78</v>
      </c>
      <c r="P38" s="193" t="s">
        <v>78</v>
      </c>
      <c r="Q38" s="193" t="s">
        <v>78</v>
      </c>
      <c r="R38" s="193" t="s">
        <v>78</v>
      </c>
    </row>
    <row r="39" spans="1:24" ht="15" customHeight="1">
      <c r="A39" s="583"/>
      <c r="B39" s="22"/>
      <c r="C39" s="17"/>
      <c r="D39" s="18"/>
      <c r="E39" s="19"/>
      <c r="F39" s="19"/>
      <c r="G39" s="19"/>
      <c r="H39" s="19"/>
      <c r="I39" s="19"/>
      <c r="J39" s="19"/>
      <c r="K39" s="19"/>
      <c r="L39" s="19"/>
      <c r="M39" s="19"/>
      <c r="N39" s="19"/>
      <c r="O39" s="19"/>
      <c r="P39" s="19"/>
      <c r="Q39" s="19"/>
      <c r="R39" s="19"/>
    </row>
    <row r="40" spans="1:24" ht="15" customHeight="1">
      <c r="A40" s="583"/>
      <c r="B40" s="584"/>
      <c r="C40" s="583"/>
      <c r="D40" s="585"/>
      <c r="E40" s="65"/>
      <c r="F40" s="65"/>
      <c r="G40" s="65"/>
      <c r="H40" s="65"/>
      <c r="I40" s="65"/>
      <c r="J40" s="65"/>
      <c r="K40" s="65"/>
      <c r="L40" s="65"/>
      <c r="M40" s="65"/>
      <c r="N40" s="65"/>
      <c r="O40" s="65"/>
      <c r="P40" s="65"/>
      <c r="Q40" s="65"/>
      <c r="R40" s="65"/>
    </row>
    <row r="41" spans="1:24" ht="15" customHeight="1">
      <c r="C41" s="436"/>
      <c r="F41" s="639"/>
      <c r="G41" s="807" t="s">
        <v>40</v>
      </c>
      <c r="H41" s="808"/>
      <c r="I41" s="640"/>
      <c r="J41" s="640"/>
      <c r="K41" s="640"/>
      <c r="L41" s="640"/>
      <c r="N41" s="65"/>
      <c r="O41" s="1033" t="s">
        <v>41</v>
      </c>
      <c r="P41" s="19"/>
      <c r="Q41" s="19"/>
      <c r="R41" s="1045"/>
      <c r="U41" s="1167"/>
      <c r="V41" s="1167"/>
      <c r="W41" s="1167"/>
      <c r="X41" s="1167"/>
    </row>
    <row r="42" spans="1:24" ht="15" customHeight="1">
      <c r="C42" s="436"/>
      <c r="F42" s="639"/>
      <c r="G42" s="1459" t="s">
        <v>264</v>
      </c>
      <c r="H42" s="1459" t="s">
        <v>364</v>
      </c>
      <c r="I42" s="1460" t="s">
        <v>189</v>
      </c>
      <c r="J42" s="1415" t="s">
        <v>190</v>
      </c>
      <c r="K42" s="1415" t="s">
        <v>191</v>
      </c>
      <c r="L42" s="1432" t="s">
        <v>97</v>
      </c>
      <c r="N42" s="639"/>
      <c r="O42" s="1470" t="s">
        <v>264</v>
      </c>
      <c r="P42" s="1470" t="s">
        <v>364</v>
      </c>
      <c r="Q42" s="1471" t="s">
        <v>189</v>
      </c>
      <c r="R42" s="1415" t="s">
        <v>190</v>
      </c>
      <c r="S42" s="1415" t="s">
        <v>191</v>
      </c>
      <c r="T42" s="1446" t="s">
        <v>97</v>
      </c>
      <c r="U42" s="1188"/>
      <c r="V42" s="1386"/>
      <c r="W42" s="1386"/>
      <c r="X42" s="1386"/>
    </row>
    <row r="43" spans="1:24" ht="15" customHeight="1">
      <c r="C43" s="436"/>
      <c r="F43" s="639"/>
      <c r="G43" s="1441"/>
      <c r="H43" s="1441"/>
      <c r="I43" s="1461"/>
      <c r="J43" s="1462"/>
      <c r="K43" s="1462"/>
      <c r="L43" s="1432"/>
      <c r="N43" s="639"/>
      <c r="O43" s="1470"/>
      <c r="P43" s="1470"/>
      <c r="Q43" s="1471"/>
      <c r="R43" s="1462"/>
      <c r="S43" s="1462"/>
      <c r="T43" s="1432"/>
      <c r="U43" s="1188"/>
      <c r="V43" s="1386"/>
      <c r="W43" s="1386"/>
      <c r="X43" s="1386"/>
    </row>
    <row r="44" spans="1:24" ht="28.5" customHeight="1">
      <c r="C44" s="583"/>
      <c r="G44" s="1441"/>
      <c r="H44" s="1441"/>
      <c r="I44" s="1461"/>
      <c r="J44" s="1462"/>
      <c r="K44" s="1462"/>
      <c r="L44" s="1432"/>
      <c r="O44" s="1470"/>
      <c r="P44" s="1470"/>
      <c r="Q44" s="1471"/>
      <c r="R44" s="1462"/>
      <c r="S44" s="1462"/>
      <c r="T44" s="1432"/>
      <c r="U44" s="1188"/>
      <c r="V44" s="1386"/>
      <c r="W44" s="1386"/>
      <c r="X44" s="1386"/>
    </row>
    <row r="45" spans="1:24">
      <c r="C45" s="492"/>
      <c r="D45" s="1472" t="s">
        <v>826</v>
      </c>
      <c r="E45" s="1472"/>
      <c r="F45" s="492"/>
      <c r="G45" s="492">
        <f t="shared" ref="G45:L45" si="2">AVERAGE(G53:G57)</f>
        <v>392.8</v>
      </c>
      <c r="H45" s="492">
        <f t="shared" si="2"/>
        <v>62</v>
      </c>
      <c r="I45" s="492">
        <f t="shared" si="2"/>
        <v>139.80000000000001</v>
      </c>
      <c r="J45" s="492">
        <f t="shared" si="2"/>
        <v>127.8</v>
      </c>
      <c r="K45" s="492">
        <f t="shared" si="2"/>
        <v>48.2</v>
      </c>
      <c r="L45" s="492">
        <f t="shared" si="2"/>
        <v>14.8</v>
      </c>
      <c r="N45" s="492"/>
      <c r="O45" s="492">
        <f t="shared" ref="O45:T45" si="3">AVERAGE(O53:O57)</f>
        <v>103.2</v>
      </c>
      <c r="P45" s="492">
        <f t="shared" si="3"/>
        <v>16.2</v>
      </c>
      <c r="Q45" s="492">
        <f t="shared" si="3"/>
        <v>30.8</v>
      </c>
      <c r="R45" s="492">
        <f t="shared" si="3"/>
        <v>31.6</v>
      </c>
      <c r="S45" s="492">
        <f t="shared" si="3"/>
        <v>16.600000000000001</v>
      </c>
      <c r="T45" s="492">
        <f t="shared" si="3"/>
        <v>8</v>
      </c>
      <c r="U45" s="492"/>
      <c r="V45" s="193" t="s">
        <v>78</v>
      </c>
      <c r="W45" s="193" t="s">
        <v>78</v>
      </c>
      <c r="X45" s="193" t="s">
        <v>78</v>
      </c>
    </row>
    <row r="46" spans="1:24" ht="15" customHeight="1">
      <c r="C46" s="492"/>
      <c r="D46" s="168"/>
      <c r="F46" s="492"/>
      <c r="G46" s="492"/>
      <c r="H46" s="492"/>
      <c r="I46" s="492"/>
      <c r="J46" s="492"/>
      <c r="K46" s="492"/>
      <c r="L46" s="492"/>
      <c r="N46" s="492"/>
      <c r="O46" s="492"/>
      <c r="P46" s="492"/>
      <c r="Q46" s="492"/>
      <c r="R46" s="492"/>
      <c r="S46" s="492"/>
      <c r="T46" s="492"/>
      <c r="U46" s="492"/>
    </row>
    <row r="47" spans="1:24" ht="15" customHeight="1">
      <c r="C47" s="492"/>
      <c r="E47" s="70">
        <v>2000</v>
      </c>
      <c r="F47" s="492"/>
      <c r="G47" s="492">
        <v>239</v>
      </c>
      <c r="H47" s="492">
        <v>58</v>
      </c>
      <c r="I47" s="492">
        <v>104</v>
      </c>
      <c r="J47" s="492">
        <v>60</v>
      </c>
      <c r="K47" s="492">
        <v>12</v>
      </c>
      <c r="L47" s="492">
        <v>5</v>
      </c>
      <c r="N47" s="492"/>
      <c r="O47" s="492">
        <v>53</v>
      </c>
      <c r="P47" s="492">
        <v>15</v>
      </c>
      <c r="Q47" s="492">
        <v>22</v>
      </c>
      <c r="R47" s="492">
        <v>9</v>
      </c>
      <c r="S47" s="492">
        <v>4</v>
      </c>
      <c r="T47" s="492">
        <v>3</v>
      </c>
      <c r="U47" s="492"/>
    </row>
    <row r="48" spans="1:24" ht="15" customHeight="1">
      <c r="C48" s="492"/>
      <c r="E48" s="70">
        <v>2001</v>
      </c>
      <c r="F48" s="492"/>
      <c r="G48" s="492">
        <v>267</v>
      </c>
      <c r="H48" s="492">
        <v>65</v>
      </c>
      <c r="I48" s="492">
        <v>115</v>
      </c>
      <c r="J48" s="492">
        <v>58</v>
      </c>
      <c r="K48" s="492">
        <v>24</v>
      </c>
      <c r="L48" s="492">
        <v>5</v>
      </c>
      <c r="N48" s="492"/>
      <c r="O48" s="492">
        <v>66</v>
      </c>
      <c r="P48" s="492">
        <v>15</v>
      </c>
      <c r="Q48" s="492">
        <v>25</v>
      </c>
      <c r="R48" s="492">
        <v>12</v>
      </c>
      <c r="S48" s="492">
        <v>7</v>
      </c>
      <c r="T48" s="492">
        <v>7</v>
      </c>
      <c r="U48" s="492"/>
    </row>
    <row r="49" spans="3:21" ht="15" customHeight="1">
      <c r="C49" s="583"/>
      <c r="E49" s="70">
        <v>2002</v>
      </c>
      <c r="F49" s="71"/>
      <c r="G49" s="71">
        <v>321</v>
      </c>
      <c r="H49" s="71">
        <v>85</v>
      </c>
      <c r="I49" s="71">
        <v>131</v>
      </c>
      <c r="J49" s="71">
        <v>78</v>
      </c>
      <c r="K49" s="71">
        <v>21</v>
      </c>
      <c r="L49" s="71">
        <v>6</v>
      </c>
      <c r="N49" s="71"/>
      <c r="O49" s="71">
        <v>61</v>
      </c>
      <c r="P49" s="71">
        <v>15</v>
      </c>
      <c r="Q49" s="71">
        <v>22</v>
      </c>
      <c r="R49" s="71">
        <v>14</v>
      </c>
      <c r="S49" s="71">
        <v>6</v>
      </c>
      <c r="T49" s="71">
        <v>4</v>
      </c>
      <c r="U49" s="71"/>
    </row>
    <row r="50" spans="3:21" ht="15" customHeight="1">
      <c r="C50" s="583"/>
      <c r="E50" s="70">
        <v>2003</v>
      </c>
      <c r="F50" s="71"/>
      <c r="G50" s="71">
        <v>256</v>
      </c>
      <c r="H50" s="71">
        <v>65</v>
      </c>
      <c r="I50" s="71">
        <v>106</v>
      </c>
      <c r="J50" s="71">
        <v>64</v>
      </c>
      <c r="K50" s="71">
        <v>11</v>
      </c>
      <c r="L50" s="71">
        <v>11</v>
      </c>
      <c r="N50" s="71"/>
      <c r="O50" s="71">
        <v>61</v>
      </c>
      <c r="P50" s="71">
        <v>13</v>
      </c>
      <c r="Q50" s="71">
        <v>17</v>
      </c>
      <c r="R50" s="71">
        <v>17</v>
      </c>
      <c r="S50" s="71">
        <v>9</v>
      </c>
      <c r="T50" s="71">
        <v>6</v>
      </c>
      <c r="U50" s="71"/>
    </row>
    <row r="51" spans="3:21" ht="15" customHeight="1">
      <c r="C51" s="583"/>
      <c r="E51" s="70">
        <v>2004</v>
      </c>
      <c r="F51" s="71"/>
      <c r="G51" s="71">
        <v>289</v>
      </c>
      <c r="H51" s="71">
        <v>72</v>
      </c>
      <c r="I51" s="71">
        <v>114</v>
      </c>
      <c r="J51" s="71">
        <v>75</v>
      </c>
      <c r="K51" s="71">
        <v>24</v>
      </c>
      <c r="L51" s="71">
        <v>4</v>
      </c>
      <c r="N51" s="71"/>
      <c r="O51" s="71">
        <v>67</v>
      </c>
      <c r="P51" s="71">
        <v>9</v>
      </c>
      <c r="Q51" s="71">
        <v>24</v>
      </c>
      <c r="R51" s="71">
        <v>17</v>
      </c>
      <c r="S51" s="71">
        <v>11</v>
      </c>
      <c r="T51" s="71">
        <v>6</v>
      </c>
      <c r="U51" s="71"/>
    </row>
    <row r="52" spans="3:21" ht="15" customHeight="1">
      <c r="C52" s="583"/>
      <c r="E52" s="70">
        <v>2005</v>
      </c>
      <c r="F52" s="71"/>
      <c r="G52" s="71">
        <v>259</v>
      </c>
      <c r="H52" s="71">
        <v>36</v>
      </c>
      <c r="I52" s="71">
        <v>89</v>
      </c>
      <c r="J52" s="71">
        <v>98</v>
      </c>
      <c r="K52" s="71">
        <v>26</v>
      </c>
      <c r="L52" s="71">
        <v>10</v>
      </c>
      <c r="N52" s="71"/>
      <c r="O52" s="71">
        <v>77</v>
      </c>
      <c r="P52" s="71">
        <v>12</v>
      </c>
      <c r="Q52" s="71">
        <v>15</v>
      </c>
      <c r="R52" s="71">
        <v>28</v>
      </c>
      <c r="S52" s="71">
        <v>11</v>
      </c>
      <c r="T52" s="71">
        <v>11</v>
      </c>
      <c r="U52" s="71"/>
    </row>
    <row r="53" spans="3:21" ht="15" customHeight="1">
      <c r="C53" s="583"/>
      <c r="E53" s="70">
        <v>2006</v>
      </c>
      <c r="F53" s="71"/>
      <c r="G53" s="71">
        <v>334</v>
      </c>
      <c r="H53" s="71">
        <v>61</v>
      </c>
      <c r="I53" s="71">
        <v>123</v>
      </c>
      <c r="J53" s="71">
        <v>97</v>
      </c>
      <c r="K53" s="71">
        <v>40</v>
      </c>
      <c r="L53" s="71">
        <v>12</v>
      </c>
      <c r="N53" s="71"/>
      <c r="O53" s="71">
        <v>87</v>
      </c>
      <c r="P53" s="71">
        <v>8</v>
      </c>
      <c r="Q53" s="71">
        <v>31</v>
      </c>
      <c r="R53" s="71">
        <v>30</v>
      </c>
      <c r="S53" s="71">
        <v>14</v>
      </c>
      <c r="T53" s="71">
        <v>4</v>
      </c>
      <c r="U53" s="71"/>
    </row>
    <row r="54" spans="3:21" ht="15" customHeight="1">
      <c r="C54" s="583"/>
      <c r="E54" s="70">
        <v>2007</v>
      </c>
      <c r="F54" s="71"/>
      <c r="G54" s="71">
        <v>393</v>
      </c>
      <c r="H54" s="71">
        <v>80</v>
      </c>
      <c r="I54" s="71">
        <v>138</v>
      </c>
      <c r="J54" s="71">
        <v>125</v>
      </c>
      <c r="K54" s="71">
        <v>39</v>
      </c>
      <c r="L54" s="71">
        <v>11</v>
      </c>
      <c r="N54" s="71"/>
      <c r="O54" s="71">
        <v>62</v>
      </c>
      <c r="P54" s="71">
        <v>14</v>
      </c>
      <c r="Q54" s="71">
        <v>11</v>
      </c>
      <c r="R54" s="71">
        <v>24</v>
      </c>
      <c r="S54" s="71">
        <v>6</v>
      </c>
      <c r="T54" s="71">
        <v>7</v>
      </c>
      <c r="U54" s="71"/>
    </row>
    <row r="55" spans="3:21" ht="15" customHeight="1">
      <c r="C55" s="583"/>
      <c r="E55" s="70">
        <v>2008</v>
      </c>
      <c r="F55" s="71"/>
      <c r="G55" s="71">
        <v>461</v>
      </c>
      <c r="H55" s="71">
        <v>68</v>
      </c>
      <c r="I55" s="71">
        <v>178</v>
      </c>
      <c r="J55" s="71">
        <v>145</v>
      </c>
      <c r="K55" s="71">
        <v>56</v>
      </c>
      <c r="L55" s="71">
        <v>14</v>
      </c>
      <c r="N55" s="71"/>
      <c r="O55" s="71">
        <v>113</v>
      </c>
      <c r="P55" s="71">
        <v>24</v>
      </c>
      <c r="Q55" s="71">
        <v>33</v>
      </c>
      <c r="R55" s="71">
        <v>29</v>
      </c>
      <c r="S55" s="71">
        <v>15</v>
      </c>
      <c r="T55" s="71">
        <v>12</v>
      </c>
      <c r="U55" s="71"/>
    </row>
    <row r="56" spans="3:21" ht="15" customHeight="1">
      <c r="C56" s="583"/>
      <c r="E56" s="70">
        <v>2009</v>
      </c>
      <c r="F56" s="71"/>
      <c r="G56" s="71">
        <v>413</v>
      </c>
      <c r="H56" s="71">
        <v>52</v>
      </c>
      <c r="I56" s="71">
        <v>136</v>
      </c>
      <c r="J56" s="71">
        <v>146</v>
      </c>
      <c r="K56" s="71">
        <v>56</v>
      </c>
      <c r="L56" s="71">
        <v>23</v>
      </c>
      <c r="N56" s="71"/>
      <c r="O56" s="71">
        <v>132</v>
      </c>
      <c r="P56" s="71">
        <v>19</v>
      </c>
      <c r="Q56" s="71">
        <v>42</v>
      </c>
      <c r="R56" s="71">
        <v>43</v>
      </c>
      <c r="S56" s="71">
        <v>22</v>
      </c>
      <c r="T56" s="71">
        <v>6</v>
      </c>
      <c r="U56" s="71"/>
    </row>
    <row r="57" spans="3:21" ht="15" customHeight="1">
      <c r="C57" s="583"/>
      <c r="E57" s="70">
        <v>2010</v>
      </c>
      <c r="F57" s="71"/>
      <c r="G57" s="78">
        <v>363</v>
      </c>
      <c r="H57" s="71">
        <v>49</v>
      </c>
      <c r="I57" s="71">
        <v>124</v>
      </c>
      <c r="J57" s="71">
        <v>126</v>
      </c>
      <c r="K57" s="71">
        <v>50</v>
      </c>
      <c r="L57" s="71">
        <v>14</v>
      </c>
      <c r="N57" s="71"/>
      <c r="O57" s="78">
        <v>122</v>
      </c>
      <c r="P57" s="71">
        <v>16</v>
      </c>
      <c r="Q57" s="71">
        <v>37</v>
      </c>
      <c r="R57" s="71">
        <v>32</v>
      </c>
      <c r="S57" s="71">
        <v>26</v>
      </c>
      <c r="T57" s="71">
        <v>11</v>
      </c>
      <c r="U57" s="71"/>
    </row>
    <row r="58" spans="3:21" ht="15" customHeight="1">
      <c r="C58" s="583"/>
      <c r="E58" s="70">
        <v>2011</v>
      </c>
      <c r="F58" s="71"/>
      <c r="G58" s="78">
        <v>429</v>
      </c>
      <c r="H58" s="71">
        <v>47</v>
      </c>
      <c r="I58" s="71">
        <v>144</v>
      </c>
      <c r="J58" s="71">
        <v>160</v>
      </c>
      <c r="K58" s="71">
        <v>59</v>
      </c>
      <c r="L58" s="71">
        <v>19</v>
      </c>
      <c r="N58" s="71"/>
      <c r="O58" s="78">
        <v>155</v>
      </c>
      <c r="P58" s="71">
        <v>11</v>
      </c>
      <c r="Q58" s="71">
        <v>40</v>
      </c>
      <c r="R58" s="71">
        <v>52</v>
      </c>
      <c r="S58" s="71">
        <v>35</v>
      </c>
      <c r="T58" s="71">
        <v>17</v>
      </c>
      <c r="U58" s="71"/>
    </row>
    <row r="59" spans="3:21" ht="15" customHeight="1">
      <c r="C59" s="583"/>
      <c r="E59" s="70">
        <v>2012</v>
      </c>
      <c r="F59" s="71"/>
      <c r="G59" s="78">
        <v>416</v>
      </c>
      <c r="H59" s="71">
        <v>33</v>
      </c>
      <c r="I59" s="71">
        <v>136</v>
      </c>
      <c r="J59" s="71">
        <v>148</v>
      </c>
      <c r="K59" s="71">
        <v>72</v>
      </c>
      <c r="L59" s="71">
        <v>27</v>
      </c>
      <c r="N59" s="71"/>
      <c r="O59" s="78">
        <v>165</v>
      </c>
      <c r="P59" s="71">
        <v>13</v>
      </c>
      <c r="Q59" s="71">
        <v>35</v>
      </c>
      <c r="R59" s="71">
        <v>51</v>
      </c>
      <c r="S59" s="71">
        <v>43</v>
      </c>
      <c r="T59" s="71">
        <v>23</v>
      </c>
      <c r="U59" s="71"/>
    </row>
    <row r="60" spans="3:21" ht="15" customHeight="1">
      <c r="C60" s="583"/>
      <c r="E60" s="70">
        <v>2013</v>
      </c>
      <c r="F60" s="71"/>
      <c r="G60" s="78">
        <v>393</v>
      </c>
      <c r="H60" s="71">
        <v>28</v>
      </c>
      <c r="I60" s="71">
        <v>107</v>
      </c>
      <c r="J60" s="71">
        <v>141</v>
      </c>
      <c r="K60" s="71">
        <v>87</v>
      </c>
      <c r="L60" s="71">
        <v>30</v>
      </c>
      <c r="N60" s="71"/>
      <c r="O60" s="78">
        <v>134</v>
      </c>
      <c r="P60" s="71">
        <v>4</v>
      </c>
      <c r="Q60" s="71">
        <v>31</v>
      </c>
      <c r="R60" s="71">
        <v>43</v>
      </c>
      <c r="S60" s="71">
        <v>38</v>
      </c>
      <c r="T60" s="71">
        <v>18</v>
      </c>
      <c r="U60" s="71"/>
    </row>
    <row r="61" spans="3:21" ht="15" customHeight="1">
      <c r="C61" s="583"/>
      <c r="E61" s="70">
        <v>2014</v>
      </c>
      <c r="F61" s="71"/>
      <c r="G61" s="78">
        <v>453</v>
      </c>
      <c r="H61" s="71">
        <v>37</v>
      </c>
      <c r="I61" s="71">
        <v>117</v>
      </c>
      <c r="J61" s="71">
        <v>161</v>
      </c>
      <c r="K61" s="71">
        <v>110</v>
      </c>
      <c r="L61" s="71">
        <v>28</v>
      </c>
      <c r="N61" s="71"/>
      <c r="O61" s="78">
        <v>161</v>
      </c>
      <c r="P61" s="71">
        <v>10</v>
      </c>
      <c r="Q61" s="71">
        <v>40</v>
      </c>
      <c r="R61" s="71">
        <v>52</v>
      </c>
      <c r="S61" s="71">
        <v>38</v>
      </c>
      <c r="T61" s="71">
        <v>21</v>
      </c>
      <c r="U61" s="71"/>
    </row>
    <row r="62" spans="3:21" ht="15" customHeight="1">
      <c r="C62" s="583"/>
      <c r="E62" s="70">
        <v>2015</v>
      </c>
      <c r="F62" s="71"/>
      <c r="G62" s="78">
        <v>484</v>
      </c>
      <c r="H62" s="71">
        <v>24</v>
      </c>
      <c r="I62" s="71">
        <v>118</v>
      </c>
      <c r="J62" s="71">
        <v>170</v>
      </c>
      <c r="K62" s="71">
        <v>122</v>
      </c>
      <c r="L62" s="71">
        <v>50</v>
      </c>
      <c r="N62" s="71"/>
      <c r="O62" s="78">
        <v>222</v>
      </c>
      <c r="P62" s="71">
        <v>6</v>
      </c>
      <c r="Q62" s="71">
        <v>45</v>
      </c>
      <c r="R62" s="71">
        <v>79</v>
      </c>
      <c r="S62" s="71">
        <v>61</v>
      </c>
      <c r="T62" s="71">
        <v>31</v>
      </c>
      <c r="U62" s="71"/>
    </row>
    <row r="63" spans="3:21" ht="15" customHeight="1">
      <c r="C63" s="583"/>
      <c r="E63" s="70">
        <v>2016</v>
      </c>
      <c r="F63" s="71"/>
      <c r="G63" s="78">
        <v>593</v>
      </c>
      <c r="H63" s="71">
        <v>25</v>
      </c>
      <c r="I63" s="71">
        <v>151</v>
      </c>
      <c r="J63" s="71">
        <v>237</v>
      </c>
      <c r="K63" s="71">
        <v>132</v>
      </c>
      <c r="L63" s="71">
        <v>48</v>
      </c>
      <c r="N63" s="71"/>
      <c r="O63" s="78">
        <v>275</v>
      </c>
      <c r="P63" s="71">
        <v>17</v>
      </c>
      <c r="Q63" s="71">
        <v>48</v>
      </c>
      <c r="R63" s="71">
        <v>90</v>
      </c>
      <c r="S63" s="71">
        <v>82</v>
      </c>
      <c r="T63" s="71">
        <v>38</v>
      </c>
      <c r="U63" s="71"/>
    </row>
    <row r="64" spans="3:21" ht="15" customHeight="1">
      <c r="E64" s="70">
        <v>2017</v>
      </c>
      <c r="G64" s="78">
        <v>652</v>
      </c>
      <c r="H64" s="71">
        <v>31</v>
      </c>
      <c r="I64" s="71">
        <v>148</v>
      </c>
      <c r="J64" s="71">
        <v>234</v>
      </c>
      <c r="K64" s="71">
        <v>192</v>
      </c>
      <c r="L64" s="71">
        <v>47</v>
      </c>
      <c r="N64" s="71"/>
      <c r="O64" s="78">
        <v>282</v>
      </c>
      <c r="P64" s="71">
        <v>8</v>
      </c>
      <c r="Q64" s="71">
        <v>37</v>
      </c>
      <c r="R64" s="71">
        <v>126</v>
      </c>
      <c r="S64" s="71">
        <v>76</v>
      </c>
      <c r="T64" s="71">
        <v>35</v>
      </c>
      <c r="U64" s="71"/>
    </row>
    <row r="65" spans="1:24" ht="15" customHeight="1">
      <c r="C65" s="743"/>
      <c r="E65" s="70">
        <v>2018</v>
      </c>
      <c r="F65" s="78"/>
      <c r="G65" s="78">
        <v>860</v>
      </c>
      <c r="H65" s="78">
        <v>57</v>
      </c>
      <c r="I65" s="78">
        <v>164</v>
      </c>
      <c r="J65" s="78">
        <v>309</v>
      </c>
      <c r="K65" s="78">
        <v>256</v>
      </c>
      <c r="L65" s="78">
        <v>74</v>
      </c>
      <c r="N65" s="78"/>
      <c r="O65" s="78">
        <v>327</v>
      </c>
      <c r="P65" s="78">
        <v>8</v>
      </c>
      <c r="Q65" s="78">
        <v>53</v>
      </c>
      <c r="R65" s="78">
        <v>133</v>
      </c>
      <c r="S65" s="78">
        <v>89</v>
      </c>
      <c r="T65" s="78">
        <v>44</v>
      </c>
      <c r="U65" s="78"/>
    </row>
    <row r="66" spans="1:24" ht="15" customHeight="1">
      <c r="E66" s="70">
        <v>2019</v>
      </c>
      <c r="F66" s="78"/>
      <c r="G66" s="78">
        <v>887</v>
      </c>
      <c r="H66" s="78">
        <v>58</v>
      </c>
      <c r="I66" s="78">
        <v>154</v>
      </c>
      <c r="J66" s="78">
        <v>319</v>
      </c>
      <c r="K66" s="78">
        <v>284</v>
      </c>
      <c r="L66" s="78">
        <v>72</v>
      </c>
      <c r="N66" s="78"/>
      <c r="O66" s="78">
        <v>393</v>
      </c>
      <c r="P66" s="78">
        <v>18</v>
      </c>
      <c r="Q66" s="78">
        <v>66</v>
      </c>
      <c r="R66" s="78">
        <v>150</v>
      </c>
      <c r="S66" s="78">
        <v>113</v>
      </c>
      <c r="T66" s="78">
        <v>46</v>
      </c>
      <c r="U66" s="78"/>
    </row>
    <row r="67" spans="1:24" ht="15" customHeight="1">
      <c r="E67" s="70">
        <v>2020</v>
      </c>
      <c r="F67" s="78"/>
      <c r="G67" s="78">
        <v>973</v>
      </c>
      <c r="H67" s="78">
        <v>62</v>
      </c>
      <c r="I67" s="78">
        <v>210</v>
      </c>
      <c r="J67" s="78">
        <v>289</v>
      </c>
      <c r="K67" s="78">
        <v>305</v>
      </c>
      <c r="L67" s="78">
        <v>107</v>
      </c>
      <c r="N67" s="78"/>
      <c r="O67" s="78">
        <v>366</v>
      </c>
      <c r="P67" s="78">
        <v>18</v>
      </c>
      <c r="Q67" s="78">
        <v>50</v>
      </c>
      <c r="R67" s="78">
        <v>129</v>
      </c>
      <c r="S67" s="78">
        <v>114</v>
      </c>
      <c r="T67" s="78">
        <v>55</v>
      </c>
      <c r="U67" s="78"/>
    </row>
    <row r="68" spans="1:24" ht="15" customHeight="1">
      <c r="C68" s="583"/>
      <c r="D68" s="70"/>
      <c r="F68" s="71"/>
      <c r="G68" s="78"/>
      <c r="H68" s="71"/>
      <c r="I68" s="71"/>
      <c r="J68" s="71"/>
      <c r="K68" s="71"/>
      <c r="L68" s="71"/>
      <c r="N68" s="71"/>
      <c r="O68" s="71"/>
      <c r="P68" s="71"/>
      <c r="Q68" s="71"/>
    </row>
    <row r="69" spans="1:24">
      <c r="C69" s="78"/>
      <c r="D69" s="1472" t="s">
        <v>825</v>
      </c>
      <c r="E69" s="1472"/>
      <c r="F69" s="78"/>
      <c r="G69" s="78">
        <f t="shared" ref="G69:L69" si="4">AVERAGE(G63:G67)</f>
        <v>793</v>
      </c>
      <c r="H69" s="78">
        <f t="shared" si="4"/>
        <v>46.6</v>
      </c>
      <c r="I69" s="78">
        <f t="shared" si="4"/>
        <v>165.4</v>
      </c>
      <c r="J69" s="78">
        <f t="shared" si="4"/>
        <v>277.60000000000002</v>
      </c>
      <c r="K69" s="78">
        <f t="shared" si="4"/>
        <v>233.8</v>
      </c>
      <c r="L69" s="78">
        <f t="shared" si="4"/>
        <v>69.599999999999994</v>
      </c>
      <c r="O69" s="78">
        <f t="shared" ref="O69:T69" si="5">AVERAGE(O63:O67)</f>
        <v>328.6</v>
      </c>
      <c r="P69" s="78">
        <f t="shared" si="5"/>
        <v>13.8</v>
      </c>
      <c r="Q69" s="78">
        <f t="shared" si="5"/>
        <v>50.8</v>
      </c>
      <c r="R69" s="78">
        <f t="shared" si="5"/>
        <v>125.6</v>
      </c>
      <c r="S69" s="78">
        <f t="shared" si="5"/>
        <v>94.8</v>
      </c>
      <c r="T69" s="78">
        <f t="shared" si="5"/>
        <v>43.6</v>
      </c>
      <c r="U69" s="78"/>
      <c r="V69" s="193"/>
      <c r="W69" s="193"/>
      <c r="X69" s="193"/>
    </row>
    <row r="70" spans="1:24">
      <c r="A70" s="17"/>
      <c r="B70" s="22"/>
      <c r="C70" s="17"/>
      <c r="D70" s="18"/>
      <c r="E70" s="19"/>
      <c r="F70" s="19"/>
      <c r="G70" s="19"/>
      <c r="H70" s="19"/>
      <c r="I70" s="19"/>
      <c r="J70" s="19"/>
      <c r="K70" s="19"/>
      <c r="L70" s="19"/>
      <c r="M70" s="19"/>
      <c r="N70" s="19"/>
      <c r="O70" s="19"/>
      <c r="P70" s="19"/>
      <c r="Q70" s="19"/>
      <c r="R70" s="1163"/>
      <c r="S70" s="1163"/>
      <c r="T70" s="1163"/>
      <c r="U70" s="1167"/>
      <c r="V70" s="1167"/>
      <c r="W70" s="1167"/>
      <c r="X70" s="1167"/>
    </row>
    <row r="71" spans="1:24">
      <c r="A71" s="583"/>
      <c r="B71" s="584"/>
      <c r="C71" s="583"/>
      <c r="D71" s="585"/>
      <c r="E71" s="65"/>
      <c r="F71" s="65"/>
      <c r="G71" s="65"/>
      <c r="H71" s="65"/>
      <c r="I71" s="65"/>
      <c r="J71" s="65"/>
      <c r="K71" s="65"/>
      <c r="L71" s="65"/>
      <c r="M71" s="65"/>
      <c r="N71" s="65"/>
      <c r="O71" s="65"/>
      <c r="P71" s="65"/>
      <c r="Q71" s="65"/>
      <c r="R71" s="65"/>
    </row>
    <row r="72" spans="1:24">
      <c r="A72" s="80" t="s">
        <v>176</v>
      </c>
      <c r="B72" s="79"/>
      <c r="C72" s="79"/>
      <c r="D72" s="79"/>
      <c r="E72" s="79"/>
      <c r="F72" s="79"/>
      <c r="G72" s="79"/>
      <c r="H72" s="79"/>
      <c r="I72" s="79"/>
      <c r="J72" s="79"/>
      <c r="K72" s="79"/>
      <c r="L72" s="79"/>
      <c r="M72" s="79"/>
      <c r="N72" s="79"/>
      <c r="O72" s="79"/>
      <c r="P72" s="79"/>
      <c r="Q72" s="79"/>
      <c r="R72" s="79"/>
    </row>
    <row r="73" spans="1:24">
      <c r="A73" s="1469" t="s">
        <v>535</v>
      </c>
      <c r="B73" s="1469"/>
      <c r="C73" s="1469"/>
      <c r="D73" s="1469"/>
      <c r="E73" s="1469"/>
      <c r="F73" s="1469"/>
      <c r="G73" s="1469"/>
      <c r="H73" s="1469"/>
      <c r="I73" s="1469"/>
      <c r="J73" s="1469"/>
      <c r="K73" s="1469"/>
      <c r="L73" s="1469"/>
      <c r="M73" s="1469"/>
      <c r="N73" s="1469"/>
      <c r="O73" s="1469"/>
      <c r="P73" s="1469"/>
      <c r="Q73" s="1469"/>
      <c r="R73" s="1469"/>
      <c r="S73" s="1469"/>
      <c r="T73" s="1469"/>
    </row>
    <row r="74" spans="1:24" ht="15.75" customHeight="1">
      <c r="A74" s="1469"/>
      <c r="B74" s="1469"/>
      <c r="C74" s="1469"/>
      <c r="D74" s="1469"/>
      <c r="E74" s="1469"/>
      <c r="F74" s="1469"/>
      <c r="G74" s="1469"/>
      <c r="H74" s="1469"/>
      <c r="I74" s="1469"/>
      <c r="J74" s="1469"/>
      <c r="K74" s="1469"/>
      <c r="L74" s="1469"/>
      <c r="M74" s="1469"/>
      <c r="N74" s="1469"/>
      <c r="O74" s="1469"/>
      <c r="P74" s="1469"/>
      <c r="Q74" s="1469"/>
      <c r="R74" s="1469"/>
      <c r="S74" s="1469"/>
      <c r="T74" s="1469"/>
    </row>
    <row r="75" spans="1:24">
      <c r="A75" s="81"/>
      <c r="B75" s="79"/>
      <c r="C75" s="79"/>
      <c r="D75" s="79"/>
      <c r="E75" s="79"/>
      <c r="F75" s="79"/>
      <c r="G75" s="79"/>
      <c r="H75" s="79"/>
      <c r="I75" s="79"/>
      <c r="J75" s="79"/>
      <c r="K75" s="79"/>
      <c r="L75" s="79"/>
      <c r="M75" s="79"/>
      <c r="N75" s="79"/>
      <c r="O75" s="79"/>
      <c r="P75" s="79"/>
      <c r="Q75" s="79"/>
      <c r="R75" s="79"/>
    </row>
    <row r="76" spans="1:24">
      <c r="A76" s="1402" t="s">
        <v>815</v>
      </c>
      <c r="B76" s="1403"/>
      <c r="C76" s="79"/>
      <c r="D76" s="79"/>
      <c r="E76" s="79"/>
      <c r="F76" s="79"/>
      <c r="G76" s="79"/>
      <c r="H76" s="79"/>
      <c r="I76" s="79"/>
      <c r="J76" s="79"/>
      <c r="K76" s="79"/>
      <c r="L76" s="79"/>
      <c r="M76" s="79"/>
      <c r="N76" s="79"/>
      <c r="O76" s="79"/>
      <c r="P76" s="79"/>
      <c r="Q76" s="79"/>
      <c r="R76" s="79"/>
    </row>
    <row r="78" spans="1:24" ht="93.75" customHeight="1"/>
  </sheetData>
  <mergeCells count="49">
    <mergeCell ref="A73:T74"/>
    <mergeCell ref="V42:V44"/>
    <mergeCell ref="O42:O44"/>
    <mergeCell ref="P42:P44"/>
    <mergeCell ref="Q42:Q44"/>
    <mergeCell ref="D45:E45"/>
    <mergeCell ref="L42:L44"/>
    <mergeCell ref="K42:K44"/>
    <mergeCell ref="T42:T44"/>
    <mergeCell ref="R42:R44"/>
    <mergeCell ref="S42:S44"/>
    <mergeCell ref="D69:E69"/>
    <mergeCell ref="W42:W44"/>
    <mergeCell ref="X42:X44"/>
    <mergeCell ref="D3:E4"/>
    <mergeCell ref="G3:M4"/>
    <mergeCell ref="J5:J7"/>
    <mergeCell ref="K5:K7"/>
    <mergeCell ref="G42:G44"/>
    <mergeCell ref="R5:R7"/>
    <mergeCell ref="Q5:Q7"/>
    <mergeCell ref="O3:R4"/>
    <mergeCell ref="O5:O7"/>
    <mergeCell ref="P5:P7"/>
    <mergeCell ref="A3:A7"/>
    <mergeCell ref="G5:G7"/>
    <mergeCell ref="M5:M7"/>
    <mergeCell ref="I5:I7"/>
    <mergeCell ref="D5:D7"/>
    <mergeCell ref="E5:E7"/>
    <mergeCell ref="H5:H7"/>
    <mergeCell ref="L5:L7"/>
    <mergeCell ref="B3:B7"/>
    <mergeCell ref="A1:K1"/>
    <mergeCell ref="Q1:R1"/>
    <mergeCell ref="L14:M14"/>
    <mergeCell ref="A76:B76"/>
    <mergeCell ref="G9:H9"/>
    <mergeCell ref="G12:H12"/>
    <mergeCell ref="G13:H13"/>
    <mergeCell ref="G14:H14"/>
    <mergeCell ref="G15:H15"/>
    <mergeCell ref="L15:M15"/>
    <mergeCell ref="L9:M9"/>
    <mergeCell ref="L12:M12"/>
    <mergeCell ref="L13:M13"/>
    <mergeCell ref="H42:H44"/>
    <mergeCell ref="I42:I44"/>
    <mergeCell ref="J42:J44"/>
  </mergeCells>
  <phoneticPr fontId="25" type="noConversion"/>
  <hyperlinks>
    <hyperlink ref="Q1" location="Contents!A1" display="back to contents"/>
  </hyperlinks>
  <pageMargins left="0.25" right="0.25" top="0.75" bottom="0.75" header="0.3" footer="0.3"/>
  <pageSetup paperSize="9" scale="68" orientation="portrait" r:id="rId1"/>
  <headerFooter alignWithMargins="0"/>
  <ignoredErrors>
    <ignoredError sqref="B9:F9 I9:K9 B10 D10:E10 G10:M10 B38 D38:E38 G38:M38 O45:Q45 O69:T69 R45:T45 G45:L45 G69:L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workbookViewId="0">
      <selection sqref="A1:G1"/>
    </sheetView>
  </sheetViews>
  <sheetFormatPr defaultColWidth="9.33203125" defaultRowHeight="11.25"/>
  <cols>
    <col min="1" max="1" width="16.5" style="82" customWidth="1"/>
    <col min="2" max="2" width="17.1640625" style="82" customWidth="1"/>
    <col min="3" max="3" width="17.33203125" style="82" customWidth="1"/>
    <col min="4" max="4" width="15.1640625" style="82" customWidth="1"/>
    <col min="5" max="5" width="17.5" style="82" customWidth="1"/>
    <col min="6" max="6" width="14.5" style="82" customWidth="1"/>
    <col min="7" max="7" width="18.6640625" style="82" customWidth="1"/>
    <col min="8" max="8" width="1.83203125" style="82" customWidth="1"/>
    <col min="9" max="16384" width="9.33203125" style="82"/>
  </cols>
  <sheetData>
    <row r="1" spans="1:13" ht="18" customHeight="1">
      <c r="A1" s="1401" t="s">
        <v>827</v>
      </c>
      <c r="B1" s="1401"/>
      <c r="C1" s="1401"/>
      <c r="D1" s="1401"/>
      <c r="E1" s="1401"/>
      <c r="F1" s="1401"/>
      <c r="G1" s="1401"/>
      <c r="H1" s="766"/>
      <c r="I1" s="1364" t="s">
        <v>665</v>
      </c>
      <c r="J1" s="1364"/>
      <c r="K1" s="1364"/>
      <c r="L1" s="1364"/>
      <c r="M1" s="1364"/>
    </row>
    <row r="2" spans="1:13" ht="15" customHeight="1">
      <c r="A2" s="6"/>
      <c r="B2" s="5"/>
      <c r="C2" s="5"/>
      <c r="D2" s="5"/>
      <c r="E2" s="5"/>
      <c r="F2" s="5"/>
      <c r="G2" s="8"/>
    </row>
    <row r="3" spans="1:13" s="84" customFormat="1" ht="15.75" customHeight="1">
      <c r="A3" s="83"/>
      <c r="B3" s="1415" t="s">
        <v>178</v>
      </c>
      <c r="C3" s="1482" t="s">
        <v>155</v>
      </c>
      <c r="D3" s="1482"/>
      <c r="E3" s="1482"/>
      <c r="F3" s="1482"/>
      <c r="G3" s="1482"/>
    </row>
    <row r="4" spans="1:13" s="84" customFormat="1" ht="12.75" customHeight="1">
      <c r="A4" s="85"/>
      <c r="B4" s="1480"/>
      <c r="C4" s="1404" t="s">
        <v>33</v>
      </c>
      <c r="D4" s="1406" t="s">
        <v>179</v>
      </c>
      <c r="E4" s="1406" t="s">
        <v>180</v>
      </c>
      <c r="F4" s="1406" t="s">
        <v>181</v>
      </c>
      <c r="G4" s="1406" t="s">
        <v>182</v>
      </c>
    </row>
    <row r="5" spans="1:13" s="84" customFormat="1" ht="15.75" customHeight="1">
      <c r="A5" s="48"/>
      <c r="B5" s="1480"/>
      <c r="C5" s="1405"/>
      <c r="D5" s="1407"/>
      <c r="E5" s="1407"/>
      <c r="F5" s="1407"/>
      <c r="G5" s="1407"/>
    </row>
    <row r="6" spans="1:13" s="84" customFormat="1" ht="12.75">
      <c r="A6" s="49"/>
      <c r="B6" s="1481"/>
      <c r="C6" s="50" t="s">
        <v>37</v>
      </c>
      <c r="D6" s="50" t="s">
        <v>34</v>
      </c>
      <c r="E6" s="50" t="s">
        <v>35</v>
      </c>
      <c r="F6" s="50" t="s">
        <v>42</v>
      </c>
      <c r="G6" s="51" t="s">
        <v>36</v>
      </c>
    </row>
    <row r="7" spans="1:13" s="84" customFormat="1" ht="6" customHeight="1">
      <c r="A7" s="85"/>
      <c r="B7" s="47"/>
      <c r="C7" s="86"/>
      <c r="D7" s="86"/>
      <c r="E7" s="86"/>
      <c r="F7" s="86"/>
      <c r="G7" s="87"/>
    </row>
    <row r="8" spans="1:13" s="84" customFormat="1" ht="13.5" customHeight="1">
      <c r="A8" s="1476" t="s">
        <v>246</v>
      </c>
      <c r="B8" s="1477"/>
      <c r="C8" s="86"/>
      <c r="D8" s="86"/>
      <c r="E8" s="86"/>
      <c r="F8" s="86"/>
      <c r="G8" s="87"/>
    </row>
    <row r="9" spans="1:13" s="84" customFormat="1" ht="6" customHeight="1">
      <c r="A9" s="85"/>
      <c r="B9" s="47"/>
      <c r="C9" s="86"/>
      <c r="D9" s="86"/>
      <c r="E9" s="86"/>
      <c r="F9" s="86"/>
      <c r="G9" s="87"/>
    </row>
    <row r="10" spans="1:13" s="84" customFormat="1" ht="12.75">
      <c r="A10" s="195" t="s">
        <v>73</v>
      </c>
      <c r="B10" s="88">
        <v>1339</v>
      </c>
      <c r="C10" s="89">
        <v>14</v>
      </c>
      <c r="D10" s="89">
        <v>1242</v>
      </c>
      <c r="E10" s="89">
        <v>57</v>
      </c>
      <c r="F10" s="89">
        <v>1</v>
      </c>
      <c r="G10" s="89">
        <v>25</v>
      </c>
    </row>
    <row r="11" spans="1:13" s="84" customFormat="1" ht="6" customHeight="1">
      <c r="A11" s="877"/>
      <c r="B11" s="88"/>
      <c r="C11" s="89"/>
      <c r="D11" s="89"/>
      <c r="E11" s="89"/>
      <c r="F11" s="89"/>
      <c r="G11" s="89"/>
    </row>
    <row r="12" spans="1:13" s="84" customFormat="1" ht="12.75">
      <c r="A12" s="166" t="s">
        <v>40</v>
      </c>
      <c r="B12" s="88">
        <v>973</v>
      </c>
      <c r="C12" s="89">
        <v>13</v>
      </c>
      <c r="D12" s="89">
        <v>924</v>
      </c>
      <c r="E12" s="89">
        <v>22</v>
      </c>
      <c r="F12" s="89">
        <v>0</v>
      </c>
      <c r="G12" s="89">
        <v>14</v>
      </c>
    </row>
    <row r="13" spans="1:13" s="84" customFormat="1" ht="12.75">
      <c r="A13" s="877" t="s">
        <v>41</v>
      </c>
      <c r="B13" s="88">
        <v>366</v>
      </c>
      <c r="C13" s="89">
        <v>1</v>
      </c>
      <c r="D13" s="89">
        <v>318</v>
      </c>
      <c r="E13" s="89">
        <v>35</v>
      </c>
      <c r="F13" s="89">
        <v>1</v>
      </c>
      <c r="G13" s="89">
        <v>11</v>
      </c>
    </row>
    <row r="14" spans="1:13" s="84" customFormat="1" ht="6" customHeight="1">
      <c r="A14" s="877"/>
      <c r="B14" s="88"/>
      <c r="C14" s="89"/>
      <c r="D14" s="89"/>
      <c r="E14" s="89"/>
      <c r="F14" s="89"/>
      <c r="G14" s="89"/>
    </row>
    <row r="15" spans="1:13" s="84" customFormat="1" ht="12.75">
      <c r="A15" s="166" t="s">
        <v>29</v>
      </c>
      <c r="B15" s="88">
        <v>80</v>
      </c>
      <c r="C15" s="89">
        <v>0</v>
      </c>
      <c r="D15" s="89">
        <v>78</v>
      </c>
      <c r="E15" s="89">
        <v>0</v>
      </c>
      <c r="F15" s="89">
        <v>1</v>
      </c>
      <c r="G15" s="89">
        <v>1</v>
      </c>
    </row>
    <row r="16" spans="1:13" s="84" customFormat="1" ht="12.75">
      <c r="A16" s="166" t="s">
        <v>38</v>
      </c>
      <c r="B16" s="88">
        <v>260</v>
      </c>
      <c r="C16" s="89">
        <v>1</v>
      </c>
      <c r="D16" s="89">
        <v>252</v>
      </c>
      <c r="E16" s="89">
        <v>5</v>
      </c>
      <c r="F16" s="89">
        <v>0</v>
      </c>
      <c r="G16" s="89">
        <v>2</v>
      </c>
    </row>
    <row r="17" spans="1:7" s="84" customFormat="1" ht="12.75">
      <c r="A17" s="166" t="s">
        <v>39</v>
      </c>
      <c r="B17" s="88">
        <v>418</v>
      </c>
      <c r="C17" s="89">
        <v>3</v>
      </c>
      <c r="D17" s="89">
        <v>397</v>
      </c>
      <c r="E17" s="89">
        <v>13</v>
      </c>
      <c r="F17" s="89">
        <v>0</v>
      </c>
      <c r="G17" s="89">
        <v>5</v>
      </c>
    </row>
    <row r="18" spans="1:7" s="84" customFormat="1" ht="12.75">
      <c r="A18" s="166" t="s">
        <v>96</v>
      </c>
      <c r="B18" s="88">
        <v>419</v>
      </c>
      <c r="C18" s="89">
        <v>9</v>
      </c>
      <c r="D18" s="89">
        <v>382</v>
      </c>
      <c r="E18" s="89">
        <v>21</v>
      </c>
      <c r="F18" s="89">
        <v>0</v>
      </c>
      <c r="G18" s="89">
        <v>7</v>
      </c>
    </row>
    <row r="19" spans="1:7" s="84" customFormat="1" ht="12.75">
      <c r="A19" s="166" t="s">
        <v>97</v>
      </c>
      <c r="B19" s="88">
        <v>162</v>
      </c>
      <c r="C19" s="89">
        <v>1</v>
      </c>
      <c r="D19" s="89">
        <v>133</v>
      </c>
      <c r="E19" s="89">
        <v>18</v>
      </c>
      <c r="F19" s="89">
        <v>0</v>
      </c>
      <c r="G19" s="89">
        <v>10</v>
      </c>
    </row>
    <row r="20" spans="1:7" s="84" customFormat="1" ht="6" customHeight="1">
      <c r="A20" s="877"/>
      <c r="B20" s="88"/>
      <c r="C20" s="89"/>
      <c r="D20" s="89"/>
      <c r="E20" s="89"/>
      <c r="F20" s="89"/>
      <c r="G20" s="89"/>
    </row>
    <row r="21" spans="1:7" s="84" customFormat="1" ht="12.75">
      <c r="A21" s="199" t="s">
        <v>40</v>
      </c>
      <c r="B21" s="88"/>
      <c r="C21" s="89"/>
      <c r="D21" s="89"/>
      <c r="E21" s="89"/>
      <c r="F21" s="89"/>
      <c r="G21" s="89"/>
    </row>
    <row r="22" spans="1:7" s="84" customFormat="1" ht="12.75">
      <c r="A22" s="166" t="s">
        <v>29</v>
      </c>
      <c r="B22" s="88">
        <v>62</v>
      </c>
      <c r="C22" s="89">
        <v>0</v>
      </c>
      <c r="D22" s="89">
        <v>61</v>
      </c>
      <c r="E22" s="89">
        <v>0</v>
      </c>
      <c r="F22" s="89">
        <v>0</v>
      </c>
      <c r="G22" s="89">
        <v>1</v>
      </c>
    </row>
    <row r="23" spans="1:7" s="84" customFormat="1" ht="12.75">
      <c r="A23" s="166" t="s">
        <v>38</v>
      </c>
      <c r="B23" s="88">
        <v>210</v>
      </c>
      <c r="C23" s="89">
        <v>1</v>
      </c>
      <c r="D23" s="89">
        <v>203</v>
      </c>
      <c r="E23" s="89">
        <v>4</v>
      </c>
      <c r="F23" s="89">
        <v>0</v>
      </c>
      <c r="G23" s="89">
        <v>2</v>
      </c>
    </row>
    <row r="24" spans="1:7" s="84" customFormat="1" ht="12.75">
      <c r="A24" s="166" t="s">
        <v>39</v>
      </c>
      <c r="B24" s="88">
        <v>289</v>
      </c>
      <c r="C24" s="89">
        <v>3</v>
      </c>
      <c r="D24" s="89">
        <v>282</v>
      </c>
      <c r="E24" s="89">
        <v>3</v>
      </c>
      <c r="F24" s="89">
        <v>0</v>
      </c>
      <c r="G24" s="89">
        <v>1</v>
      </c>
    </row>
    <row r="25" spans="1:7" s="84" customFormat="1" ht="12.75">
      <c r="A25" s="166" t="s">
        <v>96</v>
      </c>
      <c r="B25" s="88">
        <v>305</v>
      </c>
      <c r="C25" s="89">
        <v>8</v>
      </c>
      <c r="D25" s="89">
        <v>286</v>
      </c>
      <c r="E25" s="89">
        <v>8</v>
      </c>
      <c r="F25" s="89">
        <v>0</v>
      </c>
      <c r="G25" s="89">
        <v>3</v>
      </c>
    </row>
    <row r="26" spans="1:7" s="84" customFormat="1" ht="12.75">
      <c r="A26" s="166" t="s">
        <v>97</v>
      </c>
      <c r="B26" s="88">
        <v>107</v>
      </c>
      <c r="C26" s="89">
        <v>1</v>
      </c>
      <c r="D26" s="89">
        <v>92</v>
      </c>
      <c r="E26" s="89">
        <v>7</v>
      </c>
      <c r="F26" s="89">
        <v>0</v>
      </c>
      <c r="G26" s="89">
        <v>7</v>
      </c>
    </row>
    <row r="27" spans="1:7" s="84" customFormat="1" ht="6" customHeight="1">
      <c r="A27" s="877"/>
      <c r="B27" s="88"/>
      <c r="C27" s="89"/>
      <c r="D27" s="89"/>
      <c r="E27" s="89"/>
      <c r="F27" s="89"/>
      <c r="G27" s="89"/>
    </row>
    <row r="28" spans="1:7" s="84" customFormat="1" ht="12.75">
      <c r="A28" s="199" t="s">
        <v>41</v>
      </c>
      <c r="B28" s="88"/>
      <c r="C28" s="89"/>
      <c r="D28" s="89"/>
      <c r="E28" s="89"/>
      <c r="F28" s="89"/>
      <c r="G28" s="89"/>
    </row>
    <row r="29" spans="1:7" s="84" customFormat="1" ht="12.75">
      <c r="A29" s="166" t="s">
        <v>29</v>
      </c>
      <c r="B29" s="88">
        <v>18</v>
      </c>
      <c r="C29" s="89">
        <v>0</v>
      </c>
      <c r="D29" s="89">
        <v>17</v>
      </c>
      <c r="E29" s="89">
        <v>0</v>
      </c>
      <c r="F29" s="89">
        <v>1</v>
      </c>
      <c r="G29" s="89">
        <v>0</v>
      </c>
    </row>
    <row r="30" spans="1:7" s="84" customFormat="1" ht="12.75">
      <c r="A30" s="166" t="s">
        <v>38</v>
      </c>
      <c r="B30" s="88">
        <v>50</v>
      </c>
      <c r="C30" s="89">
        <v>0</v>
      </c>
      <c r="D30" s="89">
        <v>49</v>
      </c>
      <c r="E30" s="89">
        <v>1</v>
      </c>
      <c r="F30" s="89">
        <v>0</v>
      </c>
      <c r="G30" s="89">
        <v>0</v>
      </c>
    </row>
    <row r="31" spans="1:7" s="84" customFormat="1" ht="12.75">
      <c r="A31" s="166" t="s">
        <v>39</v>
      </c>
      <c r="B31" s="88">
        <v>129</v>
      </c>
      <c r="C31" s="89">
        <v>0</v>
      </c>
      <c r="D31" s="89">
        <v>115</v>
      </c>
      <c r="E31" s="89">
        <v>10</v>
      </c>
      <c r="F31" s="89">
        <v>0</v>
      </c>
      <c r="G31" s="89">
        <v>4</v>
      </c>
    </row>
    <row r="32" spans="1:7" s="84" customFormat="1" ht="12.75">
      <c r="A32" s="166" t="s">
        <v>96</v>
      </c>
      <c r="B32" s="88">
        <v>114</v>
      </c>
      <c r="C32" s="89">
        <v>1</v>
      </c>
      <c r="D32" s="89">
        <v>96</v>
      </c>
      <c r="E32" s="89">
        <v>13</v>
      </c>
      <c r="F32" s="89">
        <v>0</v>
      </c>
      <c r="G32" s="89">
        <v>4</v>
      </c>
    </row>
    <row r="33" spans="1:7" s="84" customFormat="1" ht="12.75">
      <c r="A33" s="166" t="s">
        <v>97</v>
      </c>
      <c r="B33" s="88">
        <v>55</v>
      </c>
      <c r="C33" s="89">
        <v>0</v>
      </c>
      <c r="D33" s="89">
        <v>41</v>
      </c>
      <c r="E33" s="89">
        <v>11</v>
      </c>
      <c r="F33" s="89">
        <v>0</v>
      </c>
      <c r="G33" s="89">
        <v>3</v>
      </c>
    </row>
    <row r="34" spans="1:7" s="84" customFormat="1" ht="6" customHeight="1">
      <c r="A34" s="198"/>
      <c r="B34" s="123"/>
      <c r="C34" s="191"/>
      <c r="D34" s="191"/>
      <c r="E34" s="191"/>
      <c r="F34" s="191"/>
      <c r="G34" s="193"/>
    </row>
    <row r="35" spans="1:7" s="84" customFormat="1" ht="13.5" customHeight="1">
      <c r="A35" s="1478" t="s">
        <v>244</v>
      </c>
      <c r="B35" s="1479"/>
      <c r="C35" s="191"/>
      <c r="D35" s="191"/>
      <c r="E35" s="191"/>
      <c r="F35" s="191"/>
      <c r="G35" s="193"/>
    </row>
    <row r="36" spans="1:7" s="84" customFormat="1" ht="6" customHeight="1">
      <c r="A36" s="198"/>
      <c r="B36" s="123"/>
      <c r="C36" s="191"/>
      <c r="D36" s="191"/>
      <c r="E36" s="191"/>
      <c r="F36" s="191"/>
      <c r="G36" s="193"/>
    </row>
    <row r="37" spans="1:7" s="84" customFormat="1" ht="12.75">
      <c r="A37" s="195" t="s">
        <v>73</v>
      </c>
      <c r="B37" s="88">
        <v>1339</v>
      </c>
      <c r="C37" s="89">
        <v>1027</v>
      </c>
      <c r="D37" s="89">
        <v>232</v>
      </c>
      <c r="E37" s="89">
        <v>57</v>
      </c>
      <c r="F37" s="89">
        <v>1</v>
      </c>
      <c r="G37" s="89">
        <v>22</v>
      </c>
    </row>
    <row r="38" spans="1:7" s="84" customFormat="1" ht="6" customHeight="1">
      <c r="A38" s="877"/>
      <c r="B38" s="88"/>
      <c r="C38" s="89"/>
      <c r="D38" s="89"/>
      <c r="E38" s="89"/>
      <c r="F38" s="89"/>
      <c r="G38" s="89"/>
    </row>
    <row r="39" spans="1:7" s="84" customFormat="1" ht="12.75">
      <c r="A39" s="166" t="s">
        <v>40</v>
      </c>
      <c r="B39" s="88">
        <v>973</v>
      </c>
      <c r="C39" s="89">
        <v>776</v>
      </c>
      <c r="D39" s="89">
        <v>164</v>
      </c>
      <c r="E39" s="89">
        <v>22</v>
      </c>
      <c r="F39" s="89">
        <v>0</v>
      </c>
      <c r="G39" s="89">
        <v>11</v>
      </c>
    </row>
    <row r="40" spans="1:7" s="84" customFormat="1" ht="12.75">
      <c r="A40" s="877" t="s">
        <v>41</v>
      </c>
      <c r="B40" s="88">
        <v>366</v>
      </c>
      <c r="C40" s="89">
        <v>251</v>
      </c>
      <c r="D40" s="89">
        <v>68</v>
      </c>
      <c r="E40" s="89">
        <v>35</v>
      </c>
      <c r="F40" s="89">
        <v>1</v>
      </c>
      <c r="G40" s="89">
        <v>11</v>
      </c>
    </row>
    <row r="41" spans="1:7" s="84" customFormat="1" ht="6" customHeight="1">
      <c r="A41" s="877"/>
      <c r="B41" s="88"/>
      <c r="C41" s="89"/>
      <c r="D41" s="89"/>
      <c r="E41" s="89"/>
      <c r="F41" s="89"/>
      <c r="G41" s="89"/>
    </row>
    <row r="42" spans="1:7" s="84" customFormat="1" ht="12.75">
      <c r="A42" s="166" t="s">
        <v>29</v>
      </c>
      <c r="B42" s="88">
        <v>80</v>
      </c>
      <c r="C42" s="89">
        <v>65</v>
      </c>
      <c r="D42" s="89">
        <v>14</v>
      </c>
      <c r="E42" s="89">
        <v>0</v>
      </c>
      <c r="F42" s="89">
        <v>1</v>
      </c>
      <c r="G42" s="89">
        <v>0</v>
      </c>
    </row>
    <row r="43" spans="1:7" s="84" customFormat="1" ht="12.75">
      <c r="A43" s="166" t="s">
        <v>38</v>
      </c>
      <c r="B43" s="88">
        <v>260</v>
      </c>
      <c r="C43" s="89">
        <v>219</v>
      </c>
      <c r="D43" s="89">
        <v>35</v>
      </c>
      <c r="E43" s="89">
        <v>5</v>
      </c>
      <c r="F43" s="89">
        <v>0</v>
      </c>
      <c r="G43" s="89">
        <v>1</v>
      </c>
    </row>
    <row r="44" spans="1:7" s="84" customFormat="1" ht="12.75">
      <c r="A44" s="166" t="s">
        <v>39</v>
      </c>
      <c r="B44" s="88">
        <v>418</v>
      </c>
      <c r="C44" s="89">
        <v>326</v>
      </c>
      <c r="D44" s="89">
        <v>74</v>
      </c>
      <c r="E44" s="89">
        <v>13</v>
      </c>
      <c r="F44" s="89">
        <v>0</v>
      </c>
      <c r="G44" s="89">
        <v>5</v>
      </c>
    </row>
    <row r="45" spans="1:7" s="84" customFormat="1" ht="12.75">
      <c r="A45" s="166" t="s">
        <v>96</v>
      </c>
      <c r="B45" s="88">
        <v>419</v>
      </c>
      <c r="C45" s="89">
        <v>327</v>
      </c>
      <c r="D45" s="89">
        <v>64</v>
      </c>
      <c r="E45" s="89">
        <v>21</v>
      </c>
      <c r="F45" s="89">
        <v>0</v>
      </c>
      <c r="G45" s="89">
        <v>7</v>
      </c>
    </row>
    <row r="46" spans="1:7" s="84" customFormat="1" ht="12.75">
      <c r="A46" s="166" t="s">
        <v>97</v>
      </c>
      <c r="B46" s="88">
        <v>162</v>
      </c>
      <c r="C46" s="89">
        <v>90</v>
      </c>
      <c r="D46" s="89">
        <v>45</v>
      </c>
      <c r="E46" s="89">
        <v>18</v>
      </c>
      <c r="F46" s="89">
        <v>0</v>
      </c>
      <c r="G46" s="89">
        <v>9</v>
      </c>
    </row>
    <row r="47" spans="1:7" s="84" customFormat="1" ht="6" customHeight="1">
      <c r="A47" s="877"/>
      <c r="B47" s="88"/>
      <c r="C47" s="89"/>
      <c r="D47" s="89"/>
      <c r="E47" s="89"/>
      <c r="F47" s="89"/>
      <c r="G47" s="89"/>
    </row>
    <row r="48" spans="1:7" s="84" customFormat="1" ht="12.75">
      <c r="A48" s="199" t="s">
        <v>40</v>
      </c>
      <c r="B48" s="88"/>
      <c r="C48" s="89"/>
      <c r="D48" s="89"/>
      <c r="E48" s="89"/>
      <c r="F48" s="89"/>
      <c r="G48" s="89"/>
    </row>
    <row r="49" spans="1:8" s="84" customFormat="1" ht="12.75">
      <c r="A49" s="166" t="s">
        <v>29</v>
      </c>
      <c r="B49" s="88">
        <v>62</v>
      </c>
      <c r="C49" s="89">
        <v>52</v>
      </c>
      <c r="D49" s="89">
        <v>10</v>
      </c>
      <c r="E49" s="89">
        <v>0</v>
      </c>
      <c r="F49" s="89">
        <v>0</v>
      </c>
      <c r="G49" s="89">
        <v>0</v>
      </c>
    </row>
    <row r="50" spans="1:8" s="84" customFormat="1" ht="12.75">
      <c r="A50" s="166" t="s">
        <v>38</v>
      </c>
      <c r="B50" s="88">
        <v>210</v>
      </c>
      <c r="C50" s="89">
        <v>176</v>
      </c>
      <c r="D50" s="89">
        <v>29</v>
      </c>
      <c r="E50" s="89">
        <v>4</v>
      </c>
      <c r="F50" s="89">
        <v>0</v>
      </c>
      <c r="G50" s="89">
        <v>1</v>
      </c>
    </row>
    <row r="51" spans="1:8" s="84" customFormat="1" ht="12.75">
      <c r="A51" s="166" t="s">
        <v>39</v>
      </c>
      <c r="B51" s="88">
        <v>289</v>
      </c>
      <c r="C51" s="89">
        <v>232</v>
      </c>
      <c r="D51" s="89">
        <v>53</v>
      </c>
      <c r="E51" s="89">
        <v>3</v>
      </c>
      <c r="F51" s="89">
        <v>0</v>
      </c>
      <c r="G51" s="89">
        <v>1</v>
      </c>
    </row>
    <row r="52" spans="1:8" s="84" customFormat="1" ht="12.75">
      <c r="A52" s="166" t="s">
        <v>96</v>
      </c>
      <c r="B52" s="88">
        <v>305</v>
      </c>
      <c r="C52" s="89">
        <v>247</v>
      </c>
      <c r="D52" s="89">
        <v>47</v>
      </c>
      <c r="E52" s="89">
        <v>8</v>
      </c>
      <c r="F52" s="89">
        <v>0</v>
      </c>
      <c r="G52" s="89">
        <v>3</v>
      </c>
    </row>
    <row r="53" spans="1:8" s="84" customFormat="1" ht="12.75">
      <c r="A53" s="166" t="s">
        <v>97</v>
      </c>
      <c r="B53" s="88">
        <v>107</v>
      </c>
      <c r="C53" s="89">
        <v>69</v>
      </c>
      <c r="D53" s="89">
        <v>25</v>
      </c>
      <c r="E53" s="89">
        <v>7</v>
      </c>
      <c r="F53" s="89">
        <v>0</v>
      </c>
      <c r="G53" s="89">
        <v>6</v>
      </c>
    </row>
    <row r="54" spans="1:8" s="84" customFormat="1" ht="6" customHeight="1">
      <c r="A54" s="569"/>
      <c r="B54" s="88"/>
      <c r="C54" s="89"/>
      <c r="D54" s="89"/>
      <c r="E54" s="89"/>
      <c r="F54" s="89"/>
      <c r="G54" s="89"/>
    </row>
    <row r="55" spans="1:8" s="84" customFormat="1" ht="12.75">
      <c r="A55" s="199" t="s">
        <v>41</v>
      </c>
      <c r="B55" s="88"/>
      <c r="C55" s="89"/>
      <c r="D55" s="89"/>
      <c r="E55" s="89"/>
      <c r="F55" s="89"/>
      <c r="G55" s="89"/>
    </row>
    <row r="56" spans="1:8" s="84" customFormat="1" ht="12.75">
      <c r="A56" s="166" t="s">
        <v>29</v>
      </c>
      <c r="B56" s="88">
        <v>18</v>
      </c>
      <c r="C56" s="89">
        <v>13</v>
      </c>
      <c r="D56" s="89">
        <v>4</v>
      </c>
      <c r="E56" s="89">
        <v>0</v>
      </c>
      <c r="F56" s="89">
        <v>1</v>
      </c>
      <c r="G56" s="89">
        <v>0</v>
      </c>
    </row>
    <row r="57" spans="1:8" s="84" customFormat="1" ht="12.75">
      <c r="A57" s="166" t="s">
        <v>38</v>
      </c>
      <c r="B57" s="88">
        <v>50</v>
      </c>
      <c r="C57" s="89">
        <v>43</v>
      </c>
      <c r="D57" s="89">
        <v>6</v>
      </c>
      <c r="E57" s="89">
        <v>1</v>
      </c>
      <c r="F57" s="89">
        <v>0</v>
      </c>
      <c r="G57" s="89">
        <v>0</v>
      </c>
    </row>
    <row r="58" spans="1:8" s="84" customFormat="1" ht="12.75">
      <c r="A58" s="166" t="s">
        <v>39</v>
      </c>
      <c r="B58" s="88">
        <v>129</v>
      </c>
      <c r="C58" s="89">
        <v>94</v>
      </c>
      <c r="D58" s="89">
        <v>21</v>
      </c>
      <c r="E58" s="89">
        <v>10</v>
      </c>
      <c r="F58" s="89">
        <v>0</v>
      </c>
      <c r="G58" s="89">
        <v>4</v>
      </c>
    </row>
    <row r="59" spans="1:8" s="84" customFormat="1" ht="12.75">
      <c r="A59" s="166" t="s">
        <v>96</v>
      </c>
      <c r="B59" s="88">
        <v>114</v>
      </c>
      <c r="C59" s="89">
        <v>80</v>
      </c>
      <c r="D59" s="89">
        <v>17</v>
      </c>
      <c r="E59" s="89">
        <v>13</v>
      </c>
      <c r="F59" s="89">
        <v>0</v>
      </c>
      <c r="G59" s="89">
        <v>4</v>
      </c>
    </row>
    <row r="60" spans="1:8" s="84" customFormat="1" ht="12.75">
      <c r="A60" s="166" t="s">
        <v>97</v>
      </c>
      <c r="B60" s="88">
        <v>55</v>
      </c>
      <c r="C60" s="89">
        <v>21</v>
      </c>
      <c r="D60" s="89">
        <v>20</v>
      </c>
      <c r="E60" s="89">
        <v>11</v>
      </c>
      <c r="F60" s="89">
        <v>0</v>
      </c>
      <c r="G60" s="89">
        <v>3</v>
      </c>
    </row>
    <row r="61" spans="1:8" s="84" customFormat="1" ht="6" customHeight="1">
      <c r="A61" s="92"/>
      <c r="B61" s="93"/>
      <c r="C61" s="93"/>
      <c r="D61" s="93"/>
      <c r="E61" s="93"/>
      <c r="F61" s="93"/>
      <c r="G61" s="93"/>
    </row>
    <row r="62" spans="1:8" s="84" customFormat="1" ht="12.75" customHeight="1">
      <c r="A62" s="44"/>
      <c r="B62" s="44"/>
      <c r="C62" s="44"/>
      <c r="D62" s="44"/>
      <c r="E62" s="44"/>
      <c r="F62" s="44"/>
      <c r="G62" s="44"/>
    </row>
    <row r="63" spans="1:8" ht="12" customHeight="1">
      <c r="A63" s="94" t="s">
        <v>176</v>
      </c>
      <c r="B63"/>
      <c r="C63"/>
      <c r="D63"/>
      <c r="E63"/>
      <c r="F63"/>
      <c r="G63"/>
    </row>
    <row r="64" spans="1:8" s="604" customFormat="1" ht="11.25" customHeight="1">
      <c r="A64" s="1475" t="s">
        <v>947</v>
      </c>
      <c r="B64" s="1475"/>
      <c r="C64" s="1475"/>
      <c r="D64" s="1475"/>
      <c r="E64" s="1475"/>
      <c r="F64" s="1475"/>
      <c r="G64" s="1475"/>
      <c r="H64" s="606"/>
    </row>
    <row r="65" spans="1:8" s="604" customFormat="1" ht="11.25" customHeight="1">
      <c r="A65" s="1475"/>
      <c r="B65" s="1475"/>
      <c r="C65" s="1475"/>
      <c r="D65" s="1475"/>
      <c r="E65" s="1475"/>
      <c r="F65" s="1475"/>
      <c r="G65" s="1475"/>
      <c r="H65" s="606"/>
    </row>
    <row r="66" spans="1:8" s="604" customFormat="1" ht="11.25" customHeight="1">
      <c r="A66" s="1475"/>
      <c r="B66" s="1475"/>
      <c r="C66" s="1475"/>
      <c r="D66" s="1475"/>
      <c r="E66" s="1475"/>
      <c r="F66" s="1475"/>
      <c r="G66" s="1475"/>
      <c r="H66" s="606"/>
    </row>
    <row r="67" spans="1:8" s="604" customFormat="1" ht="11.25" customHeight="1">
      <c r="A67" s="1475"/>
      <c r="B67" s="1475"/>
      <c r="C67" s="1475"/>
      <c r="D67" s="1475"/>
      <c r="E67" s="1475"/>
      <c r="F67" s="1475"/>
      <c r="G67" s="1475"/>
      <c r="H67" s="606"/>
    </row>
    <row r="68" spans="1:8" s="604" customFormat="1" ht="11.25" customHeight="1">
      <c r="A68" s="1475"/>
      <c r="B68" s="1475"/>
      <c r="C68" s="1475"/>
      <c r="D68" s="1475"/>
      <c r="E68" s="1475"/>
      <c r="F68" s="1475"/>
      <c r="G68" s="1475"/>
      <c r="H68" s="606"/>
    </row>
    <row r="69" spans="1:8" s="604" customFormat="1" ht="11.25" customHeight="1">
      <c r="A69" s="1475"/>
      <c r="B69" s="1475"/>
      <c r="C69" s="1475"/>
      <c r="D69" s="1475"/>
      <c r="E69" s="1475"/>
      <c r="F69" s="1475"/>
      <c r="G69" s="1475"/>
      <c r="H69" s="606"/>
    </row>
    <row r="70" spans="1:8" s="604" customFormat="1" ht="11.25" customHeight="1">
      <c r="A70" s="1475"/>
      <c r="B70" s="1475"/>
      <c r="C70" s="1475"/>
      <c r="D70" s="1475"/>
      <c r="E70" s="1475"/>
      <c r="F70" s="1475"/>
      <c r="G70" s="1475"/>
      <c r="H70" s="606"/>
    </row>
    <row r="71" spans="1:8" ht="11.25" customHeight="1">
      <c r="A71" s="1475"/>
      <c r="B71" s="1475"/>
      <c r="C71" s="1475"/>
      <c r="D71" s="1475"/>
      <c r="E71" s="1475"/>
      <c r="F71" s="1475"/>
      <c r="G71" s="1475"/>
      <c r="H71" s="606"/>
    </row>
    <row r="72" spans="1:8">
      <c r="A72" s="1408" t="s">
        <v>738</v>
      </c>
      <c r="B72" s="1409"/>
      <c r="C72" s="1409"/>
      <c r="D72" s="1409"/>
      <c r="E72" s="1409"/>
      <c r="F72" s="1409"/>
      <c r="G72" s="1409"/>
      <c r="H72" s="1409"/>
    </row>
    <row r="73" spans="1:8">
      <c r="A73" s="1473"/>
      <c r="B73" s="1474"/>
      <c r="C73" s="605"/>
      <c r="D73" s="605"/>
      <c r="E73" s="605"/>
      <c r="F73" s="605"/>
      <c r="G73" s="605"/>
    </row>
    <row r="74" spans="1:8">
      <c r="A74" s="1473" t="s">
        <v>815</v>
      </c>
      <c r="B74" s="1474"/>
    </row>
  </sheetData>
  <mergeCells count="16">
    <mergeCell ref="A72:H72"/>
    <mergeCell ref="A73:B73"/>
    <mergeCell ref="A74:B74"/>
    <mergeCell ref="A64:G71"/>
    <mergeCell ref="K1:M1"/>
    <mergeCell ref="A8:B8"/>
    <mergeCell ref="A35:B35"/>
    <mergeCell ref="B3:B6"/>
    <mergeCell ref="C4:C5"/>
    <mergeCell ref="D4:D5"/>
    <mergeCell ref="C3:G3"/>
    <mergeCell ref="E4:E5"/>
    <mergeCell ref="F4:F5"/>
    <mergeCell ref="G4:G5"/>
    <mergeCell ref="A1:G1"/>
    <mergeCell ref="I1:J1"/>
  </mergeCells>
  <phoneticPr fontId="25" type="noConversion"/>
  <hyperlinks>
    <hyperlink ref="I1" location="Contents!A1" display="back to contents"/>
  </hyperlinks>
  <pageMargins left="0.75" right="0.75" top="1" bottom="1" header="0.5" footer="0.5"/>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workbookViewId="0">
      <selection sqref="A1:I1"/>
    </sheetView>
  </sheetViews>
  <sheetFormatPr defaultColWidth="9.1640625" defaultRowHeight="11.25" customHeight="1"/>
  <cols>
    <col min="1" max="1" width="13.6640625" style="15" customWidth="1"/>
    <col min="2" max="2" width="11.6640625" style="15" customWidth="1"/>
    <col min="3" max="3" width="13.1640625" style="15" customWidth="1"/>
    <col min="4" max="4" width="10.33203125" style="15" customWidth="1"/>
    <col min="5" max="7" width="13.5" style="15" customWidth="1"/>
    <col min="8" max="8" width="12.1640625" style="15" customWidth="1"/>
    <col min="9" max="9" width="12.6640625" style="15" customWidth="1"/>
    <col min="10" max="10" width="13.33203125" style="15" customWidth="1"/>
    <col min="11" max="11" width="12.1640625" style="15" customWidth="1"/>
    <col min="12" max="12" width="13.6640625" style="15" customWidth="1"/>
    <col min="13" max="13" width="12.1640625" style="15" customWidth="1"/>
    <col min="14" max="14" width="13.5" style="15" customWidth="1"/>
    <col min="15" max="15" width="11.5" style="15" customWidth="1"/>
    <col min="16" max="16" width="11.83203125" style="15" customWidth="1"/>
    <col min="17" max="17" width="11.83203125" style="174" customWidth="1"/>
    <col min="18" max="18" width="11.83203125" style="15" customWidth="1"/>
    <col min="19" max="19" width="2.83203125" style="15" customWidth="1"/>
    <col min="20" max="16384" width="9.1640625" style="15"/>
  </cols>
  <sheetData>
    <row r="1" spans="1:22" ht="18" customHeight="1">
      <c r="A1" s="1511" t="s">
        <v>828</v>
      </c>
      <c r="B1" s="1511"/>
      <c r="C1" s="1511"/>
      <c r="D1" s="1511"/>
      <c r="E1" s="1511"/>
      <c r="F1" s="1511"/>
      <c r="G1" s="1511"/>
      <c r="H1" s="1511"/>
      <c r="I1" s="1511"/>
      <c r="J1" s="1281"/>
      <c r="K1" s="871"/>
      <c r="L1" s="1510" t="s">
        <v>665</v>
      </c>
      <c r="M1" s="1510"/>
      <c r="N1" s="871"/>
      <c r="O1" s="871"/>
      <c r="P1" s="871"/>
      <c r="Q1" s="871"/>
      <c r="R1" s="871"/>
      <c r="T1" s="1400"/>
      <c r="U1" s="1400"/>
      <c r="V1" s="1400"/>
    </row>
    <row r="2" spans="1:22" ht="15" customHeight="1">
      <c r="A2" s="488"/>
      <c r="B2" s="488"/>
      <c r="C2" s="488"/>
      <c r="D2" s="488"/>
      <c r="E2" s="488"/>
      <c r="F2" s="488"/>
      <c r="G2" s="488"/>
      <c r="H2" s="488"/>
      <c r="I2" s="488"/>
      <c r="J2" s="488"/>
      <c r="K2" s="488"/>
      <c r="L2" s="488"/>
      <c r="M2" s="488"/>
      <c r="N2" s="488"/>
      <c r="O2" s="488"/>
      <c r="P2" s="488"/>
      <c r="Q2" s="488"/>
      <c r="R2" s="488"/>
    </row>
    <row r="3" spans="1:22" ht="13.5" customHeight="1">
      <c r="A3" s="496"/>
      <c r="B3" s="1503" t="s">
        <v>134</v>
      </c>
      <c r="C3" s="1491" t="s">
        <v>836</v>
      </c>
      <c r="D3" s="1492"/>
      <c r="E3" s="1492"/>
      <c r="F3" s="1492"/>
      <c r="G3" s="1492"/>
      <c r="H3" s="1493"/>
      <c r="I3" s="1491" t="s">
        <v>89</v>
      </c>
      <c r="J3" s="1492"/>
      <c r="K3" s="1492"/>
      <c r="L3" s="1492"/>
      <c r="M3" s="1493"/>
      <c r="N3" s="870"/>
      <c r="O3" s="1501" t="s">
        <v>32</v>
      </c>
      <c r="P3" s="1485" t="s">
        <v>346</v>
      </c>
      <c r="Q3" s="1485" t="s">
        <v>183</v>
      </c>
      <c r="R3" s="1485" t="s">
        <v>43</v>
      </c>
    </row>
    <row r="4" spans="1:22" ht="13.5" customHeight="1">
      <c r="A4" s="496"/>
      <c r="B4" s="1504"/>
      <c r="C4" s="1497" t="s">
        <v>186</v>
      </c>
      <c r="D4" s="1379" t="s">
        <v>595</v>
      </c>
      <c r="E4" s="1379" t="s">
        <v>596</v>
      </c>
      <c r="F4" s="1379" t="s">
        <v>330</v>
      </c>
      <c r="G4" s="1379" t="s">
        <v>331</v>
      </c>
      <c r="H4" s="1495" t="s">
        <v>332</v>
      </c>
      <c r="I4" s="1497" t="s">
        <v>955</v>
      </c>
      <c r="J4" s="746" t="s">
        <v>90</v>
      </c>
      <c r="K4" s="889"/>
      <c r="L4" s="890" t="s">
        <v>90</v>
      </c>
      <c r="M4" s="1004"/>
      <c r="N4" s="870"/>
      <c r="O4" s="1501"/>
      <c r="P4" s="1485"/>
      <c r="Q4" s="1485"/>
      <c r="R4" s="1485"/>
    </row>
    <row r="5" spans="1:22" s="876" customFormat="1" ht="12.75" customHeight="1">
      <c r="A5" s="489"/>
      <c r="B5" s="1505"/>
      <c r="C5" s="1498"/>
      <c r="D5" s="1380"/>
      <c r="E5" s="1380"/>
      <c r="F5" s="1380"/>
      <c r="G5" s="1380"/>
      <c r="H5" s="1420"/>
      <c r="I5" s="1498"/>
      <c r="J5" s="1507" t="s">
        <v>599</v>
      </c>
      <c r="K5" s="868"/>
      <c r="L5" s="1508" t="s">
        <v>598</v>
      </c>
      <c r="M5" s="1003"/>
      <c r="N5" s="1487" t="s">
        <v>583</v>
      </c>
      <c r="O5" s="1486"/>
      <c r="P5" s="1486"/>
      <c r="Q5" s="1486"/>
      <c r="R5" s="1486"/>
    </row>
    <row r="6" spans="1:22" s="876" customFormat="1" ht="12.75" customHeight="1">
      <c r="A6" s="489"/>
      <c r="B6" s="1505"/>
      <c r="C6" s="1498"/>
      <c r="D6" s="1380"/>
      <c r="E6" s="1380"/>
      <c r="F6" s="1380"/>
      <c r="G6" s="1380"/>
      <c r="H6" s="1420"/>
      <c r="I6" s="1498"/>
      <c r="J6" s="1507"/>
      <c r="K6" s="891" t="s">
        <v>594</v>
      </c>
      <c r="L6" s="1509"/>
      <c r="M6" s="1005" t="s">
        <v>90</v>
      </c>
      <c r="N6" s="1487"/>
      <c r="O6" s="1486"/>
      <c r="P6" s="1486"/>
      <c r="Q6" s="1486"/>
      <c r="R6" s="1486"/>
    </row>
    <row r="7" spans="1:22" s="876" customFormat="1" ht="12.75" customHeight="1">
      <c r="A7" s="489"/>
      <c r="B7" s="1505"/>
      <c r="C7" s="1498"/>
      <c r="D7" s="1380"/>
      <c r="E7" s="1380"/>
      <c r="F7" s="1380"/>
      <c r="G7" s="1380"/>
      <c r="H7" s="1420"/>
      <c r="I7" s="1498"/>
      <c r="J7" s="1507"/>
      <c r="K7" s="891"/>
      <c r="L7" s="1509"/>
      <c r="M7" s="1005"/>
      <c r="N7" s="1487"/>
      <c r="O7" s="1486"/>
      <c r="P7" s="1486"/>
      <c r="Q7" s="1486"/>
      <c r="R7" s="1486"/>
    </row>
    <row r="8" spans="1:22" s="876" customFormat="1" ht="12.75" customHeight="1">
      <c r="A8" s="489"/>
      <c r="B8" s="1505"/>
      <c r="C8" s="1498"/>
      <c r="D8" s="1380"/>
      <c r="E8" s="1380"/>
      <c r="F8" s="1380"/>
      <c r="G8" s="1380"/>
      <c r="H8" s="1420"/>
      <c r="I8" s="1498"/>
      <c r="J8" s="1507"/>
      <c r="K8" s="1487" t="s">
        <v>30</v>
      </c>
      <c r="L8" s="1509"/>
      <c r="M8" s="1488" t="s">
        <v>374</v>
      </c>
      <c r="N8" s="1487"/>
      <c r="O8" s="1486"/>
      <c r="P8" s="1486"/>
      <c r="Q8" s="1486"/>
      <c r="R8" s="1486"/>
    </row>
    <row r="9" spans="1:22" s="876" customFormat="1" ht="12.75">
      <c r="A9" s="489"/>
      <c r="B9" s="1505"/>
      <c r="C9" s="1498"/>
      <c r="D9" s="1380"/>
      <c r="E9" s="1380"/>
      <c r="F9" s="1380"/>
      <c r="G9" s="1380"/>
      <c r="H9" s="1420"/>
      <c r="I9" s="1498"/>
      <c r="J9" s="1507"/>
      <c r="K9" s="1487"/>
      <c r="L9" s="1509"/>
      <c r="M9" s="1488"/>
      <c r="N9" s="1487"/>
      <c r="O9" s="1486"/>
      <c r="P9" s="1486"/>
      <c r="Q9" s="1486"/>
      <c r="R9" s="1486"/>
    </row>
    <row r="10" spans="1:22" s="876" customFormat="1" ht="12.75">
      <c r="A10" s="489"/>
      <c r="B10" s="1506"/>
      <c r="C10" s="1499"/>
      <c r="D10" s="1494"/>
      <c r="E10" s="1494"/>
      <c r="F10" s="1494"/>
      <c r="G10" s="1494"/>
      <c r="H10" s="1496"/>
      <c r="I10" s="1499"/>
      <c r="J10" s="1507"/>
      <c r="K10" s="1487"/>
      <c r="L10" s="1509"/>
      <c r="M10" s="1489"/>
      <c r="N10" s="1487"/>
      <c r="O10" s="1486"/>
      <c r="P10" s="1486"/>
      <c r="Q10" s="1486"/>
      <c r="R10" s="1486"/>
    </row>
    <row r="11" spans="1:22" s="876" customFormat="1" ht="6" customHeight="1">
      <c r="A11" s="810"/>
      <c r="B11" s="810"/>
      <c r="C11" s="810"/>
      <c r="D11" s="810"/>
      <c r="E11" s="810"/>
      <c r="F11" s="810"/>
      <c r="G11" s="810"/>
      <c r="H11" s="810"/>
      <c r="I11" s="810"/>
      <c r="J11" s="810"/>
      <c r="K11" s="810"/>
      <c r="L11" s="810"/>
      <c r="M11" s="810"/>
      <c r="N11" s="810"/>
      <c r="O11" s="810"/>
      <c r="P11" s="810"/>
      <c r="Q11" s="810"/>
      <c r="R11" s="810"/>
      <c r="S11" s="811"/>
    </row>
    <row r="12" spans="1:22" s="876" customFormat="1" ht="15" customHeight="1">
      <c r="A12" s="1502" t="s">
        <v>309</v>
      </c>
      <c r="B12" s="1502"/>
      <c r="C12" s="1502"/>
      <c r="D12" s="1502"/>
      <c r="E12" s="1502"/>
      <c r="F12" s="1502"/>
      <c r="G12" s="1502"/>
      <c r="H12" s="1502"/>
      <c r="I12" s="1502"/>
      <c r="J12" s="1502"/>
      <c r="K12" s="1502"/>
      <c r="L12" s="1502"/>
      <c r="M12" s="1502"/>
      <c r="N12" s="1502"/>
      <c r="O12" s="1502"/>
      <c r="P12" s="1502"/>
      <c r="Q12" s="496"/>
      <c r="R12" s="496"/>
    </row>
    <row r="13" spans="1:22" s="876" customFormat="1" ht="6" customHeight="1">
      <c r="A13" s="496"/>
      <c r="B13" s="496"/>
      <c r="C13" s="496"/>
      <c r="D13" s="496"/>
      <c r="E13" s="496"/>
      <c r="F13" s="496"/>
      <c r="G13" s="496"/>
      <c r="H13" s="496"/>
      <c r="I13" s="496"/>
      <c r="J13" s="496"/>
      <c r="K13" s="496"/>
      <c r="L13" s="496"/>
      <c r="M13" s="496"/>
      <c r="N13" s="496"/>
      <c r="O13" s="496"/>
      <c r="P13" s="496"/>
      <c r="Q13" s="496"/>
      <c r="R13" s="496"/>
    </row>
    <row r="14" spans="1:22" s="875" customFormat="1" ht="15" customHeight="1">
      <c r="A14" s="490" t="s">
        <v>73</v>
      </c>
      <c r="B14" s="861">
        <v>1339</v>
      </c>
      <c r="C14" s="861">
        <v>605</v>
      </c>
      <c r="D14" s="861">
        <v>708</v>
      </c>
      <c r="E14" s="861">
        <v>1059</v>
      </c>
      <c r="F14" s="861">
        <v>51</v>
      </c>
      <c r="G14" s="861">
        <v>151</v>
      </c>
      <c r="H14" s="861">
        <v>1192</v>
      </c>
      <c r="I14" s="861">
        <v>974</v>
      </c>
      <c r="J14" s="861">
        <v>210</v>
      </c>
      <c r="K14" s="861">
        <v>194</v>
      </c>
      <c r="L14" s="861">
        <v>879</v>
      </c>
      <c r="M14" s="861">
        <v>806</v>
      </c>
      <c r="N14" s="861">
        <v>502</v>
      </c>
      <c r="O14" s="861">
        <v>459</v>
      </c>
      <c r="P14" s="861">
        <v>40</v>
      </c>
      <c r="Q14" s="861">
        <v>60</v>
      </c>
      <c r="R14" s="861">
        <v>173</v>
      </c>
    </row>
    <row r="15" spans="1:22" s="875" customFormat="1" ht="6" customHeight="1">
      <c r="A15" s="877"/>
      <c r="B15" s="197"/>
      <c r="C15" s="89"/>
      <c r="D15" s="89"/>
      <c r="E15" s="89"/>
      <c r="F15" s="89"/>
      <c r="G15" s="89"/>
      <c r="H15" s="89"/>
      <c r="I15" s="89"/>
      <c r="J15" s="89"/>
      <c r="K15" s="89"/>
      <c r="L15" s="89"/>
      <c r="M15" s="89"/>
      <c r="N15" s="89"/>
      <c r="O15" s="89"/>
      <c r="P15" s="89"/>
      <c r="Q15" s="89"/>
      <c r="R15" s="89"/>
    </row>
    <row r="16" spans="1:22" s="875" customFormat="1" ht="14.25" customHeight="1">
      <c r="A16" s="166" t="s">
        <v>40</v>
      </c>
      <c r="B16" s="888">
        <v>973</v>
      </c>
      <c r="C16" s="862">
        <v>462</v>
      </c>
      <c r="D16" s="862">
        <v>492</v>
      </c>
      <c r="E16" s="862">
        <v>782</v>
      </c>
      <c r="F16" s="862">
        <v>33</v>
      </c>
      <c r="G16" s="862">
        <v>93</v>
      </c>
      <c r="H16" s="862">
        <v>861</v>
      </c>
      <c r="I16" s="862">
        <v>717</v>
      </c>
      <c r="J16" s="862">
        <v>152</v>
      </c>
      <c r="K16" s="862">
        <v>140</v>
      </c>
      <c r="L16" s="862">
        <v>650</v>
      </c>
      <c r="M16" s="862">
        <v>595</v>
      </c>
      <c r="N16" s="862">
        <v>345</v>
      </c>
      <c r="O16" s="862">
        <v>373</v>
      </c>
      <c r="P16" s="862">
        <v>32</v>
      </c>
      <c r="Q16" s="862">
        <v>49</v>
      </c>
      <c r="R16" s="862">
        <v>135</v>
      </c>
    </row>
    <row r="17" spans="1:18" s="875" customFormat="1" ht="14.25" customHeight="1">
      <c r="A17" s="877" t="s">
        <v>41</v>
      </c>
      <c r="B17" s="888">
        <v>366</v>
      </c>
      <c r="C17" s="862">
        <v>143</v>
      </c>
      <c r="D17" s="862">
        <v>216</v>
      </c>
      <c r="E17" s="862">
        <v>277</v>
      </c>
      <c r="F17" s="862">
        <v>18</v>
      </c>
      <c r="G17" s="862">
        <v>58</v>
      </c>
      <c r="H17" s="862">
        <v>331</v>
      </c>
      <c r="I17" s="862">
        <v>257</v>
      </c>
      <c r="J17" s="862">
        <v>58</v>
      </c>
      <c r="K17" s="862">
        <v>54</v>
      </c>
      <c r="L17" s="862">
        <v>229</v>
      </c>
      <c r="M17" s="862">
        <v>211</v>
      </c>
      <c r="N17" s="862">
        <v>157</v>
      </c>
      <c r="O17" s="862">
        <v>86</v>
      </c>
      <c r="P17" s="862">
        <v>8</v>
      </c>
      <c r="Q17" s="862">
        <v>11</v>
      </c>
      <c r="R17" s="862">
        <v>38</v>
      </c>
    </row>
    <row r="18" spans="1:18" s="875" customFormat="1" ht="6" customHeight="1">
      <c r="A18" s="877"/>
      <c r="B18" s="888"/>
      <c r="C18" s="862"/>
      <c r="D18" s="862"/>
      <c r="E18" s="862"/>
      <c r="F18" s="862"/>
      <c r="G18" s="862"/>
      <c r="H18" s="862"/>
      <c r="I18" s="862"/>
      <c r="J18" s="862"/>
      <c r="K18" s="862"/>
      <c r="L18" s="862"/>
      <c r="M18" s="862"/>
      <c r="N18" s="862"/>
      <c r="O18" s="862"/>
      <c r="P18" s="862"/>
      <c r="Q18" s="862"/>
      <c r="R18" s="862"/>
    </row>
    <row r="19" spans="1:18" s="875" customFormat="1" ht="14.25" customHeight="1">
      <c r="A19" s="166" t="s">
        <v>29</v>
      </c>
      <c r="B19" s="888">
        <v>80</v>
      </c>
      <c r="C19" s="862">
        <v>43</v>
      </c>
      <c r="D19" s="862">
        <v>19</v>
      </c>
      <c r="E19" s="862">
        <v>58</v>
      </c>
      <c r="F19" s="862">
        <v>2</v>
      </c>
      <c r="G19" s="862">
        <v>5</v>
      </c>
      <c r="H19" s="862">
        <v>62</v>
      </c>
      <c r="I19" s="862">
        <v>55</v>
      </c>
      <c r="J19" s="862">
        <v>18</v>
      </c>
      <c r="K19" s="862">
        <v>17</v>
      </c>
      <c r="L19" s="862">
        <v>51</v>
      </c>
      <c r="M19" s="862">
        <v>43</v>
      </c>
      <c r="N19" s="862">
        <v>19</v>
      </c>
      <c r="O19" s="862">
        <v>38</v>
      </c>
      <c r="P19" s="862">
        <v>16</v>
      </c>
      <c r="Q19" s="862">
        <v>5</v>
      </c>
      <c r="R19" s="862">
        <v>8</v>
      </c>
    </row>
    <row r="20" spans="1:18" s="875" customFormat="1" ht="14.25" customHeight="1">
      <c r="A20" s="166" t="s">
        <v>38</v>
      </c>
      <c r="B20" s="888">
        <v>260</v>
      </c>
      <c r="C20" s="862">
        <v>125</v>
      </c>
      <c r="D20" s="862">
        <v>118</v>
      </c>
      <c r="E20" s="862">
        <v>201</v>
      </c>
      <c r="F20" s="862">
        <v>9</v>
      </c>
      <c r="G20" s="862">
        <v>33</v>
      </c>
      <c r="H20" s="862">
        <v>228</v>
      </c>
      <c r="I20" s="862">
        <v>208</v>
      </c>
      <c r="J20" s="862">
        <v>44</v>
      </c>
      <c r="K20" s="862">
        <v>40</v>
      </c>
      <c r="L20" s="862">
        <v>195</v>
      </c>
      <c r="M20" s="862">
        <v>177</v>
      </c>
      <c r="N20" s="862">
        <v>86</v>
      </c>
      <c r="O20" s="862">
        <v>111</v>
      </c>
      <c r="P20" s="862">
        <v>15</v>
      </c>
      <c r="Q20" s="862">
        <v>16</v>
      </c>
      <c r="R20" s="862">
        <v>37</v>
      </c>
    </row>
    <row r="21" spans="1:18" s="875" customFormat="1" ht="14.25" customHeight="1">
      <c r="A21" s="166" t="s">
        <v>39</v>
      </c>
      <c r="B21" s="888">
        <v>418</v>
      </c>
      <c r="C21" s="862">
        <v>196</v>
      </c>
      <c r="D21" s="862">
        <v>249</v>
      </c>
      <c r="E21" s="862">
        <v>350</v>
      </c>
      <c r="F21" s="862">
        <v>15</v>
      </c>
      <c r="G21" s="862">
        <v>44</v>
      </c>
      <c r="H21" s="862">
        <v>381</v>
      </c>
      <c r="I21" s="862">
        <v>321</v>
      </c>
      <c r="J21" s="862">
        <v>66</v>
      </c>
      <c r="K21" s="862">
        <v>61</v>
      </c>
      <c r="L21" s="862">
        <v>291</v>
      </c>
      <c r="M21" s="862">
        <v>271</v>
      </c>
      <c r="N21" s="862">
        <v>174</v>
      </c>
      <c r="O21" s="862">
        <v>177</v>
      </c>
      <c r="P21" s="862">
        <v>6</v>
      </c>
      <c r="Q21" s="862">
        <v>21</v>
      </c>
      <c r="R21" s="862">
        <v>49</v>
      </c>
    </row>
    <row r="22" spans="1:18" s="875" customFormat="1" ht="14.25" customHeight="1">
      <c r="A22" s="166" t="s">
        <v>96</v>
      </c>
      <c r="B22" s="888">
        <v>419</v>
      </c>
      <c r="C22" s="862">
        <v>176</v>
      </c>
      <c r="D22" s="862">
        <v>249</v>
      </c>
      <c r="E22" s="862">
        <v>339</v>
      </c>
      <c r="F22" s="862">
        <v>14</v>
      </c>
      <c r="G22" s="862">
        <v>44</v>
      </c>
      <c r="H22" s="862">
        <v>379</v>
      </c>
      <c r="I22" s="862">
        <v>305</v>
      </c>
      <c r="J22" s="862">
        <v>64</v>
      </c>
      <c r="K22" s="862">
        <v>60</v>
      </c>
      <c r="L22" s="862">
        <v>269</v>
      </c>
      <c r="M22" s="862">
        <v>246</v>
      </c>
      <c r="N22" s="862">
        <v>167</v>
      </c>
      <c r="O22" s="862">
        <v>107</v>
      </c>
      <c r="P22" s="862">
        <v>2</v>
      </c>
      <c r="Q22" s="862">
        <v>15</v>
      </c>
      <c r="R22" s="862">
        <v>57</v>
      </c>
    </row>
    <row r="23" spans="1:18" s="875" customFormat="1" ht="14.25" customHeight="1">
      <c r="A23" s="166" t="s">
        <v>97</v>
      </c>
      <c r="B23" s="888">
        <v>162</v>
      </c>
      <c r="C23" s="862">
        <v>65</v>
      </c>
      <c r="D23" s="862">
        <v>73</v>
      </c>
      <c r="E23" s="862">
        <v>111</v>
      </c>
      <c r="F23" s="862">
        <v>11</v>
      </c>
      <c r="G23" s="862">
        <v>25</v>
      </c>
      <c r="H23" s="862">
        <v>142</v>
      </c>
      <c r="I23" s="862">
        <v>85</v>
      </c>
      <c r="J23" s="862">
        <v>18</v>
      </c>
      <c r="K23" s="862">
        <v>16</v>
      </c>
      <c r="L23" s="862">
        <v>73</v>
      </c>
      <c r="M23" s="862">
        <v>69</v>
      </c>
      <c r="N23" s="862">
        <v>56</v>
      </c>
      <c r="O23" s="862">
        <v>26</v>
      </c>
      <c r="P23" s="862">
        <v>1</v>
      </c>
      <c r="Q23" s="862">
        <v>3</v>
      </c>
      <c r="R23" s="862">
        <v>22</v>
      </c>
    </row>
    <row r="24" spans="1:18" s="875" customFormat="1" ht="6" customHeight="1">
      <c r="A24" s="877"/>
      <c r="B24" s="888"/>
      <c r="C24" s="862"/>
      <c r="D24" s="862"/>
      <c r="E24" s="862"/>
      <c r="F24" s="862"/>
      <c r="G24" s="862"/>
      <c r="H24" s="862"/>
      <c r="I24" s="862"/>
      <c r="J24" s="862"/>
      <c r="K24" s="862"/>
      <c r="L24" s="862"/>
      <c r="M24" s="862"/>
      <c r="N24" s="862"/>
      <c r="O24" s="862"/>
      <c r="P24" s="862"/>
      <c r="Q24" s="862"/>
      <c r="R24" s="862"/>
    </row>
    <row r="25" spans="1:18" s="875" customFormat="1" ht="14.25" customHeight="1">
      <c r="A25" s="875" t="s">
        <v>40</v>
      </c>
      <c r="B25" s="888"/>
      <c r="C25" s="862"/>
      <c r="D25" s="862"/>
      <c r="E25" s="862"/>
      <c r="F25" s="862"/>
      <c r="G25" s="862"/>
      <c r="H25" s="862"/>
      <c r="I25" s="862"/>
      <c r="J25" s="862"/>
      <c r="K25" s="862"/>
      <c r="L25" s="862"/>
      <c r="M25" s="862"/>
      <c r="N25" s="862"/>
      <c r="O25" s="862"/>
      <c r="P25" s="862"/>
      <c r="Q25" s="862"/>
      <c r="R25" s="862"/>
    </row>
    <row r="26" spans="1:18" s="875" customFormat="1" ht="14.25" customHeight="1">
      <c r="A26" s="166" t="s">
        <v>29</v>
      </c>
      <c r="B26" s="888">
        <v>62</v>
      </c>
      <c r="C26" s="862">
        <v>33</v>
      </c>
      <c r="D26" s="862">
        <v>16</v>
      </c>
      <c r="E26" s="862">
        <v>45</v>
      </c>
      <c r="F26" s="862">
        <v>1</v>
      </c>
      <c r="G26" s="862">
        <v>3</v>
      </c>
      <c r="H26" s="862">
        <v>49</v>
      </c>
      <c r="I26" s="862">
        <v>42</v>
      </c>
      <c r="J26" s="862">
        <v>12</v>
      </c>
      <c r="K26" s="862">
        <v>11</v>
      </c>
      <c r="L26" s="862">
        <v>40</v>
      </c>
      <c r="M26" s="862">
        <v>33</v>
      </c>
      <c r="N26" s="862">
        <v>15</v>
      </c>
      <c r="O26" s="862">
        <v>35</v>
      </c>
      <c r="P26" s="862">
        <v>10</v>
      </c>
      <c r="Q26" s="862">
        <v>4</v>
      </c>
      <c r="R26" s="862">
        <v>7</v>
      </c>
    </row>
    <row r="27" spans="1:18" s="875" customFormat="1" ht="14.25" customHeight="1">
      <c r="A27" s="166" t="s">
        <v>38</v>
      </c>
      <c r="B27" s="888">
        <v>210</v>
      </c>
      <c r="C27" s="862">
        <v>99</v>
      </c>
      <c r="D27" s="862">
        <v>83</v>
      </c>
      <c r="E27" s="862">
        <v>157</v>
      </c>
      <c r="F27" s="862">
        <v>9</v>
      </c>
      <c r="G27" s="862">
        <v>28</v>
      </c>
      <c r="H27" s="862">
        <v>181</v>
      </c>
      <c r="I27" s="862">
        <v>165</v>
      </c>
      <c r="J27" s="862">
        <v>37</v>
      </c>
      <c r="K27" s="862">
        <v>33</v>
      </c>
      <c r="L27" s="862">
        <v>155</v>
      </c>
      <c r="M27" s="862">
        <v>140</v>
      </c>
      <c r="N27" s="862">
        <v>63</v>
      </c>
      <c r="O27" s="862">
        <v>87</v>
      </c>
      <c r="P27" s="862">
        <v>14</v>
      </c>
      <c r="Q27" s="862">
        <v>15</v>
      </c>
      <c r="R27" s="862">
        <v>32</v>
      </c>
    </row>
    <row r="28" spans="1:18" s="875" customFormat="1" ht="14.25" customHeight="1">
      <c r="A28" s="166" t="s">
        <v>39</v>
      </c>
      <c r="B28" s="888">
        <v>289</v>
      </c>
      <c r="C28" s="862">
        <v>143</v>
      </c>
      <c r="D28" s="862">
        <v>163</v>
      </c>
      <c r="E28" s="862">
        <v>245</v>
      </c>
      <c r="F28" s="862">
        <v>10</v>
      </c>
      <c r="G28" s="862">
        <v>27</v>
      </c>
      <c r="H28" s="862">
        <v>264</v>
      </c>
      <c r="I28" s="862">
        <v>227</v>
      </c>
      <c r="J28" s="862">
        <v>51</v>
      </c>
      <c r="K28" s="862">
        <v>48</v>
      </c>
      <c r="L28" s="862">
        <v>203</v>
      </c>
      <c r="M28" s="862">
        <v>190</v>
      </c>
      <c r="N28" s="862">
        <v>113</v>
      </c>
      <c r="O28" s="862">
        <v>139</v>
      </c>
      <c r="P28" s="862">
        <v>5</v>
      </c>
      <c r="Q28" s="862">
        <v>15</v>
      </c>
      <c r="R28" s="862">
        <v>40</v>
      </c>
    </row>
    <row r="29" spans="1:18" s="875" customFormat="1" ht="14.25" customHeight="1">
      <c r="A29" s="166" t="s">
        <v>96</v>
      </c>
      <c r="B29" s="888">
        <v>305</v>
      </c>
      <c r="C29" s="862">
        <v>137</v>
      </c>
      <c r="D29" s="862">
        <v>180</v>
      </c>
      <c r="E29" s="862">
        <v>257</v>
      </c>
      <c r="F29" s="862">
        <v>8</v>
      </c>
      <c r="G29" s="862">
        <v>22</v>
      </c>
      <c r="H29" s="862">
        <v>276</v>
      </c>
      <c r="I29" s="862">
        <v>226</v>
      </c>
      <c r="J29" s="862">
        <v>42</v>
      </c>
      <c r="K29" s="862">
        <v>40</v>
      </c>
      <c r="L29" s="862">
        <v>202</v>
      </c>
      <c r="M29" s="862">
        <v>185</v>
      </c>
      <c r="N29" s="862">
        <v>121</v>
      </c>
      <c r="O29" s="862">
        <v>91</v>
      </c>
      <c r="P29" s="862">
        <v>2</v>
      </c>
      <c r="Q29" s="862">
        <v>13</v>
      </c>
      <c r="R29" s="862">
        <v>40</v>
      </c>
    </row>
    <row r="30" spans="1:18" s="875" customFormat="1" ht="14.25" customHeight="1">
      <c r="A30" s="166" t="s">
        <v>97</v>
      </c>
      <c r="B30" s="888">
        <v>107</v>
      </c>
      <c r="C30" s="862">
        <v>50</v>
      </c>
      <c r="D30" s="862">
        <v>50</v>
      </c>
      <c r="E30" s="862">
        <v>78</v>
      </c>
      <c r="F30" s="862">
        <v>5</v>
      </c>
      <c r="G30" s="862">
        <v>13</v>
      </c>
      <c r="H30" s="862">
        <v>91</v>
      </c>
      <c r="I30" s="862">
        <v>57</v>
      </c>
      <c r="J30" s="862">
        <v>10</v>
      </c>
      <c r="K30" s="862">
        <v>8</v>
      </c>
      <c r="L30" s="862">
        <v>50</v>
      </c>
      <c r="M30" s="862">
        <v>47</v>
      </c>
      <c r="N30" s="862">
        <v>33</v>
      </c>
      <c r="O30" s="862">
        <v>21</v>
      </c>
      <c r="P30" s="862">
        <v>1</v>
      </c>
      <c r="Q30" s="862">
        <v>2</v>
      </c>
      <c r="R30" s="862">
        <v>16</v>
      </c>
    </row>
    <row r="31" spans="1:18" s="875" customFormat="1" ht="6" customHeight="1">
      <c r="A31" s="877"/>
      <c r="B31" s="888"/>
      <c r="C31" s="862"/>
      <c r="D31" s="862"/>
      <c r="E31" s="862"/>
      <c r="F31" s="862"/>
      <c r="G31" s="862"/>
      <c r="H31" s="862"/>
      <c r="I31" s="862"/>
      <c r="J31" s="862"/>
      <c r="K31" s="862"/>
      <c r="L31" s="862"/>
      <c r="M31" s="862"/>
      <c r="N31" s="862"/>
      <c r="O31" s="862"/>
      <c r="P31" s="862"/>
      <c r="Q31" s="862"/>
      <c r="R31" s="862"/>
    </row>
    <row r="32" spans="1:18" s="875" customFormat="1" ht="14.25" customHeight="1">
      <c r="A32" s="875" t="s">
        <v>41</v>
      </c>
      <c r="B32" s="888"/>
      <c r="C32" s="862"/>
      <c r="D32" s="862"/>
      <c r="E32" s="862"/>
      <c r="F32" s="862"/>
      <c r="G32" s="862"/>
      <c r="H32" s="862"/>
      <c r="I32" s="862"/>
      <c r="J32" s="862"/>
      <c r="K32" s="862"/>
      <c r="L32" s="862"/>
      <c r="M32" s="862"/>
      <c r="N32" s="862"/>
      <c r="O32" s="862"/>
      <c r="P32" s="862"/>
      <c r="Q32" s="862"/>
      <c r="R32" s="862"/>
    </row>
    <row r="33" spans="1:18" s="875" customFormat="1" ht="14.25" customHeight="1">
      <c r="A33" s="166" t="s">
        <v>29</v>
      </c>
      <c r="B33" s="888">
        <v>18</v>
      </c>
      <c r="C33" s="862">
        <v>10</v>
      </c>
      <c r="D33" s="862">
        <v>3</v>
      </c>
      <c r="E33" s="862">
        <v>13</v>
      </c>
      <c r="F33" s="862">
        <v>1</v>
      </c>
      <c r="G33" s="862">
        <v>2</v>
      </c>
      <c r="H33" s="862">
        <v>13</v>
      </c>
      <c r="I33" s="862">
        <v>13</v>
      </c>
      <c r="J33" s="862">
        <v>6</v>
      </c>
      <c r="K33" s="862">
        <v>6</v>
      </c>
      <c r="L33" s="862">
        <v>11</v>
      </c>
      <c r="M33" s="862">
        <v>10</v>
      </c>
      <c r="N33" s="862">
        <v>4</v>
      </c>
      <c r="O33" s="862">
        <v>3</v>
      </c>
      <c r="P33" s="862">
        <v>6</v>
      </c>
      <c r="Q33" s="862">
        <v>1</v>
      </c>
      <c r="R33" s="862">
        <v>1</v>
      </c>
    </row>
    <row r="34" spans="1:18" s="875" customFormat="1" ht="14.25" customHeight="1">
      <c r="A34" s="166" t="s">
        <v>38</v>
      </c>
      <c r="B34" s="888">
        <v>50</v>
      </c>
      <c r="C34" s="862">
        <v>26</v>
      </c>
      <c r="D34" s="862">
        <v>35</v>
      </c>
      <c r="E34" s="862">
        <v>44</v>
      </c>
      <c r="F34" s="862">
        <v>0</v>
      </c>
      <c r="G34" s="862">
        <v>5</v>
      </c>
      <c r="H34" s="862">
        <v>47</v>
      </c>
      <c r="I34" s="862">
        <v>43</v>
      </c>
      <c r="J34" s="862">
        <v>7</v>
      </c>
      <c r="K34" s="862">
        <v>7</v>
      </c>
      <c r="L34" s="862">
        <v>40</v>
      </c>
      <c r="M34" s="862">
        <v>37</v>
      </c>
      <c r="N34" s="862">
        <v>23</v>
      </c>
      <c r="O34" s="862">
        <v>24</v>
      </c>
      <c r="P34" s="862">
        <v>1</v>
      </c>
      <c r="Q34" s="862">
        <v>1</v>
      </c>
      <c r="R34" s="862">
        <v>5</v>
      </c>
    </row>
    <row r="35" spans="1:18" s="875" customFormat="1" ht="14.25" customHeight="1">
      <c r="A35" s="166" t="s">
        <v>39</v>
      </c>
      <c r="B35" s="888">
        <v>129</v>
      </c>
      <c r="C35" s="862">
        <v>53</v>
      </c>
      <c r="D35" s="862">
        <v>86</v>
      </c>
      <c r="E35" s="862">
        <v>105</v>
      </c>
      <c r="F35" s="862">
        <v>5</v>
      </c>
      <c r="G35" s="862">
        <v>17</v>
      </c>
      <c r="H35" s="862">
        <v>117</v>
      </c>
      <c r="I35" s="862">
        <v>94</v>
      </c>
      <c r="J35" s="862">
        <v>15</v>
      </c>
      <c r="K35" s="862">
        <v>13</v>
      </c>
      <c r="L35" s="862">
        <v>88</v>
      </c>
      <c r="M35" s="862">
        <v>81</v>
      </c>
      <c r="N35" s="862">
        <v>61</v>
      </c>
      <c r="O35" s="862">
        <v>38</v>
      </c>
      <c r="P35" s="862">
        <v>1</v>
      </c>
      <c r="Q35" s="862">
        <v>6</v>
      </c>
      <c r="R35" s="862">
        <v>9</v>
      </c>
    </row>
    <row r="36" spans="1:18" s="875" customFormat="1" ht="14.25" customHeight="1">
      <c r="A36" s="166" t="s">
        <v>96</v>
      </c>
      <c r="B36" s="888">
        <v>114</v>
      </c>
      <c r="C36" s="862">
        <v>39</v>
      </c>
      <c r="D36" s="862">
        <v>69</v>
      </c>
      <c r="E36" s="862">
        <v>82</v>
      </c>
      <c r="F36" s="862">
        <v>6</v>
      </c>
      <c r="G36" s="862">
        <v>22</v>
      </c>
      <c r="H36" s="862">
        <v>103</v>
      </c>
      <c r="I36" s="862">
        <v>79</v>
      </c>
      <c r="J36" s="862">
        <v>22</v>
      </c>
      <c r="K36" s="862">
        <v>20</v>
      </c>
      <c r="L36" s="862">
        <v>67</v>
      </c>
      <c r="M36" s="862">
        <v>61</v>
      </c>
      <c r="N36" s="862">
        <v>46</v>
      </c>
      <c r="O36" s="862">
        <v>16</v>
      </c>
      <c r="P36" s="862">
        <v>0</v>
      </c>
      <c r="Q36" s="862">
        <v>2</v>
      </c>
      <c r="R36" s="862">
        <v>17</v>
      </c>
    </row>
    <row r="37" spans="1:18" s="875" customFormat="1" ht="14.25" customHeight="1">
      <c r="A37" s="166" t="s">
        <v>97</v>
      </c>
      <c r="B37" s="888">
        <v>55</v>
      </c>
      <c r="C37" s="862">
        <v>15</v>
      </c>
      <c r="D37" s="862">
        <v>23</v>
      </c>
      <c r="E37" s="862">
        <v>33</v>
      </c>
      <c r="F37" s="862">
        <v>6</v>
      </c>
      <c r="G37" s="862">
        <v>12</v>
      </c>
      <c r="H37" s="862">
        <v>51</v>
      </c>
      <c r="I37" s="862">
        <v>28</v>
      </c>
      <c r="J37" s="862">
        <v>8</v>
      </c>
      <c r="K37" s="862">
        <v>8</v>
      </c>
      <c r="L37" s="862">
        <v>23</v>
      </c>
      <c r="M37" s="862">
        <v>22</v>
      </c>
      <c r="N37" s="862">
        <v>23</v>
      </c>
      <c r="O37" s="862">
        <v>5</v>
      </c>
      <c r="P37" s="862">
        <v>0</v>
      </c>
      <c r="Q37" s="862">
        <v>1</v>
      </c>
      <c r="R37" s="862">
        <v>6</v>
      </c>
    </row>
    <row r="38" spans="1:18" s="875" customFormat="1" ht="6" customHeight="1">
      <c r="A38" s="166"/>
      <c r="B38" s="166"/>
      <c r="C38" s="173"/>
      <c r="D38" s="173"/>
      <c r="E38" s="173"/>
      <c r="F38" s="173"/>
      <c r="G38" s="173"/>
      <c r="H38" s="173"/>
      <c r="I38" s="173"/>
      <c r="J38" s="173"/>
      <c r="K38" s="173"/>
      <c r="L38" s="173"/>
      <c r="M38" s="173"/>
      <c r="N38" s="173"/>
      <c r="O38" s="173"/>
      <c r="P38" s="173"/>
      <c r="Q38" s="173"/>
      <c r="R38" s="173"/>
    </row>
    <row r="39" spans="1:18" s="875" customFormat="1" ht="14.25" customHeight="1">
      <c r="A39" s="1500" t="s">
        <v>308</v>
      </c>
      <c r="B39" s="1500"/>
      <c r="C39" s="1500"/>
      <c r="D39" s="1500"/>
      <c r="E39" s="1500"/>
      <c r="F39" s="1500"/>
      <c r="G39" s="1500"/>
      <c r="H39" s="1500"/>
      <c r="I39" s="1500"/>
      <c r="J39" s="1500"/>
      <c r="K39" s="869"/>
      <c r="L39" s="869"/>
      <c r="M39" s="869"/>
      <c r="N39" s="869"/>
      <c r="O39" s="173"/>
      <c r="P39" s="173"/>
      <c r="Q39" s="173"/>
      <c r="R39" s="173"/>
    </row>
    <row r="40" spans="1:18" s="875" customFormat="1" ht="6" customHeight="1">
      <c r="A40" s="867"/>
      <c r="B40" s="867"/>
      <c r="C40" s="173"/>
      <c r="D40" s="173"/>
      <c r="E40" s="173"/>
      <c r="F40" s="173"/>
      <c r="G40" s="173"/>
      <c r="H40" s="173"/>
      <c r="I40" s="173"/>
      <c r="J40" s="173"/>
      <c r="K40" s="173"/>
      <c r="L40" s="173"/>
      <c r="M40" s="173"/>
      <c r="N40" s="173"/>
      <c r="O40" s="173"/>
      <c r="P40" s="173"/>
      <c r="Q40" s="173"/>
      <c r="R40" s="173"/>
    </row>
    <row r="41" spans="1:18" s="876" customFormat="1" ht="14.25" customHeight="1">
      <c r="A41" s="490" t="s">
        <v>73</v>
      </c>
      <c r="B41" s="861">
        <v>1339</v>
      </c>
      <c r="C41" s="861">
        <v>642</v>
      </c>
      <c r="D41" s="861">
        <v>715</v>
      </c>
      <c r="E41" s="861">
        <v>1074</v>
      </c>
      <c r="F41" s="861">
        <v>111</v>
      </c>
      <c r="G41" s="861">
        <v>206</v>
      </c>
      <c r="H41" s="861">
        <v>1214</v>
      </c>
      <c r="I41" s="861">
        <v>1106</v>
      </c>
      <c r="J41" s="861">
        <v>447</v>
      </c>
      <c r="K41" s="861">
        <v>399</v>
      </c>
      <c r="L41" s="861">
        <v>913</v>
      </c>
      <c r="M41" s="861">
        <v>837</v>
      </c>
      <c r="N41" s="861">
        <v>630</v>
      </c>
      <c r="O41" s="861">
        <v>516</v>
      </c>
      <c r="P41" s="861">
        <v>41</v>
      </c>
      <c r="Q41" s="861">
        <v>63</v>
      </c>
      <c r="R41" s="861">
        <v>431</v>
      </c>
    </row>
    <row r="42" spans="1:18" s="876" customFormat="1" ht="6" customHeight="1">
      <c r="A42" s="877"/>
      <c r="B42" s="861"/>
      <c r="C42" s="89"/>
      <c r="D42" s="89"/>
      <c r="E42" s="89"/>
      <c r="F42" s="89"/>
      <c r="G42" s="89"/>
      <c r="H42" s="89"/>
      <c r="I42" s="89"/>
      <c r="J42" s="89"/>
      <c r="K42" s="89"/>
      <c r="L42" s="89"/>
      <c r="M42" s="89"/>
      <c r="N42" s="89"/>
      <c r="O42" s="89"/>
      <c r="P42" s="89"/>
      <c r="Q42" s="89"/>
      <c r="R42" s="89"/>
    </row>
    <row r="43" spans="1:18" s="876" customFormat="1" ht="14.25" customHeight="1">
      <c r="A43" s="166" t="s">
        <v>40</v>
      </c>
      <c r="B43" s="861">
        <v>973</v>
      </c>
      <c r="C43" s="862">
        <v>486</v>
      </c>
      <c r="D43" s="862">
        <v>496</v>
      </c>
      <c r="E43" s="862">
        <v>791</v>
      </c>
      <c r="F43" s="862">
        <v>68</v>
      </c>
      <c r="G43" s="862">
        <v>132</v>
      </c>
      <c r="H43" s="862">
        <v>876</v>
      </c>
      <c r="I43" s="862">
        <v>806</v>
      </c>
      <c r="J43" s="862">
        <v>317</v>
      </c>
      <c r="K43" s="862">
        <v>283</v>
      </c>
      <c r="L43" s="862">
        <v>680</v>
      </c>
      <c r="M43" s="862">
        <v>622</v>
      </c>
      <c r="N43" s="862">
        <v>435</v>
      </c>
      <c r="O43" s="862">
        <v>416</v>
      </c>
      <c r="P43" s="862">
        <v>32</v>
      </c>
      <c r="Q43" s="862">
        <v>51</v>
      </c>
      <c r="R43" s="862">
        <v>323</v>
      </c>
    </row>
    <row r="44" spans="1:18" s="876" customFormat="1" ht="14.25" customHeight="1">
      <c r="A44" s="877" t="s">
        <v>41</v>
      </c>
      <c r="B44" s="861">
        <v>366</v>
      </c>
      <c r="C44" s="862">
        <v>156</v>
      </c>
      <c r="D44" s="862">
        <v>219</v>
      </c>
      <c r="E44" s="862">
        <v>283</v>
      </c>
      <c r="F44" s="862">
        <v>43</v>
      </c>
      <c r="G44" s="862">
        <v>74</v>
      </c>
      <c r="H44" s="862">
        <v>338</v>
      </c>
      <c r="I44" s="862">
        <v>300</v>
      </c>
      <c r="J44" s="862">
        <v>130</v>
      </c>
      <c r="K44" s="862">
        <v>116</v>
      </c>
      <c r="L44" s="862">
        <v>233</v>
      </c>
      <c r="M44" s="862">
        <v>215</v>
      </c>
      <c r="N44" s="862">
        <v>195</v>
      </c>
      <c r="O44" s="862">
        <v>100</v>
      </c>
      <c r="P44" s="862">
        <v>9</v>
      </c>
      <c r="Q44" s="862">
        <v>12</v>
      </c>
      <c r="R44" s="862">
        <v>108</v>
      </c>
    </row>
    <row r="45" spans="1:18" s="876" customFormat="1" ht="6" customHeight="1">
      <c r="A45" s="877"/>
      <c r="B45" s="861"/>
      <c r="C45" s="862"/>
      <c r="D45" s="862"/>
      <c r="E45" s="862"/>
      <c r="F45" s="862"/>
      <c r="G45" s="862"/>
      <c r="H45" s="862"/>
      <c r="I45" s="862"/>
      <c r="J45" s="862"/>
      <c r="K45" s="862"/>
      <c r="L45" s="862"/>
      <c r="M45" s="862"/>
      <c r="N45" s="862"/>
      <c r="O45" s="862"/>
      <c r="P45" s="862"/>
      <c r="Q45" s="862"/>
      <c r="R45" s="862"/>
    </row>
    <row r="46" spans="1:18" s="876" customFormat="1" ht="14.25" customHeight="1">
      <c r="A46" s="166" t="s">
        <v>29</v>
      </c>
      <c r="B46" s="861">
        <v>80</v>
      </c>
      <c r="C46" s="862">
        <v>44</v>
      </c>
      <c r="D46" s="862">
        <v>19</v>
      </c>
      <c r="E46" s="862">
        <v>58</v>
      </c>
      <c r="F46" s="862">
        <v>7</v>
      </c>
      <c r="G46" s="862">
        <v>9</v>
      </c>
      <c r="H46" s="862">
        <v>64</v>
      </c>
      <c r="I46" s="862">
        <v>61</v>
      </c>
      <c r="J46" s="862">
        <v>23</v>
      </c>
      <c r="K46" s="862">
        <v>22</v>
      </c>
      <c r="L46" s="862">
        <v>56</v>
      </c>
      <c r="M46" s="862">
        <v>49</v>
      </c>
      <c r="N46" s="862">
        <v>25</v>
      </c>
      <c r="O46" s="862">
        <v>44</v>
      </c>
      <c r="P46" s="862">
        <v>17</v>
      </c>
      <c r="Q46" s="862">
        <v>5</v>
      </c>
      <c r="R46" s="862">
        <v>25</v>
      </c>
    </row>
    <row r="47" spans="1:18" s="876" customFormat="1" ht="14.25" customHeight="1">
      <c r="A47" s="166" t="s">
        <v>38</v>
      </c>
      <c r="B47" s="861">
        <v>260</v>
      </c>
      <c r="C47" s="862">
        <v>130</v>
      </c>
      <c r="D47" s="862">
        <v>118</v>
      </c>
      <c r="E47" s="862">
        <v>203</v>
      </c>
      <c r="F47" s="862">
        <v>15</v>
      </c>
      <c r="G47" s="862">
        <v>46</v>
      </c>
      <c r="H47" s="862">
        <v>232</v>
      </c>
      <c r="I47" s="862">
        <v>223</v>
      </c>
      <c r="J47" s="862">
        <v>85</v>
      </c>
      <c r="K47" s="862">
        <v>76</v>
      </c>
      <c r="L47" s="862">
        <v>200</v>
      </c>
      <c r="M47" s="862">
        <v>180</v>
      </c>
      <c r="N47" s="862">
        <v>112</v>
      </c>
      <c r="O47" s="862">
        <v>124</v>
      </c>
      <c r="P47" s="862">
        <v>15</v>
      </c>
      <c r="Q47" s="862">
        <v>17</v>
      </c>
      <c r="R47" s="862">
        <v>89</v>
      </c>
    </row>
    <row r="48" spans="1:18" s="876" customFormat="1" ht="14.25" customHeight="1">
      <c r="A48" s="166" t="s">
        <v>39</v>
      </c>
      <c r="B48" s="861">
        <v>418</v>
      </c>
      <c r="C48" s="862">
        <v>208</v>
      </c>
      <c r="D48" s="862">
        <v>252</v>
      </c>
      <c r="E48" s="862">
        <v>352</v>
      </c>
      <c r="F48" s="862">
        <v>38</v>
      </c>
      <c r="G48" s="862">
        <v>58</v>
      </c>
      <c r="H48" s="862">
        <v>384</v>
      </c>
      <c r="I48" s="862">
        <v>364</v>
      </c>
      <c r="J48" s="862">
        <v>138</v>
      </c>
      <c r="K48" s="862">
        <v>120</v>
      </c>
      <c r="L48" s="862">
        <v>301</v>
      </c>
      <c r="M48" s="862">
        <v>279</v>
      </c>
      <c r="N48" s="862">
        <v>215</v>
      </c>
      <c r="O48" s="862">
        <v>194</v>
      </c>
      <c r="P48" s="862">
        <v>6</v>
      </c>
      <c r="Q48" s="862">
        <v>22</v>
      </c>
      <c r="R48" s="862">
        <v>130</v>
      </c>
    </row>
    <row r="49" spans="1:18" s="876" customFormat="1" ht="14.25" customHeight="1">
      <c r="A49" s="166" t="s">
        <v>96</v>
      </c>
      <c r="B49" s="861">
        <v>419</v>
      </c>
      <c r="C49" s="862">
        <v>194</v>
      </c>
      <c r="D49" s="862">
        <v>252</v>
      </c>
      <c r="E49" s="862">
        <v>349</v>
      </c>
      <c r="F49" s="862">
        <v>34</v>
      </c>
      <c r="G49" s="862">
        <v>63</v>
      </c>
      <c r="H49" s="862">
        <v>390</v>
      </c>
      <c r="I49" s="862">
        <v>350</v>
      </c>
      <c r="J49" s="862">
        <v>153</v>
      </c>
      <c r="K49" s="862">
        <v>138</v>
      </c>
      <c r="L49" s="862">
        <v>278</v>
      </c>
      <c r="M49" s="862">
        <v>255</v>
      </c>
      <c r="N49" s="862">
        <v>210</v>
      </c>
      <c r="O49" s="862">
        <v>123</v>
      </c>
      <c r="P49" s="862">
        <v>2</v>
      </c>
      <c r="Q49" s="862">
        <v>16</v>
      </c>
      <c r="R49" s="862">
        <v>141</v>
      </c>
    </row>
    <row r="50" spans="1:18" s="876" customFormat="1" ht="14.25" customHeight="1">
      <c r="A50" s="166" t="s">
        <v>97</v>
      </c>
      <c r="B50" s="861">
        <v>162</v>
      </c>
      <c r="C50" s="862">
        <v>66</v>
      </c>
      <c r="D50" s="862">
        <v>74</v>
      </c>
      <c r="E50" s="862">
        <v>112</v>
      </c>
      <c r="F50" s="862">
        <v>17</v>
      </c>
      <c r="G50" s="862">
        <v>30</v>
      </c>
      <c r="H50" s="862">
        <v>144</v>
      </c>
      <c r="I50" s="862">
        <v>108</v>
      </c>
      <c r="J50" s="862">
        <v>48</v>
      </c>
      <c r="K50" s="862">
        <v>43</v>
      </c>
      <c r="L50" s="862">
        <v>78</v>
      </c>
      <c r="M50" s="862">
        <v>74</v>
      </c>
      <c r="N50" s="862">
        <v>68</v>
      </c>
      <c r="O50" s="862">
        <v>31</v>
      </c>
      <c r="P50" s="862">
        <v>1</v>
      </c>
      <c r="Q50" s="862">
        <v>3</v>
      </c>
      <c r="R50" s="862">
        <v>46</v>
      </c>
    </row>
    <row r="51" spans="1:18" s="876" customFormat="1" ht="6" customHeight="1">
      <c r="A51" s="877"/>
      <c r="B51" s="861"/>
      <c r="C51" s="862"/>
      <c r="D51" s="862"/>
      <c r="E51" s="862"/>
      <c r="F51" s="862"/>
      <c r="G51" s="862"/>
      <c r="H51" s="862"/>
      <c r="I51" s="862"/>
      <c r="J51" s="862"/>
      <c r="K51" s="862"/>
      <c r="L51" s="862"/>
      <c r="M51" s="862"/>
      <c r="N51" s="862"/>
      <c r="O51" s="862"/>
      <c r="P51" s="862"/>
      <c r="Q51" s="862"/>
      <c r="R51" s="862"/>
    </row>
    <row r="52" spans="1:18" s="876" customFormat="1" ht="14.25" customHeight="1">
      <c r="A52" s="875" t="s">
        <v>40</v>
      </c>
      <c r="B52" s="861"/>
      <c r="C52" s="862"/>
      <c r="D52" s="862"/>
      <c r="E52" s="862"/>
      <c r="F52" s="862"/>
      <c r="G52" s="862"/>
      <c r="H52" s="862"/>
      <c r="I52" s="862"/>
      <c r="J52" s="862"/>
      <c r="K52" s="862"/>
      <c r="L52" s="862"/>
      <c r="M52" s="862"/>
      <c r="N52" s="862"/>
      <c r="O52" s="862"/>
      <c r="P52" s="862"/>
      <c r="Q52" s="862"/>
      <c r="R52" s="862"/>
    </row>
    <row r="53" spans="1:18" s="876" customFormat="1" ht="14.25" customHeight="1">
      <c r="A53" s="166" t="s">
        <v>29</v>
      </c>
      <c r="B53" s="861">
        <v>62</v>
      </c>
      <c r="C53" s="862">
        <v>34</v>
      </c>
      <c r="D53" s="862">
        <v>16</v>
      </c>
      <c r="E53" s="862">
        <v>45</v>
      </c>
      <c r="F53" s="862">
        <v>4</v>
      </c>
      <c r="G53" s="862">
        <v>4</v>
      </c>
      <c r="H53" s="862">
        <v>50</v>
      </c>
      <c r="I53" s="862">
        <v>46</v>
      </c>
      <c r="J53" s="862">
        <v>14</v>
      </c>
      <c r="K53" s="862">
        <v>13</v>
      </c>
      <c r="L53" s="862">
        <v>44</v>
      </c>
      <c r="M53" s="862">
        <v>38</v>
      </c>
      <c r="N53" s="862">
        <v>19</v>
      </c>
      <c r="O53" s="862">
        <v>36</v>
      </c>
      <c r="P53" s="862">
        <v>10</v>
      </c>
      <c r="Q53" s="862">
        <v>4</v>
      </c>
      <c r="R53" s="862">
        <v>21</v>
      </c>
    </row>
    <row r="54" spans="1:18" s="876" customFormat="1" ht="14.25" customHeight="1">
      <c r="A54" s="166" t="s">
        <v>38</v>
      </c>
      <c r="B54" s="861">
        <v>210</v>
      </c>
      <c r="C54" s="862">
        <v>103</v>
      </c>
      <c r="D54" s="862">
        <v>83</v>
      </c>
      <c r="E54" s="862">
        <v>159</v>
      </c>
      <c r="F54" s="862">
        <v>12</v>
      </c>
      <c r="G54" s="862">
        <v>37</v>
      </c>
      <c r="H54" s="862">
        <v>185</v>
      </c>
      <c r="I54" s="862">
        <v>178</v>
      </c>
      <c r="J54" s="862">
        <v>71</v>
      </c>
      <c r="K54" s="862">
        <v>63</v>
      </c>
      <c r="L54" s="862">
        <v>160</v>
      </c>
      <c r="M54" s="862">
        <v>143</v>
      </c>
      <c r="N54" s="862">
        <v>83</v>
      </c>
      <c r="O54" s="862">
        <v>99</v>
      </c>
      <c r="P54" s="862">
        <v>14</v>
      </c>
      <c r="Q54" s="862">
        <v>16</v>
      </c>
      <c r="R54" s="862">
        <v>74</v>
      </c>
    </row>
    <row r="55" spans="1:18" s="876" customFormat="1" ht="14.25" customHeight="1">
      <c r="A55" s="166" t="s">
        <v>39</v>
      </c>
      <c r="B55" s="861">
        <v>289</v>
      </c>
      <c r="C55" s="862">
        <v>151</v>
      </c>
      <c r="D55" s="862">
        <v>166</v>
      </c>
      <c r="E55" s="862">
        <v>246</v>
      </c>
      <c r="F55" s="862">
        <v>21</v>
      </c>
      <c r="G55" s="862">
        <v>38</v>
      </c>
      <c r="H55" s="862">
        <v>266</v>
      </c>
      <c r="I55" s="862">
        <v>257</v>
      </c>
      <c r="J55" s="862">
        <v>101</v>
      </c>
      <c r="K55" s="862">
        <v>92</v>
      </c>
      <c r="L55" s="862">
        <v>211</v>
      </c>
      <c r="M55" s="862">
        <v>196</v>
      </c>
      <c r="N55" s="862">
        <v>142</v>
      </c>
      <c r="O55" s="862">
        <v>152</v>
      </c>
      <c r="P55" s="862">
        <v>5</v>
      </c>
      <c r="Q55" s="862">
        <v>16</v>
      </c>
      <c r="R55" s="862">
        <v>94</v>
      </c>
    </row>
    <row r="56" spans="1:18" s="876" customFormat="1" ht="14.25" customHeight="1">
      <c r="A56" s="166" t="s">
        <v>96</v>
      </c>
      <c r="B56" s="861">
        <v>305</v>
      </c>
      <c r="C56" s="862">
        <v>148</v>
      </c>
      <c r="D56" s="862">
        <v>180</v>
      </c>
      <c r="E56" s="862">
        <v>262</v>
      </c>
      <c r="F56" s="862">
        <v>21</v>
      </c>
      <c r="G56" s="862">
        <v>35</v>
      </c>
      <c r="H56" s="862">
        <v>282</v>
      </c>
      <c r="I56" s="862">
        <v>256</v>
      </c>
      <c r="J56" s="862">
        <v>107</v>
      </c>
      <c r="K56" s="862">
        <v>95</v>
      </c>
      <c r="L56" s="862">
        <v>210</v>
      </c>
      <c r="M56" s="862">
        <v>193</v>
      </c>
      <c r="N56" s="862">
        <v>154</v>
      </c>
      <c r="O56" s="862">
        <v>104</v>
      </c>
      <c r="P56" s="862">
        <v>2</v>
      </c>
      <c r="Q56" s="862">
        <v>13</v>
      </c>
      <c r="R56" s="862">
        <v>100</v>
      </c>
    </row>
    <row r="57" spans="1:18" s="876" customFormat="1" ht="14.25" customHeight="1">
      <c r="A57" s="166" t="s">
        <v>97</v>
      </c>
      <c r="B57" s="861">
        <v>107</v>
      </c>
      <c r="C57" s="862">
        <v>50</v>
      </c>
      <c r="D57" s="862">
        <v>51</v>
      </c>
      <c r="E57" s="862">
        <v>79</v>
      </c>
      <c r="F57" s="862">
        <v>10</v>
      </c>
      <c r="G57" s="862">
        <v>18</v>
      </c>
      <c r="H57" s="862">
        <v>93</v>
      </c>
      <c r="I57" s="862">
        <v>69</v>
      </c>
      <c r="J57" s="862">
        <v>24</v>
      </c>
      <c r="K57" s="862">
        <v>20</v>
      </c>
      <c r="L57" s="862">
        <v>55</v>
      </c>
      <c r="M57" s="862">
        <v>52</v>
      </c>
      <c r="N57" s="862">
        <v>37</v>
      </c>
      <c r="O57" s="862">
        <v>25</v>
      </c>
      <c r="P57" s="862">
        <v>1</v>
      </c>
      <c r="Q57" s="862">
        <v>2</v>
      </c>
      <c r="R57" s="862">
        <v>34</v>
      </c>
    </row>
    <row r="58" spans="1:18" s="876" customFormat="1" ht="6" customHeight="1">
      <c r="A58" s="877"/>
      <c r="B58" s="861"/>
      <c r="C58" s="862"/>
      <c r="D58" s="862"/>
      <c r="E58" s="862"/>
      <c r="F58" s="862"/>
      <c r="G58" s="862"/>
      <c r="H58" s="862"/>
      <c r="I58" s="862"/>
      <c r="J58" s="862"/>
      <c r="K58" s="862"/>
      <c r="L58" s="862"/>
      <c r="M58" s="862"/>
      <c r="N58" s="862"/>
      <c r="O58" s="862"/>
      <c r="P58" s="862"/>
      <c r="Q58" s="862"/>
      <c r="R58" s="862"/>
    </row>
    <row r="59" spans="1:18" s="876" customFormat="1" ht="14.25" customHeight="1">
      <c r="A59" s="875" t="s">
        <v>41</v>
      </c>
      <c r="B59" s="861"/>
      <c r="C59" s="862"/>
      <c r="D59" s="862"/>
      <c r="E59" s="862"/>
      <c r="F59" s="862"/>
      <c r="G59" s="862"/>
      <c r="H59" s="862"/>
      <c r="I59" s="862"/>
      <c r="J59" s="862"/>
      <c r="K59" s="862"/>
      <c r="L59" s="862"/>
      <c r="M59" s="862"/>
      <c r="N59" s="862"/>
      <c r="O59" s="862"/>
      <c r="P59" s="862"/>
      <c r="Q59" s="862"/>
      <c r="R59" s="862"/>
    </row>
    <row r="60" spans="1:18" s="876" customFormat="1" ht="14.25" customHeight="1">
      <c r="A60" s="166" t="s">
        <v>29</v>
      </c>
      <c r="B60" s="861">
        <v>18</v>
      </c>
      <c r="C60" s="862">
        <v>10</v>
      </c>
      <c r="D60" s="862">
        <v>3</v>
      </c>
      <c r="E60" s="862">
        <v>13</v>
      </c>
      <c r="F60" s="862">
        <v>3</v>
      </c>
      <c r="G60" s="862">
        <v>5</v>
      </c>
      <c r="H60" s="862">
        <v>14</v>
      </c>
      <c r="I60" s="862">
        <v>15</v>
      </c>
      <c r="J60" s="862">
        <v>9</v>
      </c>
      <c r="K60" s="862">
        <v>9</v>
      </c>
      <c r="L60" s="862">
        <v>12</v>
      </c>
      <c r="M60" s="862">
        <v>11</v>
      </c>
      <c r="N60" s="862">
        <v>6</v>
      </c>
      <c r="O60" s="862">
        <v>8</v>
      </c>
      <c r="P60" s="862">
        <v>7</v>
      </c>
      <c r="Q60" s="862">
        <v>1</v>
      </c>
      <c r="R60" s="862">
        <v>4</v>
      </c>
    </row>
    <row r="61" spans="1:18" s="876" customFormat="1" ht="14.25" customHeight="1">
      <c r="A61" s="166" t="s">
        <v>38</v>
      </c>
      <c r="B61" s="861">
        <v>50</v>
      </c>
      <c r="C61" s="862">
        <v>27</v>
      </c>
      <c r="D61" s="862">
        <v>35</v>
      </c>
      <c r="E61" s="862">
        <v>44</v>
      </c>
      <c r="F61" s="862">
        <v>3</v>
      </c>
      <c r="G61" s="862">
        <v>9</v>
      </c>
      <c r="H61" s="862">
        <v>47</v>
      </c>
      <c r="I61" s="862">
        <v>45</v>
      </c>
      <c r="J61" s="862">
        <v>14</v>
      </c>
      <c r="K61" s="862">
        <v>13</v>
      </c>
      <c r="L61" s="862">
        <v>40</v>
      </c>
      <c r="M61" s="862">
        <v>37</v>
      </c>
      <c r="N61" s="862">
        <v>29</v>
      </c>
      <c r="O61" s="862">
        <v>25</v>
      </c>
      <c r="P61" s="862">
        <v>1</v>
      </c>
      <c r="Q61" s="862">
        <v>1</v>
      </c>
      <c r="R61" s="862">
        <v>15</v>
      </c>
    </row>
    <row r="62" spans="1:18" s="876" customFormat="1" ht="14.25" customHeight="1">
      <c r="A62" s="166" t="s">
        <v>39</v>
      </c>
      <c r="B62" s="861">
        <v>129</v>
      </c>
      <c r="C62" s="862">
        <v>57</v>
      </c>
      <c r="D62" s="862">
        <v>86</v>
      </c>
      <c r="E62" s="862">
        <v>106</v>
      </c>
      <c r="F62" s="862">
        <v>17</v>
      </c>
      <c r="G62" s="862">
        <v>20</v>
      </c>
      <c r="H62" s="862">
        <v>118</v>
      </c>
      <c r="I62" s="862">
        <v>107</v>
      </c>
      <c r="J62" s="862">
        <v>37</v>
      </c>
      <c r="K62" s="862">
        <v>28</v>
      </c>
      <c r="L62" s="862">
        <v>90</v>
      </c>
      <c r="M62" s="862">
        <v>83</v>
      </c>
      <c r="N62" s="862">
        <v>73</v>
      </c>
      <c r="O62" s="862">
        <v>42</v>
      </c>
      <c r="P62" s="862">
        <v>1</v>
      </c>
      <c r="Q62" s="862">
        <v>6</v>
      </c>
      <c r="R62" s="862">
        <v>36</v>
      </c>
    </row>
    <row r="63" spans="1:18" s="876" customFormat="1" ht="14.25" customHeight="1">
      <c r="A63" s="166" t="s">
        <v>96</v>
      </c>
      <c r="B63" s="861">
        <v>114</v>
      </c>
      <c r="C63" s="862">
        <v>46</v>
      </c>
      <c r="D63" s="862">
        <v>72</v>
      </c>
      <c r="E63" s="862">
        <v>87</v>
      </c>
      <c r="F63" s="862">
        <v>13</v>
      </c>
      <c r="G63" s="862">
        <v>28</v>
      </c>
      <c r="H63" s="862">
        <v>108</v>
      </c>
      <c r="I63" s="862">
        <v>94</v>
      </c>
      <c r="J63" s="862">
        <v>46</v>
      </c>
      <c r="K63" s="862">
        <v>43</v>
      </c>
      <c r="L63" s="862">
        <v>68</v>
      </c>
      <c r="M63" s="862">
        <v>62</v>
      </c>
      <c r="N63" s="862">
        <v>56</v>
      </c>
      <c r="O63" s="862">
        <v>19</v>
      </c>
      <c r="P63" s="862">
        <v>0</v>
      </c>
      <c r="Q63" s="862">
        <v>3</v>
      </c>
      <c r="R63" s="862">
        <v>41</v>
      </c>
    </row>
    <row r="64" spans="1:18" s="876" customFormat="1" ht="14.25" customHeight="1">
      <c r="A64" s="166" t="s">
        <v>97</v>
      </c>
      <c r="B64" s="861">
        <v>55</v>
      </c>
      <c r="C64" s="862">
        <v>16</v>
      </c>
      <c r="D64" s="862">
        <v>23</v>
      </c>
      <c r="E64" s="862">
        <v>33</v>
      </c>
      <c r="F64" s="862">
        <v>7</v>
      </c>
      <c r="G64" s="862">
        <v>12</v>
      </c>
      <c r="H64" s="862">
        <v>51</v>
      </c>
      <c r="I64" s="862">
        <v>39</v>
      </c>
      <c r="J64" s="862">
        <v>24</v>
      </c>
      <c r="K64" s="862">
        <v>23</v>
      </c>
      <c r="L64" s="862">
        <v>23</v>
      </c>
      <c r="M64" s="862">
        <v>22</v>
      </c>
      <c r="N64" s="862">
        <v>31</v>
      </c>
      <c r="O64" s="862">
        <v>6</v>
      </c>
      <c r="P64" s="862">
        <v>0</v>
      </c>
      <c r="Q64" s="862">
        <v>1</v>
      </c>
      <c r="R64" s="862">
        <v>12</v>
      </c>
    </row>
    <row r="65" spans="1:18" s="876" customFormat="1" ht="6" customHeight="1" thickBot="1">
      <c r="A65" s="501"/>
      <c r="B65" s="501"/>
      <c r="C65" s="196"/>
      <c r="D65" s="196"/>
      <c r="E65" s="196"/>
      <c r="F65" s="196"/>
      <c r="G65" s="196"/>
      <c r="H65" s="196"/>
      <c r="I65" s="196"/>
      <c r="J65" s="196"/>
      <c r="K65" s="196"/>
      <c r="L65" s="196"/>
      <c r="M65" s="196"/>
      <c r="N65" s="196"/>
      <c r="O65" s="196"/>
      <c r="P65" s="196"/>
      <c r="Q65" s="196"/>
      <c r="R65" s="196"/>
    </row>
    <row r="66" spans="1:18" ht="12.75" customHeight="1">
      <c r="A66" s="371"/>
      <c r="B66" s="371"/>
      <c r="C66" s="500"/>
      <c r="D66" s="500"/>
      <c r="E66" s="500"/>
      <c r="F66" s="500"/>
      <c r="G66" s="500"/>
      <c r="H66" s="500"/>
      <c r="I66" s="500"/>
      <c r="J66" s="500"/>
      <c r="K66" s="500"/>
      <c r="L66" s="500"/>
      <c r="M66" s="500"/>
      <c r="N66" s="500"/>
      <c r="O66" s="500"/>
      <c r="P66" s="500"/>
      <c r="Q66" s="500"/>
    </row>
    <row r="67" spans="1:18" s="701" customFormat="1" ht="11.25" customHeight="1">
      <c r="A67" s="103" t="s">
        <v>185</v>
      </c>
      <c r="B67" s="873"/>
      <c r="C67" s="498"/>
      <c r="D67" s="498"/>
      <c r="E67" s="498"/>
      <c r="F67" s="498"/>
      <c r="G67" s="498"/>
      <c r="H67" s="498"/>
      <c r="I67" s="498"/>
      <c r="J67" s="498"/>
      <c r="K67" s="498"/>
      <c r="L67" s="498"/>
      <c r="M67" s="498"/>
      <c r="N67" s="498"/>
      <c r="O67" s="498"/>
      <c r="P67" s="498"/>
      <c r="Q67" s="498"/>
    </row>
    <row r="68" spans="1:18" s="701" customFormat="1" ht="11.25" customHeight="1">
      <c r="A68" s="1514" t="s">
        <v>509</v>
      </c>
      <c r="B68" s="1514"/>
      <c r="C68" s="1514"/>
      <c r="D68" s="1514"/>
      <c r="E68" s="1514"/>
      <c r="F68" s="1514"/>
      <c r="G68" s="1514"/>
      <c r="H68" s="1514"/>
      <c r="I68" s="1514"/>
      <c r="J68" s="1514"/>
      <c r="K68" s="1514"/>
      <c r="L68" s="1514"/>
      <c r="M68" s="1514"/>
      <c r="N68" s="1514"/>
      <c r="O68" s="1514"/>
      <c r="P68" s="873"/>
      <c r="Q68" s="498"/>
    </row>
    <row r="69" spans="1:18" s="701" customFormat="1" ht="11.25" customHeight="1">
      <c r="A69" s="1513" t="s">
        <v>510</v>
      </c>
      <c r="B69" s="1513"/>
      <c r="C69" s="1513"/>
      <c r="D69" s="1513"/>
      <c r="E69" s="1513"/>
      <c r="F69" s="1513"/>
      <c r="G69" s="1513"/>
      <c r="H69" s="1513"/>
      <c r="I69" s="1513"/>
      <c r="J69" s="1513"/>
      <c r="K69" s="1513"/>
      <c r="L69" s="1513"/>
      <c r="M69" s="1513"/>
      <c r="N69" s="1513"/>
      <c r="O69" s="1513"/>
      <c r="P69" s="864"/>
      <c r="Q69" s="498"/>
    </row>
    <row r="70" spans="1:18" s="701" customFormat="1" ht="11.25" customHeight="1">
      <c r="A70" s="1512" t="s">
        <v>511</v>
      </c>
      <c r="B70" s="1512"/>
      <c r="C70" s="1512"/>
      <c r="D70" s="1512"/>
      <c r="E70" s="1512"/>
      <c r="F70" s="1512"/>
      <c r="G70" s="1512"/>
      <c r="H70" s="1512"/>
      <c r="I70" s="1512"/>
      <c r="J70" s="1512"/>
      <c r="K70" s="1512"/>
      <c r="L70" s="1512"/>
      <c r="M70" s="1512"/>
      <c r="N70" s="1512"/>
      <c r="O70" s="1512"/>
      <c r="P70" s="865"/>
      <c r="Q70" s="874"/>
      <c r="R70" s="874"/>
    </row>
    <row r="71" spans="1:18" s="701" customFormat="1" ht="11.25" customHeight="1">
      <c r="A71" s="1515" t="s">
        <v>944</v>
      </c>
      <c r="B71" s="1515"/>
      <c r="C71" s="1515"/>
      <c r="D71" s="1515"/>
      <c r="E71" s="1515"/>
      <c r="F71" s="1515"/>
      <c r="G71" s="1515"/>
      <c r="H71" s="1515"/>
      <c r="I71" s="1515"/>
      <c r="J71" s="1515"/>
      <c r="K71" s="1515"/>
      <c r="L71" s="1515"/>
      <c r="M71" s="1515"/>
      <c r="N71" s="1515"/>
      <c r="O71" s="1515"/>
      <c r="P71" s="1270"/>
      <c r="Q71" s="1270"/>
      <c r="R71" s="1270"/>
    </row>
    <row r="72" spans="1:18" s="701" customFormat="1" ht="11.25" customHeight="1">
      <c r="A72" s="1490" t="s">
        <v>667</v>
      </c>
      <c r="B72" s="1490"/>
      <c r="C72" s="1490"/>
      <c r="D72" s="1490"/>
      <c r="E72" s="1490"/>
      <c r="F72" s="1490"/>
      <c r="G72" s="1490"/>
      <c r="H72" s="1490"/>
      <c r="I72" s="1490"/>
      <c r="J72" s="1490"/>
      <c r="K72" s="1490"/>
      <c r="L72" s="1490"/>
      <c r="M72" s="1490"/>
      <c r="N72" s="1490"/>
      <c r="O72" s="1490"/>
      <c r="P72" s="866"/>
      <c r="Q72" s="866"/>
      <c r="R72" s="866"/>
    </row>
    <row r="73" spans="1:18" s="701" customFormat="1" ht="11.25" customHeight="1">
      <c r="Q73" s="495"/>
    </row>
    <row r="74" spans="1:18" s="701" customFormat="1" ht="11.25" customHeight="1">
      <c r="A74" s="1483" t="s">
        <v>815</v>
      </c>
      <c r="B74" s="1484"/>
      <c r="Q74" s="495"/>
    </row>
    <row r="75" spans="1:18" s="701" customFormat="1" ht="11.25" customHeight="1">
      <c r="Q75" s="495"/>
    </row>
    <row r="76" spans="1:18" s="701" customFormat="1" ht="11.25" customHeight="1">
      <c r="Q76" s="495"/>
    </row>
    <row r="77" spans="1:18" s="701" customFormat="1" ht="11.25" customHeight="1">
      <c r="Q77" s="495"/>
    </row>
    <row r="78" spans="1:18" s="701" customFormat="1" ht="11.25" customHeight="1">
      <c r="Q78" s="495"/>
    </row>
  </sheetData>
  <mergeCells count="30">
    <mergeCell ref="T1:V1"/>
    <mergeCell ref="A39:J39"/>
    <mergeCell ref="Q3:Q10"/>
    <mergeCell ref="O3:O10"/>
    <mergeCell ref="A12:P12"/>
    <mergeCell ref="B3:B10"/>
    <mergeCell ref="J5:J10"/>
    <mergeCell ref="L5:L10"/>
    <mergeCell ref="N5:N10"/>
    <mergeCell ref="L1:M1"/>
    <mergeCell ref="I3:M3"/>
    <mergeCell ref="C4:C10"/>
    <mergeCell ref="D4:D10"/>
    <mergeCell ref="E4:E10"/>
    <mergeCell ref="F4:F10"/>
    <mergeCell ref="A1:I1"/>
    <mergeCell ref="A74:B74"/>
    <mergeCell ref="R3:R10"/>
    <mergeCell ref="P3:P10"/>
    <mergeCell ref="K8:K10"/>
    <mergeCell ref="M8:M10"/>
    <mergeCell ref="A72:O72"/>
    <mergeCell ref="C3:H3"/>
    <mergeCell ref="G4:G10"/>
    <mergeCell ref="H4:H10"/>
    <mergeCell ref="I4:I10"/>
    <mergeCell ref="A70:O70"/>
    <mergeCell ref="A69:O69"/>
    <mergeCell ref="A68:O68"/>
    <mergeCell ref="A71:O71"/>
  </mergeCells>
  <phoneticPr fontId="25" type="noConversion"/>
  <hyperlinks>
    <hyperlink ref="L1" location="Contents!A1" display="back to contents"/>
  </hyperlinks>
  <pageMargins left="0.25" right="0.25" top="0.75" bottom="0.75" header="0.3" footer="0.3"/>
  <pageSetup paperSize="9" scale="58" orientation="landscape"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
  <sheetViews>
    <sheetView showGridLines="0" workbookViewId="0">
      <selection activeCell="C15" sqref="C15:N15"/>
    </sheetView>
  </sheetViews>
  <sheetFormatPr defaultColWidth="10.6640625" defaultRowHeight="12.75"/>
  <cols>
    <col min="1" max="1" width="7.1640625" style="43" customWidth="1"/>
    <col min="2" max="2" width="18" style="43" customWidth="1"/>
    <col min="3" max="3" width="10.6640625" style="43"/>
    <col min="4" max="4" width="17.5" style="43" customWidth="1"/>
    <col min="5" max="16384" width="10.6640625" style="43"/>
  </cols>
  <sheetData>
    <row r="1" spans="1:17" ht="18" customHeight="1">
      <c r="A1" s="1346" t="s">
        <v>808</v>
      </c>
      <c r="B1" s="1346"/>
      <c r="C1" s="1346"/>
      <c r="D1" s="1346"/>
      <c r="F1" s="1148"/>
      <c r="G1" s="896"/>
      <c r="H1" s="851"/>
      <c r="J1" s="755"/>
      <c r="K1" s="755"/>
      <c r="L1" s="755"/>
      <c r="M1" s="755"/>
      <c r="N1" s="755"/>
      <c r="O1" s="755"/>
    </row>
    <row r="2" spans="1:17" ht="15" customHeight="1">
      <c r="B2" s="852"/>
    </row>
    <row r="3" spans="1:17" ht="14.1" customHeight="1">
      <c r="A3" s="1347" t="s">
        <v>7</v>
      </c>
      <c r="B3" s="1347"/>
      <c r="C3" s="1212"/>
      <c r="D3" s="1212"/>
      <c r="F3" s="851"/>
      <c r="G3" s="1037"/>
      <c r="H3" s="982"/>
      <c r="I3" s="982"/>
      <c r="J3" s="982"/>
      <c r="K3" s="982"/>
      <c r="L3" s="1037"/>
      <c r="M3" s="982"/>
      <c r="N3" s="982"/>
      <c r="O3" s="982"/>
      <c r="P3" s="982"/>
      <c r="Q3" s="982"/>
    </row>
    <row r="4" spans="1:17" ht="14.1" customHeight="1">
      <c r="B4" s="981"/>
      <c r="C4" s="981"/>
      <c r="D4" s="981"/>
      <c r="E4" s="981"/>
      <c r="F4" s="982"/>
      <c r="G4" s="895"/>
      <c r="K4" s="982"/>
      <c r="L4" s="895"/>
    </row>
    <row r="5" spans="1:17" s="45" customFormat="1" ht="14.1" customHeight="1">
      <c r="A5" s="1348" t="s">
        <v>1014</v>
      </c>
      <c r="B5" s="1348"/>
      <c r="C5" s="1348"/>
      <c r="D5" s="1348"/>
      <c r="E5" s="1348"/>
      <c r="F5" s="1348"/>
      <c r="G5" s="1348"/>
      <c r="H5" s="1348"/>
      <c r="I5" s="1348"/>
      <c r="J5" s="1348"/>
      <c r="K5" s="1348"/>
      <c r="L5" s="314"/>
      <c r="M5" s="314"/>
      <c r="N5" s="314"/>
      <c r="O5" s="314"/>
      <c r="P5" s="314"/>
      <c r="Q5" s="314"/>
    </row>
    <row r="6" spans="1:17" s="45" customFormat="1" ht="14.1" customHeight="1">
      <c r="A6" s="1078"/>
      <c r="I6" s="1038"/>
      <c r="J6" s="1038"/>
      <c r="K6" s="1038"/>
      <c r="L6" s="1038"/>
      <c r="M6" s="1038"/>
      <c r="N6" s="1038"/>
      <c r="O6" s="1038"/>
      <c r="P6" s="1038"/>
      <c r="Q6" s="1038"/>
    </row>
    <row r="7" spans="1:17" s="45" customFormat="1" ht="14.1" customHeight="1">
      <c r="B7" s="46" t="s">
        <v>74</v>
      </c>
      <c r="C7" s="1352" t="s">
        <v>1766</v>
      </c>
      <c r="D7" s="1352"/>
      <c r="E7" s="1352"/>
      <c r="F7" s="1352"/>
      <c r="G7" s="1352"/>
      <c r="H7" s="1352"/>
      <c r="I7" s="1352"/>
      <c r="J7" s="1352"/>
      <c r="K7" s="1352"/>
      <c r="L7" s="1352"/>
      <c r="M7" s="1352"/>
      <c r="N7" s="1352"/>
      <c r="O7" s="1039"/>
      <c r="P7" s="210"/>
      <c r="Q7" s="210"/>
    </row>
    <row r="8" spans="1:17" s="45" customFormat="1" ht="14.1" customHeight="1">
      <c r="A8" s="45" t="s">
        <v>977</v>
      </c>
      <c r="B8" s="210" t="s">
        <v>357</v>
      </c>
      <c r="C8" s="1352" t="s">
        <v>1004</v>
      </c>
      <c r="D8" s="1352"/>
      <c r="E8" s="1352"/>
      <c r="F8" s="1352"/>
      <c r="G8" s="1352"/>
      <c r="H8" s="1352"/>
      <c r="I8" s="1352"/>
      <c r="J8" s="1352"/>
      <c r="K8" s="1352"/>
      <c r="L8" s="1352"/>
      <c r="M8" s="1352"/>
      <c r="N8" s="1352"/>
      <c r="O8" s="1039"/>
      <c r="P8" s="210"/>
      <c r="Q8" s="210"/>
    </row>
    <row r="9" spans="1:17" s="45" customFormat="1" ht="14.1" customHeight="1">
      <c r="A9" s="45" t="s">
        <v>977</v>
      </c>
      <c r="B9" s="210" t="s">
        <v>894</v>
      </c>
      <c r="C9" s="1352" t="s">
        <v>1066</v>
      </c>
      <c r="D9" s="1352"/>
      <c r="E9" s="1352"/>
      <c r="F9" s="1352"/>
      <c r="G9" s="1352"/>
      <c r="H9" s="1352"/>
      <c r="I9" s="1080"/>
      <c r="J9" s="1080"/>
      <c r="K9" s="1080"/>
      <c r="L9" s="1080"/>
      <c r="M9" s="1080"/>
      <c r="N9" s="1080"/>
      <c r="O9" s="1081"/>
      <c r="P9" s="210"/>
      <c r="Q9" s="210"/>
    </row>
    <row r="10" spans="1:17" s="45" customFormat="1" ht="14.1" customHeight="1">
      <c r="A10" s="45" t="s">
        <v>977</v>
      </c>
      <c r="B10" s="210" t="s">
        <v>895</v>
      </c>
      <c r="C10" s="1352" t="s">
        <v>896</v>
      </c>
      <c r="D10" s="1352"/>
      <c r="E10" s="1352"/>
      <c r="F10" s="1352"/>
      <c r="G10" s="1352"/>
      <c r="H10" s="1352"/>
      <c r="I10" s="1352"/>
      <c r="J10" s="1352"/>
      <c r="K10" s="1352"/>
      <c r="L10" s="1352"/>
      <c r="M10" s="1352"/>
      <c r="N10" s="1352"/>
      <c r="O10" s="1081"/>
      <c r="P10" s="210"/>
      <c r="Q10" s="210"/>
    </row>
    <row r="11" spans="1:17" s="45" customFormat="1" ht="14.1" customHeight="1">
      <c r="A11" s="45" t="s">
        <v>977</v>
      </c>
      <c r="B11" s="210" t="s">
        <v>1015</v>
      </c>
      <c r="C11" s="1352" t="s">
        <v>1764</v>
      </c>
      <c r="D11" s="1352"/>
      <c r="E11" s="1352"/>
      <c r="F11" s="1352"/>
      <c r="G11" s="1352"/>
      <c r="H11" s="1352"/>
      <c r="I11" s="1352"/>
      <c r="J11" s="1352"/>
      <c r="K11" s="1352"/>
      <c r="L11" s="1352"/>
      <c r="M11" s="1352"/>
      <c r="N11" s="1352"/>
      <c r="O11" s="1081"/>
      <c r="P11" s="210"/>
      <c r="Q11" s="210"/>
    </row>
    <row r="12" spans="1:17" s="45" customFormat="1" ht="14.1" customHeight="1">
      <c r="A12" s="45" t="s">
        <v>977</v>
      </c>
      <c r="B12" s="45" t="s">
        <v>897</v>
      </c>
      <c r="C12" s="1354" t="s">
        <v>1817</v>
      </c>
      <c r="D12" s="1352"/>
      <c r="E12" s="1352"/>
      <c r="F12" s="1352"/>
      <c r="G12" s="1352"/>
      <c r="H12" s="1352"/>
      <c r="I12" s="1352"/>
      <c r="J12" s="1352"/>
      <c r="K12" s="1352"/>
      <c r="L12" s="1352"/>
      <c r="M12" s="1352"/>
      <c r="N12" s="1352"/>
      <c r="O12" s="1081"/>
      <c r="P12" s="1114"/>
      <c r="Q12" s="210"/>
    </row>
    <row r="13" spans="1:17" s="45" customFormat="1" ht="14.1" customHeight="1">
      <c r="A13" s="45" t="s">
        <v>977</v>
      </c>
      <c r="B13" s="210" t="s">
        <v>898</v>
      </c>
      <c r="C13" s="1354" t="s">
        <v>1819</v>
      </c>
      <c r="D13" s="1352"/>
      <c r="E13" s="1352"/>
      <c r="F13" s="1352"/>
      <c r="G13" s="1352"/>
      <c r="H13" s="1352"/>
      <c r="I13" s="1352"/>
      <c r="J13" s="1352"/>
      <c r="K13" s="1352"/>
      <c r="L13" s="1352"/>
      <c r="M13" s="1352"/>
      <c r="N13" s="1352"/>
      <c r="O13" s="1081"/>
      <c r="P13" s="1114"/>
      <c r="Q13" s="210"/>
    </row>
    <row r="14" spans="1:17" s="45" customFormat="1" ht="14.1" customHeight="1">
      <c r="A14" s="45" t="s">
        <v>977</v>
      </c>
      <c r="B14" s="210" t="s">
        <v>1005</v>
      </c>
      <c r="C14" s="1352" t="s">
        <v>1818</v>
      </c>
      <c r="D14" s="1352"/>
      <c r="E14" s="1352"/>
      <c r="F14" s="1352"/>
      <c r="G14" s="1352"/>
      <c r="H14" s="1352"/>
      <c r="I14" s="1352"/>
      <c r="J14" s="1352"/>
      <c r="K14" s="1352"/>
      <c r="L14" s="1352"/>
      <c r="M14" s="1352"/>
      <c r="N14" s="1352"/>
      <c r="O14" s="1081"/>
      <c r="P14" s="1114"/>
      <c r="Q14" s="210"/>
    </row>
    <row r="15" spans="1:17" s="45" customFormat="1" ht="14.1" customHeight="1">
      <c r="A15" s="45" t="s">
        <v>977</v>
      </c>
      <c r="B15" s="210" t="s">
        <v>1006</v>
      </c>
      <c r="C15" s="1352" t="s">
        <v>1820</v>
      </c>
      <c r="D15" s="1352"/>
      <c r="E15" s="1352"/>
      <c r="F15" s="1352"/>
      <c r="G15" s="1352"/>
      <c r="H15" s="1352"/>
      <c r="I15" s="1352"/>
      <c r="J15" s="1352"/>
      <c r="K15" s="1352"/>
      <c r="L15" s="1352"/>
      <c r="M15" s="1352"/>
      <c r="N15" s="1352"/>
      <c r="O15" s="1081"/>
      <c r="P15" s="1114"/>
      <c r="Q15" s="210"/>
    </row>
    <row r="16" spans="1:17" s="45" customFormat="1" ht="14.1" customHeight="1">
      <c r="A16" s="45" t="s">
        <v>977</v>
      </c>
      <c r="B16" s="210" t="s">
        <v>1007</v>
      </c>
      <c r="C16" s="1352" t="s">
        <v>1008</v>
      </c>
      <c r="D16" s="1352"/>
      <c r="E16" s="1352"/>
      <c r="F16" s="1352"/>
      <c r="G16" s="1352"/>
      <c r="H16" s="1352"/>
      <c r="I16" s="1352"/>
      <c r="J16" s="1352"/>
      <c r="K16" s="1352"/>
      <c r="L16" s="1352"/>
      <c r="M16" s="1352"/>
      <c r="N16" s="1352"/>
      <c r="O16" s="1081"/>
      <c r="P16" s="210"/>
      <c r="Q16" s="210"/>
    </row>
    <row r="17" spans="1:17" s="45" customFormat="1" ht="14.1" customHeight="1">
      <c r="A17" s="45" t="s">
        <v>977</v>
      </c>
      <c r="B17" s="210" t="s">
        <v>1009</v>
      </c>
      <c r="C17" s="1352" t="s">
        <v>1011</v>
      </c>
      <c r="D17" s="1352"/>
      <c r="E17" s="1352"/>
      <c r="F17" s="1352"/>
      <c r="G17" s="1352"/>
      <c r="H17" s="1352"/>
      <c r="I17" s="1352"/>
      <c r="J17" s="1352"/>
      <c r="K17" s="1352"/>
      <c r="L17" s="1352"/>
      <c r="M17" s="1352"/>
      <c r="N17" s="1352"/>
      <c r="O17" s="1081"/>
      <c r="P17" s="210"/>
      <c r="Q17" s="210"/>
    </row>
    <row r="18" spans="1:17" s="45" customFormat="1" ht="14.1" customHeight="1">
      <c r="A18" s="1349" t="s">
        <v>977</v>
      </c>
      <c r="B18" s="1350" t="s">
        <v>1010</v>
      </c>
      <c r="C18" s="1351" t="s">
        <v>850</v>
      </c>
      <c r="D18" s="1351"/>
      <c r="E18" s="1351"/>
      <c r="F18" s="1351"/>
      <c r="G18" s="1351"/>
      <c r="H18" s="1351"/>
      <c r="I18" s="1351"/>
      <c r="J18" s="1351"/>
      <c r="K18" s="1351"/>
      <c r="L18" s="1351"/>
      <c r="M18" s="1351"/>
      <c r="N18" s="1351"/>
      <c r="O18" s="1210"/>
      <c r="P18" s="210"/>
      <c r="Q18" s="210"/>
    </row>
    <row r="19" spans="1:17" s="45" customFormat="1" ht="14.1" customHeight="1">
      <c r="A19" s="1349"/>
      <c r="B19" s="1350"/>
      <c r="C19" s="1351"/>
      <c r="D19" s="1351"/>
      <c r="E19" s="1351"/>
      <c r="F19" s="1351"/>
      <c r="G19" s="1351"/>
      <c r="H19" s="1351"/>
      <c r="I19" s="1351"/>
      <c r="J19" s="1351"/>
      <c r="K19" s="1351"/>
      <c r="L19" s="1351"/>
      <c r="M19" s="1351"/>
      <c r="N19" s="1351"/>
      <c r="O19" s="1081"/>
      <c r="P19" s="210"/>
      <c r="Q19" s="210"/>
    </row>
    <row r="20" spans="1:17" s="45" customFormat="1" ht="14.1" customHeight="1">
      <c r="A20" s="45" t="s">
        <v>977</v>
      </c>
      <c r="B20" s="210" t="s">
        <v>1012</v>
      </c>
      <c r="C20" s="1352" t="s">
        <v>1767</v>
      </c>
      <c r="D20" s="1352"/>
      <c r="E20" s="1352"/>
      <c r="F20" s="1352"/>
      <c r="G20" s="1352"/>
      <c r="H20" s="1352"/>
      <c r="I20" s="1352"/>
      <c r="J20" s="1352"/>
      <c r="K20" s="1352"/>
      <c r="L20" s="1352"/>
      <c r="M20" s="1352"/>
      <c r="N20" s="1352"/>
      <c r="O20" s="1081"/>
      <c r="P20" s="210"/>
      <c r="Q20" s="210"/>
    </row>
    <row r="21" spans="1:17" s="45" customFormat="1" ht="14.1" customHeight="1">
      <c r="A21" s="45" t="s">
        <v>977</v>
      </c>
      <c r="B21" s="210" t="s">
        <v>1013</v>
      </c>
      <c r="C21" s="1352" t="s">
        <v>1806</v>
      </c>
      <c r="D21" s="1352"/>
      <c r="E21" s="1352"/>
      <c r="F21" s="1352"/>
      <c r="G21" s="1352"/>
      <c r="H21" s="1352"/>
      <c r="I21" s="1352"/>
      <c r="J21" s="1352"/>
      <c r="K21" s="1352"/>
      <c r="L21" s="1352"/>
      <c r="M21" s="1352"/>
      <c r="N21" s="1352"/>
      <c r="O21" s="1040"/>
      <c r="P21" s="210"/>
      <c r="Q21" s="210"/>
    </row>
    <row r="22" spans="1:17" s="45" customFormat="1" ht="14.1" customHeight="1">
      <c r="B22" s="210"/>
      <c r="C22" s="1040"/>
      <c r="D22" s="1040"/>
      <c r="E22" s="1040"/>
      <c r="F22" s="1040"/>
      <c r="G22" s="1040"/>
      <c r="H22" s="1040"/>
      <c r="I22" s="1040"/>
      <c r="J22" s="1040"/>
      <c r="K22" s="1040"/>
      <c r="L22" s="1040"/>
      <c r="M22" s="1040"/>
      <c r="N22" s="1040"/>
      <c r="O22" s="1040"/>
      <c r="P22" s="210"/>
      <c r="Q22" s="210"/>
    </row>
    <row r="23" spans="1:17" s="45" customFormat="1" ht="14.1" customHeight="1">
      <c r="B23" s="210"/>
      <c r="C23" s="624"/>
      <c r="D23" s="624"/>
      <c r="E23" s="624"/>
      <c r="F23" s="624"/>
      <c r="G23" s="624"/>
      <c r="H23" s="624"/>
      <c r="I23" s="624"/>
      <c r="J23" s="624"/>
      <c r="K23" s="624"/>
      <c r="L23" s="624"/>
      <c r="M23" s="624"/>
      <c r="N23" s="624"/>
      <c r="O23" s="624"/>
      <c r="P23" s="210"/>
      <c r="Q23" s="210"/>
    </row>
    <row r="24" spans="1:17" s="45" customFormat="1" ht="14.1" customHeight="1">
      <c r="A24" s="1348" t="s">
        <v>1873</v>
      </c>
      <c r="B24" s="1348"/>
      <c r="C24" s="1348"/>
      <c r="D24" s="1348"/>
      <c r="E24" s="1348"/>
      <c r="F24" s="1348"/>
      <c r="G24" s="1348"/>
      <c r="H24" s="1348"/>
      <c r="I24" s="1348"/>
      <c r="J24" s="1348"/>
      <c r="K24" s="1348"/>
      <c r="L24" s="1348"/>
      <c r="M24" s="1348"/>
      <c r="N24" s="624"/>
      <c r="O24" s="624"/>
      <c r="P24" s="210"/>
      <c r="Q24" s="210"/>
    </row>
    <row r="25" spans="1:17" s="45" customFormat="1" ht="14.1" customHeight="1">
      <c r="B25" s="210"/>
      <c r="C25" s="624"/>
      <c r="D25" s="624"/>
      <c r="E25" s="624"/>
      <c r="F25" s="624"/>
      <c r="G25" s="624"/>
      <c r="H25" s="624"/>
      <c r="I25" s="624"/>
      <c r="J25" s="624"/>
      <c r="K25" s="624"/>
      <c r="L25" s="624"/>
      <c r="M25" s="624"/>
      <c r="N25" s="624"/>
      <c r="O25" s="624"/>
      <c r="P25" s="210"/>
      <c r="Q25" s="210"/>
    </row>
    <row r="26" spans="1:17" s="45" customFormat="1" ht="14.1" customHeight="1">
      <c r="B26" s="46" t="s">
        <v>157</v>
      </c>
      <c r="C26" s="1352" t="s">
        <v>1766</v>
      </c>
      <c r="D26" s="1352"/>
      <c r="E26" s="1352"/>
      <c r="F26" s="1352"/>
      <c r="G26" s="1352"/>
      <c r="H26" s="1352"/>
      <c r="I26" s="624"/>
      <c r="J26" s="624"/>
      <c r="K26" s="624"/>
      <c r="L26" s="624"/>
      <c r="M26" s="624"/>
      <c r="N26" s="624"/>
      <c r="O26" s="624"/>
      <c r="P26" s="210"/>
      <c r="Q26" s="210"/>
    </row>
    <row r="27" spans="1:17" s="45" customFormat="1" ht="14.1" customHeight="1">
      <c r="B27" s="46" t="s">
        <v>158</v>
      </c>
      <c r="C27" s="1353" t="s">
        <v>1768</v>
      </c>
      <c r="D27" s="1353"/>
      <c r="E27" s="1353"/>
      <c r="F27" s="1353"/>
      <c r="G27" s="1353"/>
      <c r="H27" s="1353"/>
      <c r="I27" s="1353"/>
      <c r="J27" s="1353"/>
      <c r="K27" s="624"/>
      <c r="L27" s="624"/>
      <c r="M27" s="624"/>
      <c r="N27" s="624"/>
      <c r="O27" s="624"/>
      <c r="P27" s="210"/>
      <c r="Q27" s="210"/>
    </row>
    <row r="28" spans="1:17" s="45" customFormat="1" ht="14.1" customHeight="1">
      <c r="B28" s="46" t="s">
        <v>159</v>
      </c>
      <c r="C28" s="1353" t="s">
        <v>1769</v>
      </c>
      <c r="D28" s="1353"/>
      <c r="E28" s="1353"/>
      <c r="F28" s="1353"/>
      <c r="G28" s="1353"/>
      <c r="H28" s="1353"/>
      <c r="I28" s="1353"/>
      <c r="J28" s="1353"/>
      <c r="K28" s="624"/>
      <c r="L28" s="624"/>
      <c r="M28" s="624"/>
      <c r="N28" s="624"/>
      <c r="O28" s="624"/>
      <c r="P28" s="210"/>
      <c r="Q28" s="210"/>
    </row>
    <row r="29" spans="1:17" s="45" customFormat="1" ht="14.1" customHeight="1">
      <c r="B29" s="46" t="s">
        <v>160</v>
      </c>
      <c r="C29" s="1353" t="s">
        <v>1770</v>
      </c>
      <c r="D29" s="1353"/>
      <c r="E29" s="1353"/>
      <c r="F29" s="1353"/>
      <c r="G29" s="1353"/>
      <c r="H29" s="1353"/>
      <c r="I29" s="624"/>
      <c r="J29" s="624"/>
      <c r="K29" s="624"/>
      <c r="L29" s="624"/>
      <c r="M29" s="624"/>
      <c r="N29" s="624"/>
      <c r="O29" s="624"/>
      <c r="P29" s="210"/>
      <c r="Q29" s="210"/>
    </row>
    <row r="30" spans="1:17" s="45" customFormat="1" ht="14.1" customHeight="1">
      <c r="B30" s="46" t="s">
        <v>161</v>
      </c>
      <c r="C30" s="1353" t="s">
        <v>809</v>
      </c>
      <c r="D30" s="1353"/>
      <c r="E30" s="1353"/>
      <c r="F30" s="1353"/>
      <c r="G30" s="1353"/>
      <c r="H30" s="1353"/>
      <c r="I30" s="1353"/>
      <c r="J30" s="1353"/>
      <c r="K30" s="210"/>
      <c r="L30" s="210"/>
      <c r="M30" s="210"/>
      <c r="N30" s="210"/>
      <c r="O30" s="210"/>
      <c r="P30" s="210"/>
      <c r="Q30" s="210"/>
    </row>
    <row r="31" spans="1:17" s="45" customFormat="1" ht="14.1" customHeight="1">
      <c r="B31" s="46" t="s">
        <v>162</v>
      </c>
      <c r="C31" s="1353" t="s">
        <v>810</v>
      </c>
      <c r="D31" s="1353"/>
      <c r="E31" s="1353"/>
      <c r="F31" s="1353"/>
      <c r="G31" s="1353"/>
      <c r="H31" s="1353"/>
      <c r="I31" s="1353"/>
      <c r="J31" s="1353"/>
      <c r="K31" s="210"/>
      <c r="L31" s="210"/>
      <c r="M31" s="210"/>
      <c r="N31" s="210"/>
      <c r="O31" s="210"/>
      <c r="P31" s="210"/>
      <c r="Q31" s="210"/>
    </row>
    <row r="32" spans="1:17" s="45" customFormat="1" ht="14.1" customHeight="1">
      <c r="B32" s="46" t="s">
        <v>163</v>
      </c>
      <c r="C32" s="1353" t="s">
        <v>1842</v>
      </c>
      <c r="D32" s="1353"/>
      <c r="E32" s="1353"/>
      <c r="F32" s="1353"/>
      <c r="G32" s="1353"/>
      <c r="H32" s="1353"/>
      <c r="I32" s="1353"/>
      <c r="J32" s="1353"/>
      <c r="K32" s="1353"/>
      <c r="L32" s="1353"/>
      <c r="M32" s="210"/>
      <c r="N32" s="210"/>
      <c r="O32" s="210"/>
      <c r="P32" s="210"/>
      <c r="Q32" s="210"/>
    </row>
    <row r="33" spans="1:17" s="45" customFormat="1" ht="14.1" customHeight="1">
      <c r="B33" s="46" t="s">
        <v>164</v>
      </c>
      <c r="C33" s="1352" t="s">
        <v>986</v>
      </c>
      <c r="D33" s="1352"/>
      <c r="E33" s="1352"/>
      <c r="F33" s="1352"/>
      <c r="G33" s="1352"/>
      <c r="H33" s="1352"/>
      <c r="I33" s="1352"/>
      <c r="J33" s="1352"/>
      <c r="K33" s="210"/>
      <c r="L33" s="210"/>
      <c r="M33" s="210"/>
      <c r="N33" s="210"/>
      <c r="O33" s="210"/>
      <c r="P33" s="210"/>
      <c r="Q33" s="210"/>
    </row>
    <row r="34" spans="1:17" s="45" customFormat="1" ht="14.1" customHeight="1">
      <c r="B34" s="46" t="s">
        <v>355</v>
      </c>
      <c r="C34" s="1351" t="s">
        <v>1777</v>
      </c>
      <c r="D34" s="1351"/>
      <c r="E34" s="1351"/>
      <c r="F34" s="1351"/>
      <c r="G34" s="1351"/>
      <c r="H34" s="1351"/>
      <c r="I34" s="1351"/>
      <c r="J34" s="1351"/>
      <c r="K34" s="1351"/>
      <c r="L34" s="1351"/>
      <c r="M34" s="1351"/>
      <c r="N34" s="1351"/>
      <c r="O34" s="1351"/>
      <c r="P34" s="210"/>
      <c r="Q34" s="210"/>
    </row>
    <row r="35" spans="1:17" s="45" customFormat="1" ht="14.1" customHeight="1">
      <c r="A35" s="45" t="s">
        <v>977</v>
      </c>
      <c r="B35" s="210" t="s">
        <v>817</v>
      </c>
      <c r="C35" s="1352" t="s">
        <v>1828</v>
      </c>
      <c r="D35" s="1352"/>
      <c r="E35" s="1352"/>
      <c r="F35" s="1352"/>
      <c r="G35" s="1352"/>
      <c r="H35" s="1352"/>
      <c r="I35" s="1352"/>
      <c r="J35" s="1352"/>
      <c r="K35" s="1352"/>
      <c r="L35" s="1352"/>
      <c r="M35" s="1352"/>
      <c r="N35" s="1352"/>
      <c r="O35" s="1180"/>
      <c r="P35" s="210"/>
      <c r="Q35" s="210"/>
    </row>
    <row r="36" spans="1:17" s="45" customFormat="1" ht="14.1" customHeight="1">
      <c r="A36" s="45" t="s">
        <v>977</v>
      </c>
      <c r="B36" s="210" t="s">
        <v>981</v>
      </c>
      <c r="C36" s="1352" t="s">
        <v>863</v>
      </c>
      <c r="D36" s="1352"/>
      <c r="E36" s="1352"/>
      <c r="F36" s="1352"/>
      <c r="G36" s="1352"/>
      <c r="H36" s="1352"/>
      <c r="I36" s="1352"/>
      <c r="J36" s="1352"/>
      <c r="K36" s="1352"/>
      <c r="L36" s="1352"/>
      <c r="M36" s="1352"/>
      <c r="N36" s="1352"/>
      <c r="O36" s="1352"/>
      <c r="P36" s="210"/>
      <c r="Q36" s="210"/>
    </row>
    <row r="37" spans="1:17" s="45" customFormat="1" ht="14.1" customHeight="1">
      <c r="A37" s="45" t="s">
        <v>977</v>
      </c>
      <c r="B37" s="210" t="s">
        <v>1827</v>
      </c>
      <c r="C37" s="1352" t="s">
        <v>982</v>
      </c>
      <c r="D37" s="1352"/>
      <c r="E37" s="1352"/>
      <c r="F37" s="1352"/>
      <c r="G37" s="1352"/>
      <c r="H37" s="1352"/>
      <c r="I37" s="1352"/>
      <c r="J37" s="1352"/>
      <c r="K37" s="1352"/>
      <c r="L37" s="1352"/>
      <c r="M37" s="1352"/>
      <c r="N37" s="1352"/>
      <c r="O37" s="1352"/>
      <c r="P37" s="1114"/>
      <c r="Q37" s="210"/>
    </row>
    <row r="38" spans="1:17" s="45" customFormat="1" ht="14.1" customHeight="1">
      <c r="B38" s="46" t="s">
        <v>169</v>
      </c>
      <c r="C38" s="1352" t="s">
        <v>1771</v>
      </c>
      <c r="D38" s="1352"/>
      <c r="E38" s="1352"/>
      <c r="F38" s="1352"/>
      <c r="G38" s="1352"/>
      <c r="H38" s="1352"/>
      <c r="I38" s="1352"/>
      <c r="J38" s="1352"/>
      <c r="K38" s="1352"/>
      <c r="L38" s="1352"/>
      <c r="M38" s="1352"/>
      <c r="N38" s="210"/>
      <c r="O38" s="210"/>
      <c r="P38" s="210"/>
      <c r="Q38" s="210"/>
    </row>
    <row r="39" spans="1:17" s="45" customFormat="1" ht="14.1" customHeight="1">
      <c r="B39" s="46" t="s">
        <v>170</v>
      </c>
      <c r="C39" s="1352" t="s">
        <v>811</v>
      </c>
      <c r="D39" s="1352"/>
      <c r="E39" s="1352"/>
      <c r="F39" s="1352"/>
      <c r="G39" s="1352"/>
      <c r="H39" s="1352"/>
      <c r="I39" s="1352"/>
      <c r="J39" s="1352"/>
      <c r="K39" s="1352"/>
      <c r="L39" s="1352"/>
      <c r="M39" s="1352"/>
      <c r="N39" s="210"/>
      <c r="O39" s="210"/>
      <c r="P39" s="210"/>
      <c r="Q39" s="210"/>
    </row>
    <row r="40" spans="1:17" s="45" customFormat="1" ht="14.1" customHeight="1">
      <c r="B40" s="46" t="s">
        <v>171</v>
      </c>
      <c r="C40" s="1352" t="s">
        <v>1843</v>
      </c>
      <c r="D40" s="1352"/>
      <c r="E40" s="1352"/>
      <c r="F40" s="1352"/>
      <c r="G40" s="1352"/>
      <c r="H40" s="1352"/>
      <c r="I40" s="1352"/>
      <c r="J40" s="1352"/>
      <c r="K40" s="1352"/>
      <c r="L40" s="1352"/>
      <c r="M40" s="1352"/>
      <c r="N40" s="210"/>
      <c r="O40" s="210"/>
      <c r="P40" s="210"/>
      <c r="Q40" s="210"/>
    </row>
    <row r="41" spans="1:17" s="45" customFormat="1" ht="14.1" customHeight="1">
      <c r="B41" s="46" t="s">
        <v>172</v>
      </c>
      <c r="C41" s="1352" t="s">
        <v>1775</v>
      </c>
      <c r="D41" s="1352"/>
      <c r="E41" s="1352"/>
      <c r="F41" s="1352"/>
      <c r="G41" s="1352"/>
      <c r="H41" s="1352"/>
      <c r="I41" s="1352"/>
      <c r="J41" s="1352"/>
      <c r="K41" s="1352"/>
      <c r="L41" s="1352"/>
      <c r="M41" s="1352"/>
      <c r="N41" s="210"/>
      <c r="O41" s="210"/>
      <c r="P41" s="210"/>
      <c r="Q41" s="210"/>
    </row>
    <row r="42" spans="1:17" s="45" customFormat="1" ht="14.1" customHeight="1">
      <c r="B42" s="46" t="s">
        <v>356</v>
      </c>
      <c r="C42" s="1359" t="s">
        <v>1774</v>
      </c>
      <c r="D42" s="1359"/>
      <c r="E42" s="1359"/>
      <c r="F42" s="1359"/>
      <c r="G42" s="1359"/>
      <c r="H42" s="1359"/>
      <c r="I42" s="1359"/>
      <c r="J42" s="1359"/>
      <c r="K42" s="1359"/>
      <c r="L42" s="1359"/>
      <c r="M42" s="1359"/>
      <c r="N42" s="1359"/>
      <c r="O42" s="1359"/>
      <c r="P42" s="210"/>
      <c r="Q42" s="210"/>
    </row>
    <row r="43" spans="1:17" s="45" customFormat="1" ht="14.1" customHeight="1">
      <c r="B43" s="210" t="s">
        <v>994</v>
      </c>
      <c r="C43" s="1353" t="s">
        <v>8</v>
      </c>
      <c r="D43" s="1353"/>
      <c r="E43" s="1353"/>
      <c r="F43" s="1353"/>
      <c r="G43" s="1353"/>
      <c r="H43" s="1353"/>
      <c r="I43" s="1353"/>
      <c r="J43" s="1353"/>
      <c r="K43" s="314"/>
      <c r="L43" s="210"/>
      <c r="M43" s="210"/>
      <c r="N43" s="210"/>
      <c r="O43" s="210"/>
      <c r="P43" s="210"/>
      <c r="Q43" s="210"/>
    </row>
    <row r="44" spans="1:17" s="45" customFormat="1" ht="14.1" customHeight="1">
      <c r="A44" s="45" t="s">
        <v>977</v>
      </c>
      <c r="B44" s="210" t="s">
        <v>816</v>
      </c>
      <c r="C44" s="1358" t="s">
        <v>1872</v>
      </c>
      <c r="D44" s="1358"/>
      <c r="E44" s="1358"/>
      <c r="F44" s="1358"/>
      <c r="G44" s="1358"/>
      <c r="H44" s="1358"/>
      <c r="I44" s="1358"/>
      <c r="J44" s="1358"/>
      <c r="K44" s="1358"/>
      <c r="L44" s="1358"/>
      <c r="M44" s="1358"/>
      <c r="N44" s="1358"/>
      <c r="O44" s="1358"/>
      <c r="P44" s="1114"/>
      <c r="Q44" s="210"/>
    </row>
    <row r="45" spans="1:17" s="45" customFormat="1" ht="14.1" customHeight="1">
      <c r="B45" s="46" t="s">
        <v>165</v>
      </c>
      <c r="C45" s="1353" t="s">
        <v>1772</v>
      </c>
      <c r="D45" s="1353"/>
      <c r="E45" s="1353"/>
      <c r="F45" s="1353"/>
      <c r="G45" s="1353"/>
      <c r="H45" s="1353"/>
      <c r="I45" s="1353"/>
      <c r="J45" s="1353"/>
      <c r="K45" s="1353"/>
      <c r="L45" s="1353"/>
      <c r="M45" s="210"/>
      <c r="N45" s="210"/>
      <c r="O45" s="210"/>
      <c r="P45" s="210"/>
      <c r="Q45" s="210"/>
    </row>
    <row r="46" spans="1:17" s="45" customFormat="1" ht="14.1" customHeight="1">
      <c r="B46" s="46" t="s">
        <v>166</v>
      </c>
      <c r="C46" s="1353" t="s">
        <v>812</v>
      </c>
      <c r="D46" s="1353"/>
      <c r="E46" s="1353"/>
      <c r="F46" s="1353"/>
      <c r="G46" s="1353"/>
      <c r="H46" s="1353"/>
      <c r="I46" s="1353"/>
      <c r="J46" s="1353"/>
      <c r="K46" s="210"/>
      <c r="L46" s="210"/>
      <c r="M46" s="210"/>
      <c r="N46" s="210"/>
      <c r="O46" s="210"/>
      <c r="P46" s="210"/>
      <c r="Q46" s="210"/>
    </row>
    <row r="47" spans="1:17" s="45" customFormat="1" ht="14.1" customHeight="1">
      <c r="B47" s="46" t="s">
        <v>167</v>
      </c>
      <c r="C47" s="1353" t="s">
        <v>1844</v>
      </c>
      <c r="D47" s="1353"/>
      <c r="E47" s="1353"/>
      <c r="F47" s="1353"/>
      <c r="G47" s="1353"/>
      <c r="H47" s="1353"/>
      <c r="I47" s="1353"/>
      <c r="J47" s="1353"/>
      <c r="K47" s="210"/>
      <c r="L47" s="210"/>
      <c r="M47" s="210"/>
      <c r="N47" s="210"/>
      <c r="O47" s="210"/>
      <c r="P47" s="210"/>
      <c r="Q47" s="210"/>
    </row>
    <row r="48" spans="1:17" s="45" customFormat="1" ht="14.1" customHeight="1">
      <c r="B48" s="46" t="s">
        <v>168</v>
      </c>
      <c r="C48" s="1353" t="s">
        <v>1776</v>
      </c>
      <c r="D48" s="1353"/>
      <c r="E48" s="1353"/>
      <c r="F48" s="1353"/>
      <c r="G48" s="1353"/>
      <c r="H48" s="1353"/>
      <c r="I48" s="1353"/>
      <c r="J48" s="1353"/>
      <c r="K48" s="1353"/>
      <c r="L48" s="1353"/>
      <c r="M48" s="210"/>
      <c r="N48" s="210"/>
      <c r="O48" s="210"/>
      <c r="P48" s="210"/>
      <c r="Q48" s="210"/>
    </row>
    <row r="49" spans="1:20" s="45" customFormat="1" ht="14.1" customHeight="1">
      <c r="B49" s="46" t="s">
        <v>358</v>
      </c>
      <c r="C49" s="1359" t="s">
        <v>1773</v>
      </c>
      <c r="D49" s="1359"/>
      <c r="E49" s="1359"/>
      <c r="F49" s="1359"/>
      <c r="G49" s="1359"/>
      <c r="H49" s="1359"/>
      <c r="I49" s="1359"/>
      <c r="J49" s="1359"/>
      <c r="K49" s="1359"/>
      <c r="L49" s="1359"/>
      <c r="M49" s="1359"/>
      <c r="N49" s="1359"/>
      <c r="O49" s="1359"/>
      <c r="P49" s="210"/>
      <c r="Q49" s="210"/>
    </row>
    <row r="50" spans="1:20" s="45" customFormat="1" ht="14.1" customHeight="1">
      <c r="B50" s="210" t="s">
        <v>995</v>
      </c>
      <c r="C50" s="1358" t="s">
        <v>479</v>
      </c>
      <c r="D50" s="1358"/>
      <c r="E50" s="1358"/>
      <c r="F50" s="1358"/>
      <c r="G50" s="1358"/>
      <c r="H50" s="1358"/>
      <c r="I50" s="1358"/>
      <c r="J50" s="314"/>
      <c r="K50" s="314"/>
      <c r="L50" s="210"/>
      <c r="M50" s="210"/>
      <c r="N50" s="210"/>
      <c r="O50" s="210"/>
      <c r="P50" s="210"/>
      <c r="Q50" s="210"/>
    </row>
    <row r="51" spans="1:20" s="45" customFormat="1" ht="14.1" customHeight="1">
      <c r="A51" s="45" t="s">
        <v>977</v>
      </c>
      <c r="B51" s="210" t="s">
        <v>818</v>
      </c>
      <c r="C51" s="1358" t="s">
        <v>1765</v>
      </c>
      <c r="D51" s="1358"/>
      <c r="E51" s="1358"/>
      <c r="F51" s="1358"/>
      <c r="G51" s="1358"/>
      <c r="H51" s="1358"/>
      <c r="I51" s="1358"/>
      <c r="J51" s="1358"/>
      <c r="K51" s="1358"/>
      <c r="L51" s="1358"/>
      <c r="M51" s="1358"/>
      <c r="N51" s="1358"/>
      <c r="O51" s="1358"/>
      <c r="P51" s="1114"/>
      <c r="Q51" s="210"/>
    </row>
    <row r="52" spans="1:20" s="45" customFormat="1" ht="14.1" customHeight="1">
      <c r="B52" s="46" t="s">
        <v>173</v>
      </c>
      <c r="C52" s="1353" t="s">
        <v>952</v>
      </c>
      <c r="D52" s="1353"/>
      <c r="E52" s="1353"/>
      <c r="F52" s="1353"/>
      <c r="G52" s="1353"/>
      <c r="H52" s="1353"/>
      <c r="I52" s="1353"/>
      <c r="J52" s="210"/>
      <c r="K52" s="210"/>
      <c r="L52" s="210"/>
      <c r="M52" s="210"/>
      <c r="N52" s="210"/>
      <c r="O52" s="210"/>
      <c r="P52" s="210"/>
      <c r="Q52" s="210"/>
    </row>
    <row r="53" spans="1:20" s="45" customFormat="1" ht="14.1" customHeight="1">
      <c r="B53" s="210" t="s">
        <v>996</v>
      </c>
      <c r="C53" s="1358" t="s">
        <v>953</v>
      </c>
      <c r="D53" s="1358"/>
      <c r="E53" s="1358"/>
      <c r="F53" s="1358"/>
      <c r="G53" s="1358"/>
      <c r="H53" s="1358"/>
      <c r="I53" s="210"/>
      <c r="J53" s="210"/>
      <c r="K53" s="210"/>
      <c r="L53" s="210"/>
      <c r="M53" s="210"/>
      <c r="N53" s="210"/>
      <c r="O53" s="210"/>
      <c r="P53" s="210"/>
      <c r="Q53" s="210"/>
    </row>
    <row r="54" spans="1:20" s="45" customFormat="1" ht="14.1" customHeight="1">
      <c r="B54" s="210" t="s">
        <v>997</v>
      </c>
      <c r="C54" s="1358" t="s">
        <v>954</v>
      </c>
      <c r="D54" s="1358"/>
      <c r="E54" s="1358"/>
      <c r="F54" s="1358"/>
      <c r="G54" s="1358"/>
      <c r="H54" s="1358"/>
      <c r="I54" s="210"/>
      <c r="J54" s="210"/>
      <c r="K54" s="210"/>
      <c r="L54" s="210"/>
      <c r="M54" s="210"/>
      <c r="N54" s="210"/>
      <c r="O54" s="210"/>
      <c r="P54" s="210"/>
      <c r="Q54" s="210"/>
    </row>
    <row r="55" spans="1:20" s="45" customFormat="1" ht="14.1" customHeight="1">
      <c r="B55" s="46" t="s">
        <v>174</v>
      </c>
      <c r="C55" s="1353" t="s">
        <v>1845</v>
      </c>
      <c r="D55" s="1353"/>
      <c r="E55" s="1353"/>
      <c r="F55" s="1353"/>
      <c r="G55" s="1353"/>
      <c r="H55" s="1353"/>
      <c r="I55" s="1353"/>
      <c r="J55" s="1353"/>
      <c r="K55" s="1353"/>
      <c r="L55" s="1353"/>
      <c r="M55" s="1353"/>
      <c r="N55" s="1353"/>
      <c r="O55" s="1353"/>
      <c r="P55" s="1353"/>
      <c r="Q55" s="210"/>
    </row>
    <row r="56" spans="1:20" s="45" customFormat="1" ht="14.1" customHeight="1">
      <c r="B56" s="1343" t="s">
        <v>175</v>
      </c>
      <c r="C56" s="1357" t="s">
        <v>879</v>
      </c>
      <c r="D56" s="1357"/>
      <c r="E56" s="1357"/>
      <c r="F56" s="1357"/>
      <c r="G56" s="1357"/>
      <c r="H56" s="1357"/>
      <c r="I56" s="1357"/>
      <c r="J56" s="1357"/>
      <c r="K56" s="1357"/>
      <c r="L56" s="1357"/>
      <c r="M56" s="1357"/>
      <c r="N56" s="1357"/>
      <c r="O56" s="1357"/>
      <c r="P56" s="1357"/>
      <c r="Q56" s="210"/>
    </row>
    <row r="57" spans="1:20" s="45" customFormat="1" ht="14.1" customHeight="1">
      <c r="B57" s="1343"/>
      <c r="C57" s="1357"/>
      <c r="D57" s="1357"/>
      <c r="E57" s="1357"/>
      <c r="F57" s="1357"/>
      <c r="G57" s="1357"/>
      <c r="H57" s="1357"/>
      <c r="I57" s="1357"/>
      <c r="J57" s="1357"/>
      <c r="K57" s="1357"/>
      <c r="L57" s="1357"/>
      <c r="M57" s="1357"/>
      <c r="N57" s="1357"/>
      <c r="O57" s="1357"/>
      <c r="P57" s="1357"/>
      <c r="Q57" s="210"/>
    </row>
    <row r="58" spans="1:20" ht="14.1" customHeight="1">
      <c r="B58" s="437" t="s">
        <v>242</v>
      </c>
      <c r="C58" s="1356" t="s">
        <v>877</v>
      </c>
      <c r="D58" s="1356"/>
      <c r="E58" s="1356"/>
      <c r="F58" s="1356"/>
      <c r="G58" s="1356"/>
      <c r="H58" s="1356"/>
      <c r="I58" s="1356"/>
      <c r="J58" s="1356"/>
      <c r="K58" s="1356"/>
      <c r="L58" s="1356"/>
      <c r="M58" s="1356"/>
      <c r="N58" s="1356"/>
      <c r="O58" s="1356"/>
      <c r="P58" s="1356"/>
      <c r="Q58" s="1356"/>
      <c r="T58" s="190"/>
    </row>
    <row r="59" spans="1:20" ht="14.1" customHeight="1">
      <c r="B59" s="437" t="s">
        <v>231</v>
      </c>
      <c r="C59" s="1356" t="s">
        <v>878</v>
      </c>
      <c r="D59" s="1356"/>
      <c r="E59" s="1356"/>
      <c r="F59" s="1356"/>
      <c r="G59" s="1356"/>
      <c r="H59" s="1356"/>
      <c r="I59" s="1356"/>
      <c r="J59" s="1356"/>
      <c r="K59" s="1356"/>
      <c r="L59" s="1356"/>
      <c r="M59" s="1356"/>
      <c r="N59" s="1356"/>
      <c r="O59" s="1356"/>
      <c r="P59" s="1356"/>
      <c r="Q59" s="1356"/>
    </row>
    <row r="60" spans="1:20" ht="14.1" customHeight="1">
      <c r="B60" s="437" t="s">
        <v>243</v>
      </c>
      <c r="C60" s="1356" t="s">
        <v>877</v>
      </c>
      <c r="D60" s="1356"/>
      <c r="E60" s="1356"/>
      <c r="F60" s="1356"/>
      <c r="G60" s="1356"/>
      <c r="H60" s="1356"/>
      <c r="I60" s="1356"/>
      <c r="J60" s="1356"/>
      <c r="K60" s="1356"/>
      <c r="L60" s="1356"/>
      <c r="M60" s="1356"/>
      <c r="N60" s="1356"/>
      <c r="O60" s="1356"/>
      <c r="P60" s="1356"/>
      <c r="Q60" s="1356"/>
      <c r="R60" s="208"/>
    </row>
    <row r="61" spans="1:20" ht="14.1" customHeight="1">
      <c r="B61" s="1343" t="s">
        <v>318</v>
      </c>
      <c r="C61" s="1344" t="s">
        <v>813</v>
      </c>
      <c r="D61" s="1344"/>
      <c r="E61" s="1344"/>
      <c r="F61" s="1344"/>
      <c r="G61" s="1344"/>
      <c r="H61" s="1344"/>
      <c r="I61" s="1344"/>
      <c r="J61" s="1344"/>
      <c r="K61" s="1344"/>
      <c r="L61" s="1344"/>
      <c r="M61" s="1344"/>
      <c r="N61" s="1344"/>
      <c r="O61" s="1344"/>
      <c r="P61" s="1344"/>
      <c r="Q61" s="1344"/>
      <c r="R61" s="1211"/>
    </row>
    <row r="62" spans="1:20" ht="14.1" customHeight="1">
      <c r="B62" s="1343"/>
      <c r="C62" s="1344"/>
      <c r="D62" s="1344"/>
      <c r="E62" s="1344"/>
      <c r="F62" s="1344"/>
      <c r="G62" s="1344"/>
      <c r="H62" s="1344"/>
      <c r="I62" s="1344"/>
      <c r="J62" s="1344"/>
      <c r="K62" s="1344"/>
      <c r="L62" s="1344"/>
      <c r="M62" s="1344"/>
      <c r="N62" s="1344"/>
      <c r="O62" s="1344"/>
      <c r="P62" s="1344"/>
      <c r="Q62" s="1344"/>
      <c r="R62" s="289"/>
    </row>
    <row r="63" spans="1:20" ht="14.1" customHeight="1">
      <c r="B63" s="437" t="s">
        <v>319</v>
      </c>
      <c r="C63" s="1344" t="s">
        <v>814</v>
      </c>
      <c r="D63" s="1344"/>
      <c r="E63" s="1344"/>
      <c r="F63" s="1344"/>
      <c r="G63" s="1344"/>
      <c r="H63" s="1344"/>
      <c r="I63" s="1344"/>
      <c r="J63" s="1344"/>
      <c r="K63" s="1344"/>
      <c r="L63" s="1344"/>
      <c r="M63" s="1344"/>
      <c r="N63" s="1344"/>
      <c r="O63" s="1344"/>
      <c r="P63" s="1344"/>
      <c r="Q63" s="289"/>
      <c r="R63" s="289"/>
    </row>
    <row r="64" spans="1:20" ht="14.1" customHeight="1">
      <c r="B64" s="437" t="s">
        <v>384</v>
      </c>
      <c r="C64" s="1344" t="s">
        <v>751</v>
      </c>
      <c r="D64" s="1344"/>
      <c r="E64" s="1344"/>
      <c r="F64" s="1344"/>
      <c r="G64" s="1344"/>
      <c r="H64" s="1344"/>
      <c r="I64" s="1344"/>
      <c r="J64" s="1344"/>
      <c r="K64" s="1344"/>
      <c r="L64" s="1344"/>
      <c r="M64" s="1344"/>
      <c r="N64" s="1344"/>
      <c r="O64" s="1344"/>
      <c r="P64" s="1344"/>
      <c r="Q64" s="596"/>
      <c r="R64" s="597"/>
    </row>
    <row r="65" spans="1:25" ht="14.1" customHeight="1"/>
    <row r="66" spans="1:25" ht="14.1" customHeight="1">
      <c r="A66" s="1345" t="s">
        <v>815</v>
      </c>
      <c r="B66" s="1345"/>
      <c r="C66" s="756"/>
      <c r="D66" s="756"/>
    </row>
    <row r="67" spans="1:25" ht="14.1" customHeight="1">
      <c r="L67" s="207"/>
      <c r="M67" s="207"/>
      <c r="N67" s="207"/>
      <c r="O67" s="207"/>
      <c r="P67" s="207"/>
      <c r="Q67" s="207"/>
      <c r="R67" s="207"/>
      <c r="S67" s="207"/>
      <c r="T67" s="207"/>
      <c r="U67" s="207"/>
      <c r="V67" s="207"/>
      <c r="W67" s="207"/>
      <c r="X67" s="207"/>
      <c r="Y67" s="207"/>
    </row>
    <row r="68" spans="1:25" ht="14.1" customHeight="1"/>
    <row r="69" spans="1:25" ht="14.1" customHeight="1"/>
    <row r="70" spans="1:25" ht="14.1" customHeight="1"/>
    <row r="71" spans="1:25" ht="14.1" customHeight="1"/>
    <row r="72" spans="1:25" ht="14.1" customHeight="1">
      <c r="C72" s="1355"/>
      <c r="D72" s="1355"/>
      <c r="E72" s="1355"/>
      <c r="F72" s="1355"/>
      <c r="G72" s="1355"/>
      <c r="H72" s="1355"/>
      <c r="I72" s="1355"/>
      <c r="J72" s="1355"/>
      <c r="K72" s="1355"/>
      <c r="L72" s="1355"/>
      <c r="M72" s="1355"/>
      <c r="N72" s="1355"/>
      <c r="O72" s="1355"/>
      <c r="P72" s="1355"/>
      <c r="Q72" s="1355"/>
      <c r="R72" s="1355"/>
      <c r="S72" s="1355"/>
      <c r="T72" s="1355"/>
    </row>
    <row r="73" spans="1:25">
      <c r="C73" s="1355"/>
      <c r="D73" s="1355"/>
      <c r="E73" s="1355"/>
      <c r="F73" s="1355"/>
      <c r="G73" s="1355"/>
      <c r="H73" s="1355"/>
      <c r="I73" s="1355"/>
      <c r="J73" s="1355"/>
      <c r="K73" s="1355"/>
      <c r="L73" s="1355"/>
      <c r="M73" s="1355"/>
      <c r="N73" s="1355"/>
      <c r="O73" s="1355"/>
      <c r="P73" s="1355"/>
      <c r="Q73" s="1355"/>
      <c r="R73" s="1355"/>
      <c r="S73" s="1355"/>
      <c r="T73" s="1355"/>
    </row>
  </sheetData>
  <mergeCells count="66">
    <mergeCell ref="C27:J27"/>
    <mergeCell ref="C28:J28"/>
    <mergeCell ref="C33:J33"/>
    <mergeCell ref="C38:M38"/>
    <mergeCell ref="C35:J35"/>
    <mergeCell ref="K35:N35"/>
    <mergeCell ref="C54:H54"/>
    <mergeCell ref="C37:O37"/>
    <mergeCell ref="C52:I52"/>
    <mergeCell ref="C31:J31"/>
    <mergeCell ref="C36:O36"/>
    <mergeCell ref="C42:O42"/>
    <mergeCell ref="C53:H53"/>
    <mergeCell ref="C32:L32"/>
    <mergeCell ref="C34:O34"/>
    <mergeCell ref="C41:M41"/>
    <mergeCell ref="C39:M39"/>
    <mergeCell ref="C44:O44"/>
    <mergeCell ref="C51:O51"/>
    <mergeCell ref="C40:M40"/>
    <mergeCell ref="C49:O49"/>
    <mergeCell ref="C50:I50"/>
    <mergeCell ref="C43:J43"/>
    <mergeCell ref="C45:L45"/>
    <mergeCell ref="C46:J46"/>
    <mergeCell ref="C47:J47"/>
    <mergeCell ref="C48:L48"/>
    <mergeCell ref="C73:T73"/>
    <mergeCell ref="C55:P55"/>
    <mergeCell ref="C63:P63"/>
    <mergeCell ref="C59:Q59"/>
    <mergeCell ref="C58:Q58"/>
    <mergeCell ref="C60:Q60"/>
    <mergeCell ref="C64:P64"/>
    <mergeCell ref="C72:T72"/>
    <mergeCell ref="C56:P57"/>
    <mergeCell ref="C7:H7"/>
    <mergeCell ref="I7:N7"/>
    <mergeCell ref="C8:H8"/>
    <mergeCell ref="I8:N8"/>
    <mergeCell ref="C9:H9"/>
    <mergeCell ref="C26:H26"/>
    <mergeCell ref="C20:N20"/>
    <mergeCell ref="C11:N11"/>
    <mergeCell ref="C14:N14"/>
    <mergeCell ref="C15:N15"/>
    <mergeCell ref="C16:N16"/>
    <mergeCell ref="C17:N17"/>
    <mergeCell ref="C21:N21"/>
    <mergeCell ref="A24:M24"/>
    <mergeCell ref="B56:B57"/>
    <mergeCell ref="C61:Q62"/>
    <mergeCell ref="B61:B62"/>
    <mergeCell ref="A66:B66"/>
    <mergeCell ref="A1:D1"/>
    <mergeCell ref="A3:B3"/>
    <mergeCell ref="A5:K5"/>
    <mergeCell ref="A18:A19"/>
    <mergeCell ref="B18:B19"/>
    <mergeCell ref="C18:N19"/>
    <mergeCell ref="C10:H10"/>
    <mergeCell ref="I10:N10"/>
    <mergeCell ref="C29:H29"/>
    <mergeCell ref="C30:J30"/>
    <mergeCell ref="C13:N13"/>
    <mergeCell ref="C12:N12"/>
  </mergeCells>
  <phoneticPr fontId="26" type="noConversion"/>
  <hyperlinks>
    <hyperlink ref="C26:F26" location="'1 - summary'!A1" display="Drug-related deaths in Scotland, 1996-2013"/>
    <hyperlink ref="C27:I27" location="'2 - causes'!A1" display="Drug-related deaths by underlying cause of death, Scotland, 1996-2013"/>
    <hyperlink ref="C28:I28" location="'3 - drugs reported'!A1" display="Drug-related deaths by selected drugs reported1, Scotland, 1996-2013"/>
    <hyperlink ref="C29:H29" location="'4 - sex and age'!A1" display="Drug-related deaths by sex and age, Scotland, 1996-2014"/>
    <hyperlink ref="C30:J30" location="'5 - sex age cause'!A1" display="Drug-related deaths by sex, age and underlying cause of death, Scotland, 2014"/>
    <hyperlink ref="C31:J31" location="'6 - sex, age and drugs'!A1" display="Drug-related deaths by sex, age and selected drugs reported, Scotland, 2014"/>
    <hyperlink ref="C32:L32" location="'7 - only one drug involved'!A1" display="Drug-related deaths involving only one drug by sex, age and selected drugs reported, Scotland, 2014"/>
    <hyperlink ref="C33:H33" location="'8 - death rates by age'!A1" display="Drug-related deaths per 1,000 population, Scotland, 2000 to 2013"/>
    <hyperlink ref="C45:K45" location="'C1 - summary'!A1" display="Drug-related deaths by Council area, 2003 - 2013 (with averages for 1999-2003 and 2009-2013)"/>
    <hyperlink ref="C46:I46" location="'C2 - causes'!A1" display="Drug-related deaths by underlying cause of death and Council area, 2013"/>
    <hyperlink ref="C47:I47" location="'C3 - drugs reported'!A1" display="Drug-related deaths by selected drugs reported and Council area, 2013"/>
    <hyperlink ref="C48:K48" location="'C4 - rates by age-group'!A1" display="Drug-related deaths per 1,000 population, Council areas, annual averages for 2009 to 2013"/>
    <hyperlink ref="C38:K38" location="'HB1 - summary'!A1" display="Drug-related deaths by NHS Board area, 2003-2013 (with averages for 1999-2003 and 2009-2013)"/>
    <hyperlink ref="C39:I39" location="'HB2 - causes'!A1" display="Drug-related deaths by underlying cause of death and NHS Board area, 2013"/>
    <hyperlink ref="C40:I40" location="'HB3 - drugs reported'!A1" display="Drug-related deaths by selected drugs reported1 and NHS Board area, 2013"/>
    <hyperlink ref="C41:K41" location="'HB4 - rates by age-group'!A1" display="Drug-related deaths per 1,000 population, NHS Boards, annual averages for 2009 to 2013"/>
    <hyperlink ref="C55:O55" location="'Y - ONS ''wide'' defn - drugs'!A1" display="Drug-related deaths, on the basis of the Office for National Statistics (ONS) 'wide' definition, by selected drugs reported, 2003 to 2013"/>
    <hyperlink ref="C34:O34" location="'9 - per problem drug user'!A1" display="Drug-related deaths by sex and age-group: average for 2010 to 2014, and relative to the estimated number of problem drug users"/>
    <hyperlink ref="C42:O42" location="'HB5 - per problem drug user'!A1" display="Drug-related deaths by NHS Board area: average for 2010 to 2014, and relative to the estimated number of problem drug users"/>
    <hyperlink ref="C49:O49" location="'C5 - per problem drug user'!A1" display="Drug-related deaths by Council area: average for 2010 to 2014, and relative to the estimated number of problem drug users"/>
    <hyperlink ref="C58:P58" location="'NPS1'!A1" display="Drug-related deaths on the basis of the Office for National Statistics (ONS) 'wide' definition which involved New Psychoactive Substances (NPSs), 2014"/>
    <hyperlink ref="C59:P59" location="'NPS2'!A1" display="Drug-related deaths on the basis of the Office for National Statistics (ONS) 'wide' definition which involved New Psychoactive Substances (NPSs), 2004 to 2014"/>
    <hyperlink ref="C60:P60" location="'NPS3'!A1" display="Drug-related deaths on the basis of the Office for National Statistics (ONS) 'wide' definition which involved New Psychoactive Substances (NPSs), 2014"/>
    <hyperlink ref="C26:H26" location="'1 - summary'!A1" display="Drug-related deaths in Scotland, 1996-2014"/>
    <hyperlink ref="C27:J27" location="'2 - causes'!A1" display="Drug-related deaths by underlying cause of death, Scotland, 1996-2014"/>
    <hyperlink ref="C28:J28" location="'3 - drugs reported'!A1" display="Drug-related deaths by selected drugs reported, Scotland, 1996-2014"/>
    <hyperlink ref="C33:J33" location="'8 - death rates by age'!A1" display="Drug-related deaths per 1,000 population, Scotland, 2000 to 2014"/>
    <hyperlink ref="C38:M38" location="'HB1 - summary'!A1" display="Drug-related deaths by NHS Board area, 2004-2014 (with averages for 2000-2004 and 2010-2014)"/>
    <hyperlink ref="C39:M39" location="'HB2 - causes'!A1" display="Drug-related deaths by underlying cause of death and NHS Board area, 2014"/>
    <hyperlink ref="C40:M40" location="'HB3 - drugs reported'!A1" display="Drug-related deaths by selected drugs reported and NHS Board area, 2014"/>
    <hyperlink ref="C41:M41" location="'HB4 - rates by age-group'!A1" display="Drug-related deaths per 1,000 population, NHS Boards, annual averages for 2010 to 2014"/>
    <hyperlink ref="C45:L45" location="'C1 - summary'!A1" display="Drug-related deaths by Council area, 2004 - 2014 (with averages for 2000-2014 and 2010-2014)"/>
    <hyperlink ref="C46:J46" location="'C2 - causes'!A1" display="Drug-related deaths by underlying cause of death and Council area, 2014"/>
    <hyperlink ref="C47:J47" location="'C3 - drugs reported'!A1" display="Drug-related deaths by selected drugs reported and Council area, 2014"/>
    <hyperlink ref="C48:L48" location="'C4 - rates by age-group'!A1" display="Drug-related deaths per 1,000 population, Council areas, annual averages for 2010 to 2014"/>
    <hyperlink ref="C55:P55" location="'Y - ONS ''wide'' defn - drugs'!A1" display="Drug-related deaths, on the basis of the Office for National Statistics (ONS) 'wide' definition, by selected drugs reported, 2004 to 2014"/>
    <hyperlink ref="C61" location="'CS1 - &quot;extra&quot; deaths - drugs'!Print_Area" display="Consistent series of drug-related deaths - &quot;extra&quot; deaths and which of the drugs that were present for each of the &quot;extra&quot; deaths meant that they were counted in the consistent series: 2000 to 2014"/>
    <hyperlink ref="C63" location="'CS2 - &quot;extra&quot; deaths - age sex'!Print_Area" display="'CS2 - &quot;extra&quot; deaths - age sex'!Print_Area"/>
    <hyperlink ref="C63:J63" location="'CS2 - &quot;extra&quot; deaths - age sex'!Print_Area" display="Consistent series of drug-related deaths - &quot;extra&quot; deaths by sex and age: 2000 to 2014"/>
    <hyperlink ref="C64:Q64" location="'EMCDDA - drug-induced deaths'!A1" display="&quot;Drug-induced&quot; deaths aged 15-64: reported number and rate per million, latest year's figures"/>
    <hyperlink ref="C63:P63" location="'CS2 - ''extra'' deaths - age sex'!A1" display="Consistent series of drug-related deaths - 'extra' deaths by sex and age: 2000 to 2016"/>
    <hyperlink ref="C44:O44" location="'HB6 - age-stand death rates'!A1" display="Drug-related deaths by NHS Board area - age-standardised death rates for 3-/5-year periods, 20aa-20bb to 20yy-20zz         "/>
    <hyperlink ref="C51:O51" location="'C6 - age-stand death rates'!A1" display="Drug-related deaths by council area - age-standardised death rates for 3-/5-year periods, 20aa-20bb to 20yy-20zz         "/>
    <hyperlink ref="C36" location="'10 - SIMD'!A1" display="Drug-related deaths by Scottish Index of Multiple Deprivation (SIMD) quintile: numbers and age-standardised death rates, Scotland, 2001 to 2020"/>
    <hyperlink ref="C36:O36" location="'10 - SIMD'!A1" display="Drug-related deaths by Scottish Index of Multiple Deprivation (SIMD) quintile: numbers and age-standardised death rates, Scotland, 2001 to 2020"/>
    <hyperlink ref="C37:O37" location="'11 - SIMD Deciles'!Print_Area" display="Drug-related deaths by Scottish Index of Multiple Deprivation (SIMD) decile: numbers and age-standardised death rates, Scotland, 2001 to 2020"/>
    <hyperlink ref="C7:O7" location="'1 - summary'!A1" display="Drug-related deaths in Scotland, 1996 - 2020"/>
    <hyperlink ref="C8:O8" location="'Fig 2 data'!A1" display="Drug-related deaths in Scotland: in total and by sex"/>
    <hyperlink ref="C10:N10" location="'Fig 3b data'!A1" display="Drug-related deaths in Scotland: by age-group"/>
    <hyperlink ref="C11" location="'10 - SIMD Quintiles'!A1" display="Drug-related deaths by Scottish Index of Multiple Deprivation (SIMD) quintile: age-standardised death rates, Scotland 2001 to 2020"/>
    <hyperlink ref="C14" location="'Fig 6a data'!A1" display="Drug-related deaths by Council area, age-standardised death rates, Scotland 2016 - 2020"/>
    <hyperlink ref="C15" location="'Fig 6a data'!A1" display="Drug-related deaths by Council area, 2000 - 2004 compared with 2016 - 2020"/>
    <hyperlink ref="C16" location="'Fig 7a data'!A1" display="Drug-related deaths in total and for which certain opiates or opioids were implicated"/>
    <hyperlink ref="C17" location="'Fig 7b data'!A1" display="Drug-related deaths in total and for which certain benzodiazepines were implicated"/>
    <hyperlink ref="C20" location="'2 - causes'!A1" display="Drug-related deaths by underlying cause of death, Scotland, 2011 - 2020"/>
    <hyperlink ref="C52:I52" location="'X - diff defs'!A1" display="Drug-deaths in Scotland - different definitions, 1979 to 2020"/>
    <hyperlink ref="C12:N12" location="'Fig 5a data'!A1" display="'Fig 5a data'!A1"/>
    <hyperlink ref="C13:N13" location="'Fig 5b data'!A1" display="'Fig 5b data'!A1"/>
    <hyperlink ref="C9:H9" location="'Fig 3a data'!A1" display="Drug-related deaths in Scotland: average age"/>
    <hyperlink ref="C21:N21" location="'Fig 9 data'!A1" display="Drug-related deaths, age-standardised rates per million population, GB countries and regions, 2019"/>
    <hyperlink ref="C43:J43" location="'HB5 - per problem drug user'!A1" display="Drug-related deaths per 1,000 problem drug users - NHS Board areas"/>
    <hyperlink ref="C50:I50" location="'C5 - per problem drug user'!A1" display="Drug-related deaths per 1,000 problem drug users - council areas"/>
    <hyperlink ref="C53:H53" location="'X - diff defs'!A1" display="Drug-deaths in Scotland - different definitions"/>
    <hyperlink ref="C54:H54" location="'Fig X2 per million '!A1" display="Drug-death rates (per million population) in Scotland - different definitions"/>
    <hyperlink ref="C35:N35" location="'10 - age-stand d-r-d rates'!A1" display="Drug-related deaths: age-standardised death rates overall and by sex, Scotland, 2000 to 2020"/>
    <hyperlink ref="C15:N15" location="'Fig 6b data'!A1" display="Drug-related deaths for selected Council areas - age-standardised death rates, change between 2000-2004 and 2016-2020"/>
  </hyperlinks>
  <pageMargins left="0.25" right="0.25" top="0.75" bottom="0.75" header="0.3" footer="0.3"/>
  <pageSetup paperSize="9" scale="81"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showGridLines="0" workbookViewId="0">
      <selection sqref="A1:K1"/>
    </sheetView>
  </sheetViews>
  <sheetFormatPr defaultColWidth="9.1640625" defaultRowHeight="11.25" customHeight="1"/>
  <cols>
    <col min="1" max="1" width="18.5" style="15" customWidth="1"/>
    <col min="2" max="2" width="12" style="15" customWidth="1"/>
    <col min="3" max="3" width="15.33203125" style="15" customWidth="1"/>
    <col min="4" max="8" width="14" style="15" customWidth="1"/>
    <col min="9" max="13" width="12.1640625" style="15" customWidth="1"/>
    <col min="14" max="14" width="14.1640625" style="15" customWidth="1"/>
    <col min="15" max="15" width="12.1640625" style="15" customWidth="1"/>
    <col min="16" max="16" width="10" style="15" customWidth="1"/>
    <col min="17" max="17" width="10" style="174" customWidth="1"/>
    <col min="18" max="18" width="11.5" style="174" customWidth="1"/>
    <col min="19" max="19" width="2.33203125" style="174" customWidth="1"/>
    <col min="20" max="20" width="17.5" style="15" customWidth="1"/>
    <col min="21" max="21" width="3" style="15" customWidth="1"/>
    <col min="22" max="16384" width="9.1640625" style="15"/>
  </cols>
  <sheetData>
    <row r="1" spans="1:24" ht="18" customHeight="1">
      <c r="A1" s="1395" t="s">
        <v>1838</v>
      </c>
      <c r="B1" s="1395"/>
      <c r="C1" s="1395"/>
      <c r="D1" s="1395"/>
      <c r="E1" s="1395"/>
      <c r="F1" s="1395"/>
      <c r="G1" s="1395"/>
      <c r="H1" s="1395"/>
      <c r="I1" s="1395"/>
      <c r="J1" s="1395"/>
      <c r="K1" s="1395"/>
      <c r="L1" s="872"/>
      <c r="M1" s="1358" t="s">
        <v>665</v>
      </c>
      <c r="N1" s="1358"/>
      <c r="O1" s="872"/>
      <c r="P1" s="872"/>
      <c r="Q1" s="872"/>
      <c r="R1" s="872"/>
      <c r="S1" s="872"/>
      <c r="T1" s="872"/>
      <c r="V1" s="1400"/>
      <c r="W1" s="1400"/>
      <c r="X1" s="1400"/>
    </row>
    <row r="2" spans="1:24" ht="15" customHeight="1">
      <c r="A2" s="504"/>
      <c r="B2" s="504"/>
      <c r="C2" s="504"/>
      <c r="D2" s="504"/>
      <c r="E2" s="504"/>
      <c r="F2" s="504"/>
      <c r="G2" s="504"/>
      <c r="H2" s="504"/>
      <c r="I2" s="504"/>
      <c r="J2" s="504"/>
      <c r="K2" s="504"/>
      <c r="L2" s="504"/>
      <c r="M2" s="504"/>
      <c r="N2" s="504"/>
      <c r="O2" s="504"/>
      <c r="P2" s="504"/>
      <c r="Q2" s="504"/>
      <c r="R2" s="504"/>
      <c r="S2" s="504"/>
      <c r="T2" s="614"/>
      <c r="U2" s="614"/>
    </row>
    <row r="3" spans="1:24" s="481" customFormat="1" ht="12.75" customHeight="1">
      <c r="A3" s="489"/>
      <c r="B3" s="1503" t="s">
        <v>247</v>
      </c>
      <c r="C3" s="1533" t="s">
        <v>836</v>
      </c>
      <c r="D3" s="1534"/>
      <c r="E3" s="1534"/>
      <c r="F3" s="1534"/>
      <c r="G3" s="1534"/>
      <c r="H3" s="1535"/>
      <c r="I3" s="1516" t="s">
        <v>89</v>
      </c>
      <c r="J3" s="1516"/>
      <c r="K3" s="1516"/>
      <c r="L3" s="1516"/>
      <c r="M3" s="1517"/>
      <c r="N3" s="1523" t="s">
        <v>583</v>
      </c>
      <c r="O3" s="1523" t="s">
        <v>32</v>
      </c>
      <c r="P3" s="1536" t="s">
        <v>346</v>
      </c>
      <c r="Q3" s="1485" t="s">
        <v>183</v>
      </c>
      <c r="R3" s="1530" t="s">
        <v>347</v>
      </c>
      <c r="S3" s="745"/>
      <c r="T3" s="1527" t="s">
        <v>348</v>
      </c>
    </row>
    <row r="4" spans="1:24" s="481" customFormat="1" ht="12.75" customHeight="1">
      <c r="A4" s="489"/>
      <c r="B4" s="1531"/>
      <c r="C4" s="1497" t="s">
        <v>186</v>
      </c>
      <c r="D4" s="1379" t="s">
        <v>31</v>
      </c>
      <c r="E4" s="1379" t="s">
        <v>345</v>
      </c>
      <c r="F4" s="1379" t="s">
        <v>330</v>
      </c>
      <c r="G4" s="1379" t="s">
        <v>331</v>
      </c>
      <c r="H4" s="1495" t="s">
        <v>332</v>
      </c>
      <c r="I4" s="1532" t="s">
        <v>184</v>
      </c>
      <c r="J4" s="746" t="s">
        <v>90</v>
      </c>
      <c r="K4" s="747"/>
      <c r="L4" s="890" t="s">
        <v>90</v>
      </c>
      <c r="M4" s="1006"/>
      <c r="N4" s="1524"/>
      <c r="O4" s="1524"/>
      <c r="P4" s="1524"/>
      <c r="Q4" s="1526"/>
      <c r="R4" s="1530"/>
      <c r="S4" s="745"/>
      <c r="T4" s="1528"/>
    </row>
    <row r="5" spans="1:24" s="481" customFormat="1" ht="12.75" customHeight="1">
      <c r="A5" s="489"/>
      <c r="B5" s="1531"/>
      <c r="C5" s="1498"/>
      <c r="D5" s="1380"/>
      <c r="E5" s="1380"/>
      <c r="F5" s="1380"/>
      <c r="G5" s="1380"/>
      <c r="H5" s="1420"/>
      <c r="I5" s="1524"/>
      <c r="J5" s="1522" t="s">
        <v>579</v>
      </c>
      <c r="K5" s="891" t="s">
        <v>594</v>
      </c>
      <c r="L5" s="1537" t="s">
        <v>580</v>
      </c>
      <c r="M5" s="1005" t="s">
        <v>594</v>
      </c>
      <c r="N5" s="1524"/>
      <c r="O5" s="1524"/>
      <c r="P5" s="1524"/>
      <c r="Q5" s="1526"/>
      <c r="R5" s="1530"/>
      <c r="S5" s="748"/>
      <c r="T5" s="1528"/>
    </row>
    <row r="6" spans="1:24" s="787" customFormat="1" ht="12.75" customHeight="1">
      <c r="A6" s="489"/>
      <c r="B6" s="1531"/>
      <c r="C6" s="1498"/>
      <c r="D6" s="1380"/>
      <c r="E6" s="1380"/>
      <c r="F6" s="1380"/>
      <c r="G6" s="1380"/>
      <c r="H6" s="1420"/>
      <c r="I6" s="1524"/>
      <c r="J6" s="1522"/>
      <c r="K6" s="1487" t="s">
        <v>30</v>
      </c>
      <c r="L6" s="1538"/>
      <c r="M6" s="1488" t="s">
        <v>374</v>
      </c>
      <c r="N6" s="1524"/>
      <c r="O6" s="1524"/>
      <c r="P6" s="1524"/>
      <c r="Q6" s="1526"/>
      <c r="R6" s="1530"/>
      <c r="S6" s="748"/>
      <c r="T6" s="1528"/>
    </row>
    <row r="7" spans="1:24" s="787" customFormat="1" ht="12.75" customHeight="1">
      <c r="A7" s="489"/>
      <c r="B7" s="1531"/>
      <c r="C7" s="1498"/>
      <c r="D7" s="1380"/>
      <c r="E7" s="1380"/>
      <c r="F7" s="1380"/>
      <c r="G7" s="1380"/>
      <c r="H7" s="1420"/>
      <c r="I7" s="1524"/>
      <c r="J7" s="1522"/>
      <c r="K7" s="1487"/>
      <c r="L7" s="1538"/>
      <c r="M7" s="1488"/>
      <c r="N7" s="1524"/>
      <c r="O7" s="1524"/>
      <c r="P7" s="1524"/>
      <c r="Q7" s="1526"/>
      <c r="R7" s="1530"/>
      <c r="S7" s="748"/>
      <c r="T7" s="1528"/>
    </row>
    <row r="8" spans="1:24" s="787" customFormat="1" ht="12.75" customHeight="1">
      <c r="A8" s="489"/>
      <c r="B8" s="1531"/>
      <c r="C8" s="1498"/>
      <c r="D8" s="1380"/>
      <c r="E8" s="1380"/>
      <c r="F8" s="1380"/>
      <c r="G8" s="1380"/>
      <c r="H8" s="1420"/>
      <c r="I8" s="1524"/>
      <c r="J8" s="1522"/>
      <c r="K8" s="1487"/>
      <c r="L8" s="1538"/>
      <c r="M8" s="1488"/>
      <c r="N8" s="1524"/>
      <c r="O8" s="1524"/>
      <c r="P8" s="1524"/>
      <c r="Q8" s="1526"/>
      <c r="R8" s="1530"/>
      <c r="S8" s="748"/>
      <c r="T8" s="1528"/>
    </row>
    <row r="9" spans="1:24" s="481" customFormat="1" ht="12.75">
      <c r="A9" s="489"/>
      <c r="B9" s="1531"/>
      <c r="C9" s="1498"/>
      <c r="D9" s="1380"/>
      <c r="E9" s="1380"/>
      <c r="F9" s="1380"/>
      <c r="G9" s="1380"/>
      <c r="H9" s="1420"/>
      <c r="I9" s="1524"/>
      <c r="J9" s="1522"/>
      <c r="K9" s="1487"/>
      <c r="L9" s="1538"/>
      <c r="M9" s="1488"/>
      <c r="N9" s="1524"/>
      <c r="O9" s="1524"/>
      <c r="P9" s="1524"/>
      <c r="Q9" s="1526"/>
      <c r="R9" s="1530"/>
      <c r="S9" s="748"/>
      <c r="T9" s="1528"/>
    </row>
    <row r="10" spans="1:24" s="481" customFormat="1" ht="9" customHeight="1">
      <c r="A10" s="380"/>
      <c r="B10" s="380"/>
      <c r="C10" s="380"/>
      <c r="D10" s="380"/>
      <c r="E10" s="503"/>
      <c r="F10" s="503"/>
      <c r="G10" s="503"/>
      <c r="H10" s="503"/>
      <c r="I10" s="380"/>
      <c r="J10" s="380"/>
      <c r="K10" s="380"/>
      <c r="L10" s="380"/>
      <c r="M10" s="380"/>
      <c r="N10" s="380"/>
      <c r="O10" s="380"/>
      <c r="P10" s="380"/>
      <c r="Q10" s="380"/>
      <c r="R10" s="380"/>
      <c r="S10" s="380"/>
      <c r="T10" s="380"/>
    </row>
    <row r="11" spans="1:24" s="481" customFormat="1" ht="15" customHeight="1">
      <c r="A11" s="1529" t="s">
        <v>245</v>
      </c>
      <c r="B11" s="1529"/>
      <c r="C11" s="1529"/>
      <c r="D11" s="1529"/>
      <c r="E11" s="1529"/>
      <c r="F11" s="1529"/>
      <c r="G11" s="1529"/>
      <c r="H11" s="1529"/>
      <c r="I11" s="1529"/>
      <c r="J11" s="1529"/>
      <c r="K11" s="1529"/>
      <c r="L11" s="1529"/>
      <c r="M11" s="1529"/>
      <c r="N11" s="1529"/>
      <c r="O11" s="1529"/>
      <c r="P11" s="1529"/>
      <c r="Q11" s="1529"/>
      <c r="R11" s="1034"/>
      <c r="S11" s="496"/>
      <c r="T11" s="496"/>
    </row>
    <row r="12" spans="1:24" s="481" customFormat="1" ht="6" customHeight="1">
      <c r="A12" s="496"/>
      <c r="B12" s="496"/>
      <c r="C12" s="496"/>
      <c r="D12" s="496"/>
      <c r="E12" s="496"/>
      <c r="F12" s="496"/>
      <c r="G12" s="496"/>
      <c r="H12" s="496"/>
      <c r="I12" s="496"/>
      <c r="J12" s="496"/>
      <c r="K12" s="496"/>
      <c r="L12" s="496"/>
      <c r="M12" s="496"/>
      <c r="N12" s="496"/>
      <c r="O12" s="496"/>
      <c r="P12" s="496"/>
      <c r="Q12" s="496"/>
      <c r="R12" s="496"/>
      <c r="S12" s="496"/>
      <c r="T12" s="496"/>
    </row>
    <row r="13" spans="1:24" s="480" customFormat="1" ht="15" customHeight="1">
      <c r="A13" s="490" t="s">
        <v>136</v>
      </c>
      <c r="B13" s="1048">
        <v>88</v>
      </c>
      <c r="C13" s="1048">
        <v>17</v>
      </c>
      <c r="D13" s="1048">
        <v>7</v>
      </c>
      <c r="E13" s="1048">
        <v>26</v>
      </c>
      <c r="F13" s="1048">
        <v>1</v>
      </c>
      <c r="G13" s="1048">
        <v>4</v>
      </c>
      <c r="H13" s="1048">
        <v>46</v>
      </c>
      <c r="I13" s="1048">
        <v>13</v>
      </c>
      <c r="J13" s="1048">
        <v>4</v>
      </c>
      <c r="K13" s="1048">
        <v>2</v>
      </c>
      <c r="L13" s="1048">
        <v>9</v>
      </c>
      <c r="M13" s="1048">
        <v>8</v>
      </c>
      <c r="N13" s="1048">
        <v>1</v>
      </c>
      <c r="O13" s="1048">
        <v>16</v>
      </c>
      <c r="P13" s="1048">
        <v>2</v>
      </c>
      <c r="Q13" s="1048">
        <v>6</v>
      </c>
      <c r="R13" s="1048">
        <f>B13-H13-I13-N13-O13-P13-Q13</f>
        <v>4</v>
      </c>
      <c r="S13" s="812"/>
      <c r="T13" s="1048">
        <v>33</v>
      </c>
    </row>
    <row r="14" spans="1:24" s="480" customFormat="1" ht="6" customHeight="1">
      <c r="A14" s="877"/>
      <c r="B14" s="892"/>
      <c r="C14" s="892"/>
      <c r="D14" s="892"/>
      <c r="E14" s="892"/>
      <c r="F14" s="892"/>
      <c r="G14" s="892"/>
      <c r="H14" s="892"/>
      <c r="I14" s="892"/>
      <c r="J14" s="892"/>
      <c r="K14" s="892"/>
      <c r="L14" s="892"/>
      <c r="M14" s="892"/>
      <c r="N14" s="892"/>
      <c r="O14" s="892"/>
      <c r="P14" s="892"/>
      <c r="Q14" s="892"/>
      <c r="R14" s="863"/>
      <c r="S14" s="812"/>
      <c r="T14" s="892"/>
    </row>
    <row r="15" spans="1:24" s="480" customFormat="1" ht="15" customHeight="1">
      <c r="A15" s="166" t="s">
        <v>40</v>
      </c>
      <c r="B15" s="863">
        <v>71</v>
      </c>
      <c r="C15" s="863">
        <v>13</v>
      </c>
      <c r="D15" s="863">
        <v>6</v>
      </c>
      <c r="E15" s="863">
        <v>21</v>
      </c>
      <c r="F15" s="863">
        <v>1</v>
      </c>
      <c r="G15" s="863">
        <v>2</v>
      </c>
      <c r="H15" s="863">
        <v>34</v>
      </c>
      <c r="I15" s="863">
        <v>11</v>
      </c>
      <c r="J15" s="863">
        <v>4</v>
      </c>
      <c r="K15" s="863">
        <v>2</v>
      </c>
      <c r="L15" s="863">
        <v>7</v>
      </c>
      <c r="M15" s="863">
        <v>6</v>
      </c>
      <c r="N15" s="863">
        <v>1</v>
      </c>
      <c r="O15" s="863">
        <v>15</v>
      </c>
      <c r="P15" s="863">
        <v>1</v>
      </c>
      <c r="Q15" s="863">
        <v>5</v>
      </c>
      <c r="R15" s="863">
        <f t="shared" ref="R15:R36" si="0">B15-H15-I15-N15-O15-P15-Q15</f>
        <v>4</v>
      </c>
      <c r="S15" s="593"/>
      <c r="T15" s="863">
        <v>29</v>
      </c>
    </row>
    <row r="16" spans="1:24" s="480" customFormat="1" ht="15" customHeight="1">
      <c r="A16" s="877" t="s">
        <v>41</v>
      </c>
      <c r="B16" s="863">
        <v>17</v>
      </c>
      <c r="C16" s="863">
        <v>4</v>
      </c>
      <c r="D16" s="863">
        <v>1</v>
      </c>
      <c r="E16" s="863">
        <v>5</v>
      </c>
      <c r="F16" s="863">
        <v>0</v>
      </c>
      <c r="G16" s="863">
        <v>2</v>
      </c>
      <c r="H16" s="863">
        <v>12</v>
      </c>
      <c r="I16" s="863">
        <v>2</v>
      </c>
      <c r="J16" s="863">
        <v>0</v>
      </c>
      <c r="K16" s="863">
        <v>0</v>
      </c>
      <c r="L16" s="863">
        <v>2</v>
      </c>
      <c r="M16" s="863">
        <v>2</v>
      </c>
      <c r="N16" s="863">
        <v>0</v>
      </c>
      <c r="O16" s="863">
        <v>1</v>
      </c>
      <c r="P16" s="863">
        <v>1</v>
      </c>
      <c r="Q16" s="863">
        <v>1</v>
      </c>
      <c r="R16" s="863">
        <f t="shared" si="0"/>
        <v>0</v>
      </c>
      <c r="S16" s="593"/>
      <c r="T16" s="863">
        <v>4</v>
      </c>
    </row>
    <row r="17" spans="1:20" s="480" customFormat="1" ht="6" customHeight="1">
      <c r="A17" s="877"/>
      <c r="B17" s="863"/>
      <c r="C17" s="863"/>
      <c r="D17" s="863"/>
      <c r="E17" s="863"/>
      <c r="F17" s="863"/>
      <c r="G17" s="863"/>
      <c r="H17" s="863"/>
      <c r="I17" s="863"/>
      <c r="J17" s="863"/>
      <c r="K17" s="863"/>
      <c r="L17" s="863"/>
      <c r="M17" s="863"/>
      <c r="N17" s="863"/>
      <c r="O17" s="863"/>
      <c r="P17" s="863"/>
      <c r="Q17" s="863"/>
      <c r="R17" s="863"/>
      <c r="S17" s="593"/>
      <c r="T17" s="863"/>
    </row>
    <row r="18" spans="1:20" s="480" customFormat="1" ht="15" customHeight="1">
      <c r="A18" s="166" t="s">
        <v>29</v>
      </c>
      <c r="B18" s="863">
        <v>2</v>
      </c>
      <c r="C18" s="863">
        <v>0</v>
      </c>
      <c r="D18" s="863">
        <v>0</v>
      </c>
      <c r="E18" s="863">
        <v>0</v>
      </c>
      <c r="F18" s="863">
        <v>0</v>
      </c>
      <c r="G18" s="863">
        <v>0</v>
      </c>
      <c r="H18" s="863">
        <v>0</v>
      </c>
      <c r="I18" s="863">
        <v>0</v>
      </c>
      <c r="J18" s="863">
        <v>0</v>
      </c>
      <c r="K18" s="863">
        <v>0</v>
      </c>
      <c r="L18" s="863">
        <v>0</v>
      </c>
      <c r="M18" s="863">
        <v>0</v>
      </c>
      <c r="N18" s="863">
        <v>0</v>
      </c>
      <c r="O18" s="863">
        <v>1</v>
      </c>
      <c r="P18" s="863">
        <v>1</v>
      </c>
      <c r="Q18" s="863">
        <v>0</v>
      </c>
      <c r="R18" s="863">
        <f t="shared" si="0"/>
        <v>0</v>
      </c>
      <c r="S18" s="593"/>
      <c r="T18" s="863">
        <v>2</v>
      </c>
    </row>
    <row r="19" spans="1:20" s="480" customFormat="1" ht="15" customHeight="1">
      <c r="A19" s="166" t="s">
        <v>38</v>
      </c>
      <c r="B19" s="863">
        <v>17</v>
      </c>
      <c r="C19" s="863">
        <v>3</v>
      </c>
      <c r="D19" s="863">
        <v>2</v>
      </c>
      <c r="E19" s="863">
        <v>6</v>
      </c>
      <c r="F19" s="863">
        <v>0</v>
      </c>
      <c r="G19" s="863">
        <v>1</v>
      </c>
      <c r="H19" s="863">
        <v>9</v>
      </c>
      <c r="I19" s="863">
        <v>3</v>
      </c>
      <c r="J19" s="863">
        <v>0</v>
      </c>
      <c r="K19" s="863">
        <v>0</v>
      </c>
      <c r="L19" s="863">
        <v>3</v>
      </c>
      <c r="M19" s="863">
        <v>3</v>
      </c>
      <c r="N19" s="863">
        <v>0</v>
      </c>
      <c r="O19" s="863">
        <v>4</v>
      </c>
      <c r="P19" s="863">
        <v>1</v>
      </c>
      <c r="Q19" s="863">
        <v>0</v>
      </c>
      <c r="R19" s="863">
        <f t="shared" si="0"/>
        <v>0</v>
      </c>
      <c r="S19" s="593"/>
      <c r="T19" s="863">
        <v>8</v>
      </c>
    </row>
    <row r="20" spans="1:20" s="480" customFormat="1" ht="15" customHeight="1">
      <c r="A20" s="166" t="s">
        <v>39</v>
      </c>
      <c r="B20" s="863">
        <v>14</v>
      </c>
      <c r="C20" s="863">
        <v>3</v>
      </c>
      <c r="D20" s="863">
        <v>1</v>
      </c>
      <c r="E20" s="863">
        <v>4</v>
      </c>
      <c r="F20" s="863">
        <v>0</v>
      </c>
      <c r="G20" s="863">
        <v>0</v>
      </c>
      <c r="H20" s="863">
        <v>5</v>
      </c>
      <c r="I20" s="863">
        <v>4</v>
      </c>
      <c r="J20" s="863">
        <v>2</v>
      </c>
      <c r="K20" s="863">
        <v>2</v>
      </c>
      <c r="L20" s="863">
        <v>2</v>
      </c>
      <c r="M20" s="863">
        <v>2</v>
      </c>
      <c r="N20" s="863">
        <v>0</v>
      </c>
      <c r="O20" s="863">
        <v>2</v>
      </c>
      <c r="P20" s="863">
        <v>0</v>
      </c>
      <c r="Q20" s="863">
        <v>2</v>
      </c>
      <c r="R20" s="863">
        <f t="shared" si="0"/>
        <v>1</v>
      </c>
      <c r="S20" s="593"/>
      <c r="T20" s="863">
        <v>9</v>
      </c>
    </row>
    <row r="21" spans="1:20" s="480" customFormat="1" ht="15" customHeight="1">
      <c r="A21" s="166" t="s">
        <v>96</v>
      </c>
      <c r="B21" s="863">
        <v>29</v>
      </c>
      <c r="C21" s="863">
        <v>4</v>
      </c>
      <c r="D21" s="863">
        <v>3</v>
      </c>
      <c r="E21" s="863">
        <v>7</v>
      </c>
      <c r="F21" s="863">
        <v>1</v>
      </c>
      <c r="G21" s="863">
        <v>2</v>
      </c>
      <c r="H21" s="863">
        <v>15</v>
      </c>
      <c r="I21" s="863">
        <v>2</v>
      </c>
      <c r="J21" s="863">
        <v>0</v>
      </c>
      <c r="K21" s="863">
        <v>0</v>
      </c>
      <c r="L21" s="863">
        <v>2</v>
      </c>
      <c r="M21" s="863">
        <v>1</v>
      </c>
      <c r="N21" s="863">
        <v>0</v>
      </c>
      <c r="O21" s="863">
        <v>6</v>
      </c>
      <c r="P21" s="863">
        <v>0</v>
      </c>
      <c r="Q21" s="863">
        <v>3</v>
      </c>
      <c r="R21" s="863">
        <f t="shared" si="0"/>
        <v>3</v>
      </c>
      <c r="S21" s="593"/>
      <c r="T21" s="863">
        <v>10</v>
      </c>
    </row>
    <row r="22" spans="1:20" s="480" customFormat="1" ht="15" customHeight="1">
      <c r="A22" s="166" t="s">
        <v>97</v>
      </c>
      <c r="B22" s="863">
        <v>26</v>
      </c>
      <c r="C22" s="863">
        <v>7</v>
      </c>
      <c r="D22" s="863">
        <v>1</v>
      </c>
      <c r="E22" s="863">
        <v>9</v>
      </c>
      <c r="F22" s="863">
        <v>0</v>
      </c>
      <c r="G22" s="863">
        <v>1</v>
      </c>
      <c r="H22" s="863">
        <v>17</v>
      </c>
      <c r="I22" s="863">
        <v>4</v>
      </c>
      <c r="J22" s="863">
        <v>2</v>
      </c>
      <c r="K22" s="863">
        <v>0</v>
      </c>
      <c r="L22" s="863">
        <v>2</v>
      </c>
      <c r="M22" s="863">
        <v>2</v>
      </c>
      <c r="N22" s="863">
        <v>1</v>
      </c>
      <c r="O22" s="863">
        <v>3</v>
      </c>
      <c r="P22" s="863">
        <v>0</v>
      </c>
      <c r="Q22" s="863">
        <v>1</v>
      </c>
      <c r="R22" s="863">
        <f t="shared" si="0"/>
        <v>0</v>
      </c>
      <c r="S22" s="593"/>
      <c r="T22" s="863">
        <v>4</v>
      </c>
    </row>
    <row r="23" spans="1:20" s="480" customFormat="1" ht="6" customHeight="1">
      <c r="A23" s="877"/>
      <c r="B23" s="863"/>
      <c r="C23" s="863"/>
      <c r="D23" s="863"/>
      <c r="E23" s="863"/>
      <c r="F23" s="863"/>
      <c r="G23" s="863"/>
      <c r="H23" s="863"/>
      <c r="I23" s="863"/>
      <c r="J23" s="863"/>
      <c r="K23" s="863"/>
      <c r="L23" s="863"/>
      <c r="M23" s="863"/>
      <c r="N23" s="863"/>
      <c r="O23" s="863"/>
      <c r="P23" s="863"/>
      <c r="Q23" s="863"/>
      <c r="R23" s="863"/>
      <c r="S23" s="593"/>
      <c r="T23" s="863"/>
    </row>
    <row r="24" spans="1:20" s="480" customFormat="1" ht="15" customHeight="1">
      <c r="A24" s="875" t="s">
        <v>40</v>
      </c>
      <c r="B24" s="863"/>
      <c r="C24" s="863"/>
      <c r="D24" s="863"/>
      <c r="E24" s="863"/>
      <c r="F24" s="863"/>
      <c r="G24" s="863"/>
      <c r="H24" s="863"/>
      <c r="I24" s="863"/>
      <c r="J24" s="863"/>
      <c r="K24" s="863"/>
      <c r="L24" s="863"/>
      <c r="M24" s="863"/>
      <c r="N24" s="863"/>
      <c r="O24" s="863"/>
      <c r="P24" s="863"/>
      <c r="Q24" s="863"/>
      <c r="R24" s="863"/>
      <c r="S24" s="593"/>
      <c r="T24" s="863"/>
    </row>
    <row r="25" spans="1:20" s="480" customFormat="1" ht="15" customHeight="1">
      <c r="A25" s="166" t="s">
        <v>29</v>
      </c>
      <c r="B25" s="863">
        <v>2</v>
      </c>
      <c r="C25" s="863">
        <v>0</v>
      </c>
      <c r="D25" s="863">
        <v>0</v>
      </c>
      <c r="E25" s="863">
        <v>0</v>
      </c>
      <c r="F25" s="863">
        <v>0</v>
      </c>
      <c r="G25" s="863">
        <v>0</v>
      </c>
      <c r="H25" s="863">
        <v>0</v>
      </c>
      <c r="I25" s="863">
        <v>0</v>
      </c>
      <c r="J25" s="863">
        <v>0</v>
      </c>
      <c r="K25" s="863">
        <v>0</v>
      </c>
      <c r="L25" s="863">
        <v>0</v>
      </c>
      <c r="M25" s="863">
        <v>0</v>
      </c>
      <c r="N25" s="863">
        <v>0</v>
      </c>
      <c r="O25" s="863">
        <v>1</v>
      </c>
      <c r="P25" s="863">
        <v>1</v>
      </c>
      <c r="Q25" s="863">
        <v>0</v>
      </c>
      <c r="R25" s="863">
        <f t="shared" si="0"/>
        <v>0</v>
      </c>
      <c r="S25" s="593"/>
      <c r="T25" s="863">
        <v>2</v>
      </c>
    </row>
    <row r="26" spans="1:20" s="480" customFormat="1" ht="15" customHeight="1">
      <c r="A26" s="166" t="s">
        <v>38</v>
      </c>
      <c r="B26" s="863">
        <v>15</v>
      </c>
      <c r="C26" s="863">
        <v>3</v>
      </c>
      <c r="D26" s="863">
        <v>2</v>
      </c>
      <c r="E26" s="863">
        <v>6</v>
      </c>
      <c r="F26" s="863">
        <v>0</v>
      </c>
      <c r="G26" s="863">
        <v>1</v>
      </c>
      <c r="H26" s="863">
        <v>9</v>
      </c>
      <c r="I26" s="863">
        <v>3</v>
      </c>
      <c r="J26" s="863">
        <v>0</v>
      </c>
      <c r="K26" s="863">
        <v>0</v>
      </c>
      <c r="L26" s="863">
        <v>3</v>
      </c>
      <c r="M26" s="863">
        <v>3</v>
      </c>
      <c r="N26" s="863">
        <v>0</v>
      </c>
      <c r="O26" s="863">
        <v>3</v>
      </c>
      <c r="P26" s="863">
        <v>0</v>
      </c>
      <c r="Q26" s="863">
        <v>0</v>
      </c>
      <c r="R26" s="863">
        <f t="shared" si="0"/>
        <v>0</v>
      </c>
      <c r="S26" s="593"/>
      <c r="T26" s="863">
        <v>8</v>
      </c>
    </row>
    <row r="27" spans="1:20" s="480" customFormat="1" ht="15" customHeight="1">
      <c r="A27" s="166" t="s">
        <v>39</v>
      </c>
      <c r="B27" s="863">
        <v>12</v>
      </c>
      <c r="C27" s="863">
        <v>2</v>
      </c>
      <c r="D27" s="863">
        <v>1</v>
      </c>
      <c r="E27" s="863">
        <v>3</v>
      </c>
      <c r="F27" s="863">
        <v>0</v>
      </c>
      <c r="G27" s="863">
        <v>0</v>
      </c>
      <c r="H27" s="863">
        <v>4</v>
      </c>
      <c r="I27" s="863">
        <v>4</v>
      </c>
      <c r="J27" s="863">
        <v>2</v>
      </c>
      <c r="K27" s="863">
        <v>2</v>
      </c>
      <c r="L27" s="863">
        <v>2</v>
      </c>
      <c r="M27" s="863">
        <v>2</v>
      </c>
      <c r="N27" s="863">
        <v>0</v>
      </c>
      <c r="O27" s="863">
        <v>2</v>
      </c>
      <c r="P27" s="863">
        <v>0</v>
      </c>
      <c r="Q27" s="863">
        <v>1</v>
      </c>
      <c r="R27" s="863">
        <f t="shared" si="0"/>
        <v>1</v>
      </c>
      <c r="S27" s="593"/>
      <c r="T27" s="863">
        <v>8</v>
      </c>
    </row>
    <row r="28" spans="1:20" s="480" customFormat="1" ht="15" customHeight="1">
      <c r="A28" s="166" t="s">
        <v>96</v>
      </c>
      <c r="B28" s="863">
        <v>24</v>
      </c>
      <c r="C28" s="863">
        <v>3</v>
      </c>
      <c r="D28" s="863">
        <v>2</v>
      </c>
      <c r="E28" s="863">
        <v>5</v>
      </c>
      <c r="F28" s="863">
        <v>1</v>
      </c>
      <c r="G28" s="863">
        <v>1</v>
      </c>
      <c r="H28" s="863">
        <v>10</v>
      </c>
      <c r="I28" s="863">
        <v>2</v>
      </c>
      <c r="J28" s="863">
        <v>0</v>
      </c>
      <c r="K28" s="863">
        <v>0</v>
      </c>
      <c r="L28" s="863">
        <v>2</v>
      </c>
      <c r="M28" s="863">
        <v>1</v>
      </c>
      <c r="N28" s="863">
        <v>0</v>
      </c>
      <c r="O28" s="863">
        <v>6</v>
      </c>
      <c r="P28" s="863">
        <v>0</v>
      </c>
      <c r="Q28" s="863">
        <v>3</v>
      </c>
      <c r="R28" s="863">
        <f t="shared" si="0"/>
        <v>3</v>
      </c>
      <c r="S28" s="593"/>
      <c r="T28" s="863">
        <v>9</v>
      </c>
    </row>
    <row r="29" spans="1:20" s="480" customFormat="1" ht="15" customHeight="1">
      <c r="A29" s="166" t="s">
        <v>97</v>
      </c>
      <c r="B29" s="863">
        <v>18</v>
      </c>
      <c r="C29" s="863">
        <v>5</v>
      </c>
      <c r="D29" s="863">
        <v>1</v>
      </c>
      <c r="E29" s="863">
        <v>7</v>
      </c>
      <c r="F29" s="863">
        <v>0</v>
      </c>
      <c r="G29" s="863">
        <v>0</v>
      </c>
      <c r="H29" s="863">
        <v>11</v>
      </c>
      <c r="I29" s="863">
        <v>2</v>
      </c>
      <c r="J29" s="863">
        <v>2</v>
      </c>
      <c r="K29" s="863">
        <v>0</v>
      </c>
      <c r="L29" s="863">
        <v>0</v>
      </c>
      <c r="M29" s="863">
        <v>0</v>
      </c>
      <c r="N29" s="863">
        <v>1</v>
      </c>
      <c r="O29" s="863">
        <v>3</v>
      </c>
      <c r="P29" s="863">
        <v>0</v>
      </c>
      <c r="Q29" s="863">
        <v>1</v>
      </c>
      <c r="R29" s="863">
        <f t="shared" si="0"/>
        <v>0</v>
      </c>
      <c r="S29" s="593"/>
      <c r="T29" s="863">
        <v>2</v>
      </c>
    </row>
    <row r="30" spans="1:20" s="480" customFormat="1" ht="6" customHeight="1">
      <c r="A30" s="877"/>
      <c r="B30" s="863"/>
      <c r="C30" s="863"/>
      <c r="D30" s="863"/>
      <c r="E30" s="863"/>
      <c r="F30" s="863"/>
      <c r="G30" s="863"/>
      <c r="H30" s="863"/>
      <c r="I30" s="863"/>
      <c r="J30" s="863"/>
      <c r="K30" s="863"/>
      <c r="L30" s="863"/>
      <c r="M30" s="863"/>
      <c r="N30" s="863"/>
      <c r="O30" s="863"/>
      <c r="P30" s="863"/>
      <c r="Q30" s="863"/>
      <c r="R30" s="863"/>
      <c r="S30" s="593"/>
      <c r="T30" s="863"/>
    </row>
    <row r="31" spans="1:20" s="480" customFormat="1" ht="15" customHeight="1">
      <c r="A31" s="875" t="s">
        <v>41</v>
      </c>
      <c r="B31" s="863"/>
      <c r="C31" s="863"/>
      <c r="D31" s="863"/>
      <c r="E31" s="863"/>
      <c r="F31" s="863"/>
      <c r="G31" s="863"/>
      <c r="H31" s="863"/>
      <c r="I31" s="863"/>
      <c r="J31" s="863"/>
      <c r="K31" s="863"/>
      <c r="L31" s="863"/>
      <c r="M31" s="863"/>
      <c r="N31" s="863"/>
      <c r="O31" s="863"/>
      <c r="P31" s="863"/>
      <c r="Q31" s="863"/>
      <c r="R31" s="863"/>
      <c r="S31" s="593"/>
      <c r="T31" s="863"/>
    </row>
    <row r="32" spans="1:20" s="480" customFormat="1" ht="15" customHeight="1">
      <c r="A32" s="166" t="s">
        <v>29</v>
      </c>
      <c r="B32" s="863">
        <v>0</v>
      </c>
      <c r="C32" s="863">
        <v>0</v>
      </c>
      <c r="D32" s="863">
        <v>0</v>
      </c>
      <c r="E32" s="863">
        <v>0</v>
      </c>
      <c r="F32" s="863">
        <v>0</v>
      </c>
      <c r="G32" s="863">
        <v>0</v>
      </c>
      <c r="H32" s="863">
        <v>0</v>
      </c>
      <c r="I32" s="863">
        <v>0</v>
      </c>
      <c r="J32" s="863">
        <v>0</v>
      </c>
      <c r="K32" s="863">
        <v>0</v>
      </c>
      <c r="L32" s="863">
        <v>0</v>
      </c>
      <c r="M32" s="863">
        <v>0</v>
      </c>
      <c r="N32" s="863">
        <v>0</v>
      </c>
      <c r="O32" s="863">
        <v>0</v>
      </c>
      <c r="P32" s="863">
        <v>0</v>
      </c>
      <c r="Q32" s="863">
        <v>0</v>
      </c>
      <c r="R32" s="863">
        <f t="shared" si="0"/>
        <v>0</v>
      </c>
      <c r="S32" s="593"/>
      <c r="T32" s="863">
        <v>0</v>
      </c>
    </row>
    <row r="33" spans="1:32" s="480" customFormat="1" ht="15" customHeight="1">
      <c r="A33" s="166" t="s">
        <v>38</v>
      </c>
      <c r="B33" s="863">
        <v>2</v>
      </c>
      <c r="C33" s="863">
        <v>0</v>
      </c>
      <c r="D33" s="863">
        <v>0</v>
      </c>
      <c r="E33" s="863">
        <v>0</v>
      </c>
      <c r="F33" s="863">
        <v>0</v>
      </c>
      <c r="G33" s="863">
        <v>0</v>
      </c>
      <c r="H33" s="863">
        <v>0</v>
      </c>
      <c r="I33" s="863">
        <v>0</v>
      </c>
      <c r="J33" s="863">
        <v>0</v>
      </c>
      <c r="K33" s="863">
        <v>0</v>
      </c>
      <c r="L33" s="863">
        <v>0</v>
      </c>
      <c r="M33" s="863">
        <v>0</v>
      </c>
      <c r="N33" s="863">
        <v>0</v>
      </c>
      <c r="O33" s="863">
        <v>1</v>
      </c>
      <c r="P33" s="863">
        <v>1</v>
      </c>
      <c r="Q33" s="863">
        <v>0</v>
      </c>
      <c r="R33" s="863">
        <f t="shared" si="0"/>
        <v>0</v>
      </c>
      <c r="S33" s="593"/>
      <c r="T33" s="863">
        <v>0</v>
      </c>
    </row>
    <row r="34" spans="1:32" s="480" customFormat="1" ht="15" customHeight="1">
      <c r="A34" s="166" t="s">
        <v>39</v>
      </c>
      <c r="B34" s="863">
        <v>2</v>
      </c>
      <c r="C34" s="863">
        <v>1</v>
      </c>
      <c r="D34" s="863">
        <v>0</v>
      </c>
      <c r="E34" s="863">
        <v>1</v>
      </c>
      <c r="F34" s="863">
        <v>0</v>
      </c>
      <c r="G34" s="863">
        <v>0</v>
      </c>
      <c r="H34" s="863">
        <v>1</v>
      </c>
      <c r="I34" s="863">
        <v>0</v>
      </c>
      <c r="J34" s="863">
        <v>0</v>
      </c>
      <c r="K34" s="863">
        <v>0</v>
      </c>
      <c r="L34" s="863">
        <v>0</v>
      </c>
      <c r="M34" s="863">
        <v>0</v>
      </c>
      <c r="N34" s="863">
        <v>0</v>
      </c>
      <c r="O34" s="863">
        <v>0</v>
      </c>
      <c r="P34" s="863">
        <v>0</v>
      </c>
      <c r="Q34" s="863">
        <v>1</v>
      </c>
      <c r="R34" s="863">
        <f t="shared" si="0"/>
        <v>0</v>
      </c>
      <c r="S34" s="593"/>
      <c r="T34" s="863">
        <v>1</v>
      </c>
    </row>
    <row r="35" spans="1:32" s="480" customFormat="1" ht="15" customHeight="1">
      <c r="A35" s="166" t="s">
        <v>96</v>
      </c>
      <c r="B35" s="863">
        <v>5</v>
      </c>
      <c r="C35" s="863">
        <v>1</v>
      </c>
      <c r="D35" s="863">
        <v>1</v>
      </c>
      <c r="E35" s="863">
        <v>2</v>
      </c>
      <c r="F35" s="863">
        <v>0</v>
      </c>
      <c r="G35" s="863">
        <v>1</v>
      </c>
      <c r="H35" s="863">
        <v>5</v>
      </c>
      <c r="I35" s="863">
        <v>0</v>
      </c>
      <c r="J35" s="863">
        <v>0</v>
      </c>
      <c r="K35" s="863">
        <v>0</v>
      </c>
      <c r="L35" s="863">
        <v>0</v>
      </c>
      <c r="M35" s="863">
        <v>0</v>
      </c>
      <c r="N35" s="863">
        <v>0</v>
      </c>
      <c r="O35" s="863">
        <v>0</v>
      </c>
      <c r="P35" s="863">
        <v>0</v>
      </c>
      <c r="Q35" s="863">
        <v>0</v>
      </c>
      <c r="R35" s="863">
        <f t="shared" si="0"/>
        <v>0</v>
      </c>
      <c r="S35" s="593"/>
      <c r="T35" s="863">
        <v>1</v>
      </c>
    </row>
    <row r="36" spans="1:32" s="480" customFormat="1" ht="15" customHeight="1">
      <c r="A36" s="166" t="s">
        <v>97</v>
      </c>
      <c r="B36" s="863">
        <v>8</v>
      </c>
      <c r="C36" s="863">
        <v>2</v>
      </c>
      <c r="D36" s="863">
        <v>0</v>
      </c>
      <c r="E36" s="863">
        <v>2</v>
      </c>
      <c r="F36" s="863">
        <v>0</v>
      </c>
      <c r="G36" s="863">
        <v>1</v>
      </c>
      <c r="H36" s="863">
        <v>6</v>
      </c>
      <c r="I36" s="863">
        <v>2</v>
      </c>
      <c r="J36" s="863">
        <v>0</v>
      </c>
      <c r="K36" s="863">
        <v>0</v>
      </c>
      <c r="L36" s="863">
        <v>2</v>
      </c>
      <c r="M36" s="863">
        <v>2</v>
      </c>
      <c r="N36" s="863">
        <v>0</v>
      </c>
      <c r="O36" s="863">
        <v>0</v>
      </c>
      <c r="P36" s="863">
        <v>0</v>
      </c>
      <c r="Q36" s="863">
        <v>0</v>
      </c>
      <c r="R36" s="863">
        <f t="shared" si="0"/>
        <v>0</v>
      </c>
      <c r="S36" s="593"/>
      <c r="T36" s="863">
        <v>2</v>
      </c>
    </row>
    <row r="37" spans="1:32" s="480" customFormat="1" ht="6" customHeight="1">
      <c r="A37" s="166"/>
      <c r="B37" s="173"/>
      <c r="C37" s="173"/>
      <c r="D37" s="173"/>
      <c r="E37" s="173"/>
      <c r="F37" s="173"/>
      <c r="G37" s="173"/>
      <c r="H37" s="173"/>
      <c r="I37" s="173"/>
      <c r="J37" s="173"/>
      <c r="K37" s="173"/>
      <c r="L37" s="173"/>
      <c r="M37" s="173"/>
      <c r="N37" s="173"/>
      <c r="O37" s="173"/>
      <c r="P37" s="173"/>
      <c r="Q37" s="173"/>
      <c r="R37" s="173"/>
      <c r="S37" s="173"/>
      <c r="T37" s="173"/>
    </row>
    <row r="38" spans="1:32" s="480" customFormat="1" ht="15" customHeight="1">
      <c r="A38" s="1500" t="s">
        <v>267</v>
      </c>
      <c r="B38" s="1500"/>
      <c r="C38" s="1500"/>
      <c r="D38" s="1500"/>
      <c r="E38" s="1500"/>
      <c r="F38" s="1500"/>
      <c r="G38" s="1500"/>
      <c r="H38" s="1500"/>
      <c r="I38" s="1500"/>
      <c r="J38" s="1500"/>
      <c r="K38" s="1500"/>
      <c r="L38" s="1500"/>
      <c r="M38" s="1500"/>
      <c r="N38" s="1500"/>
      <c r="O38" s="1500"/>
      <c r="P38" s="1500"/>
      <c r="Q38" s="1500"/>
      <c r="R38" s="869"/>
      <c r="S38" s="496"/>
      <c r="T38" s="496"/>
    </row>
    <row r="39" spans="1:32" s="480" customFormat="1" ht="15" customHeight="1">
      <c r="A39" s="1525" t="s">
        <v>269</v>
      </c>
      <c r="B39" s="1525"/>
      <c r="C39" s="1525"/>
      <c r="D39" s="1525"/>
      <c r="E39" s="1525"/>
      <c r="F39" s="1525"/>
      <c r="G39" s="1525"/>
      <c r="H39" s="1525"/>
      <c r="I39" s="1525"/>
      <c r="J39" s="1525"/>
      <c r="K39" s="1525"/>
      <c r="L39" s="1525"/>
      <c r="M39" s="1525"/>
      <c r="N39" s="1525"/>
      <c r="O39" s="1525"/>
      <c r="P39" s="1525"/>
      <c r="Q39" s="1525"/>
      <c r="R39" s="1525"/>
      <c r="S39" s="1525"/>
      <c r="T39" s="1525"/>
    </row>
    <row r="40" spans="1:32" s="480" customFormat="1" ht="6" customHeight="1">
      <c r="A40" s="496"/>
      <c r="B40" s="496"/>
      <c r="C40" s="496"/>
      <c r="D40" s="496"/>
      <c r="E40" s="496"/>
      <c r="F40" s="496"/>
      <c r="G40" s="496"/>
      <c r="H40" s="496"/>
      <c r="I40" s="496"/>
      <c r="J40" s="496"/>
      <c r="K40" s="496"/>
      <c r="L40" s="496"/>
      <c r="M40" s="496"/>
      <c r="N40" s="496"/>
      <c r="O40" s="496"/>
      <c r="P40" s="496"/>
      <c r="Q40" s="496"/>
      <c r="R40" s="496"/>
      <c r="S40" s="496"/>
      <c r="T40" s="496"/>
    </row>
    <row r="41" spans="1:32" s="480" customFormat="1" ht="15" customHeight="1">
      <c r="A41" s="490" t="s">
        <v>136</v>
      </c>
      <c r="B41" s="1048">
        <v>184</v>
      </c>
      <c r="C41" s="1048">
        <v>40</v>
      </c>
      <c r="D41" s="1048">
        <v>23</v>
      </c>
      <c r="E41" s="1048">
        <v>66</v>
      </c>
      <c r="F41" s="1048">
        <v>6</v>
      </c>
      <c r="G41" s="1048">
        <v>14</v>
      </c>
      <c r="H41" s="1048">
        <v>103</v>
      </c>
      <c r="I41" s="1048">
        <v>21</v>
      </c>
      <c r="J41" s="1048">
        <v>5</v>
      </c>
      <c r="K41" s="1048">
        <v>3</v>
      </c>
      <c r="L41" s="1048">
        <v>16</v>
      </c>
      <c r="M41" s="1048">
        <v>14</v>
      </c>
      <c r="N41" s="1048">
        <v>3</v>
      </c>
      <c r="O41" s="1048">
        <v>35</v>
      </c>
      <c r="P41" s="1048">
        <v>7</v>
      </c>
      <c r="Q41" s="1048">
        <v>7</v>
      </c>
      <c r="R41" s="1048">
        <f>B41-H41-I41-N41-O41-P41-Q41</f>
        <v>8</v>
      </c>
      <c r="S41" s="812"/>
      <c r="T41" s="1048">
        <v>54</v>
      </c>
      <c r="U41" s="689"/>
      <c r="V41" s="689"/>
      <c r="W41" s="689"/>
      <c r="X41" s="689"/>
      <c r="Y41" s="689"/>
      <c r="Z41" s="689"/>
      <c r="AA41" s="689"/>
      <c r="AB41" s="689"/>
      <c r="AC41" s="689"/>
      <c r="AD41" s="689"/>
      <c r="AE41" s="689"/>
      <c r="AF41" s="689"/>
    </row>
    <row r="42" spans="1:32" s="480" customFormat="1" ht="6" customHeight="1">
      <c r="A42" s="877"/>
      <c r="B42" s="892"/>
      <c r="C42" s="892"/>
      <c r="D42" s="892"/>
      <c r="E42" s="892"/>
      <c r="F42" s="892"/>
      <c r="G42" s="892"/>
      <c r="H42" s="892"/>
      <c r="I42" s="892"/>
      <c r="J42" s="892"/>
      <c r="K42" s="892"/>
      <c r="L42" s="892"/>
      <c r="M42" s="892"/>
      <c r="N42" s="892"/>
      <c r="O42" s="892"/>
      <c r="P42" s="892"/>
      <c r="Q42" s="892"/>
      <c r="R42" s="1048"/>
      <c r="S42" s="812"/>
      <c r="T42" s="892"/>
    </row>
    <row r="43" spans="1:32" s="480" customFormat="1" ht="15" customHeight="1">
      <c r="A43" s="166" t="s">
        <v>40</v>
      </c>
      <c r="B43" s="863">
        <v>137</v>
      </c>
      <c r="C43" s="863">
        <v>33</v>
      </c>
      <c r="D43" s="863">
        <v>17</v>
      </c>
      <c r="E43" s="863">
        <v>52</v>
      </c>
      <c r="F43" s="863">
        <v>3</v>
      </c>
      <c r="G43" s="863">
        <v>7</v>
      </c>
      <c r="H43" s="863">
        <v>72</v>
      </c>
      <c r="I43" s="863">
        <v>17</v>
      </c>
      <c r="J43" s="863">
        <v>4</v>
      </c>
      <c r="K43" s="863">
        <v>2</v>
      </c>
      <c r="L43" s="863">
        <v>13</v>
      </c>
      <c r="M43" s="863">
        <v>11</v>
      </c>
      <c r="N43" s="863">
        <v>3</v>
      </c>
      <c r="O43" s="863">
        <v>29</v>
      </c>
      <c r="P43" s="863">
        <v>4</v>
      </c>
      <c r="Q43" s="863">
        <v>5</v>
      </c>
      <c r="R43" s="863">
        <f t="shared" ref="R43:R64" si="1">B43-H43-I43-N43-O43-P43-Q43</f>
        <v>7</v>
      </c>
      <c r="S43" s="812"/>
      <c r="T43" s="863">
        <v>44</v>
      </c>
    </row>
    <row r="44" spans="1:32" s="480" customFormat="1" ht="15" customHeight="1">
      <c r="A44" s="877" t="s">
        <v>41</v>
      </c>
      <c r="B44" s="863">
        <v>47</v>
      </c>
      <c r="C44" s="863">
        <v>7</v>
      </c>
      <c r="D44" s="863">
        <v>6</v>
      </c>
      <c r="E44" s="863">
        <v>14</v>
      </c>
      <c r="F44" s="863">
        <v>3</v>
      </c>
      <c r="G44" s="863">
        <v>7</v>
      </c>
      <c r="H44" s="863">
        <v>31</v>
      </c>
      <c r="I44" s="863">
        <v>4</v>
      </c>
      <c r="J44" s="863">
        <v>1</v>
      </c>
      <c r="K44" s="863">
        <v>1</v>
      </c>
      <c r="L44" s="863">
        <v>3</v>
      </c>
      <c r="M44" s="863">
        <v>3</v>
      </c>
      <c r="N44" s="863">
        <v>0</v>
      </c>
      <c r="O44" s="863">
        <v>6</v>
      </c>
      <c r="P44" s="863">
        <v>3</v>
      </c>
      <c r="Q44" s="863">
        <v>2</v>
      </c>
      <c r="R44" s="863">
        <f t="shared" si="1"/>
        <v>1</v>
      </c>
      <c r="S44" s="812"/>
      <c r="T44" s="863">
        <v>10</v>
      </c>
    </row>
    <row r="45" spans="1:32" s="480" customFormat="1" ht="6" customHeight="1">
      <c r="A45" s="877"/>
      <c r="B45" s="863"/>
      <c r="C45" s="863"/>
      <c r="D45" s="863"/>
      <c r="E45" s="863"/>
      <c r="F45" s="863"/>
      <c r="G45" s="863"/>
      <c r="H45" s="863"/>
      <c r="I45" s="863"/>
      <c r="J45" s="863"/>
      <c r="K45" s="863"/>
      <c r="L45" s="863"/>
      <c r="M45" s="863"/>
      <c r="N45" s="863"/>
      <c r="O45" s="863"/>
      <c r="P45" s="863"/>
      <c r="Q45" s="863"/>
      <c r="R45" s="863"/>
      <c r="S45" s="812"/>
      <c r="T45" s="863"/>
    </row>
    <row r="46" spans="1:32" s="480" customFormat="1" ht="15" customHeight="1">
      <c r="A46" s="166" t="s">
        <v>29</v>
      </c>
      <c r="B46" s="863">
        <v>8</v>
      </c>
      <c r="C46" s="863">
        <v>1</v>
      </c>
      <c r="D46" s="863">
        <v>1</v>
      </c>
      <c r="E46" s="863">
        <v>2</v>
      </c>
      <c r="F46" s="863">
        <v>0</v>
      </c>
      <c r="G46" s="863">
        <v>0</v>
      </c>
      <c r="H46" s="863">
        <v>2</v>
      </c>
      <c r="I46" s="863">
        <v>0</v>
      </c>
      <c r="J46" s="863">
        <v>0</v>
      </c>
      <c r="K46" s="863">
        <v>0</v>
      </c>
      <c r="L46" s="863">
        <v>0</v>
      </c>
      <c r="M46" s="863">
        <v>0</v>
      </c>
      <c r="N46" s="863">
        <v>0</v>
      </c>
      <c r="O46" s="863">
        <v>3</v>
      </c>
      <c r="P46" s="863">
        <v>3</v>
      </c>
      <c r="Q46" s="863">
        <v>0</v>
      </c>
      <c r="R46" s="863">
        <f t="shared" si="1"/>
        <v>0</v>
      </c>
      <c r="S46" s="812"/>
      <c r="T46" s="863">
        <v>2</v>
      </c>
    </row>
    <row r="47" spans="1:32" s="480" customFormat="1" ht="15" customHeight="1">
      <c r="A47" s="166" t="s">
        <v>38</v>
      </c>
      <c r="B47" s="863">
        <v>27</v>
      </c>
      <c r="C47" s="863">
        <v>6</v>
      </c>
      <c r="D47" s="863">
        <v>3</v>
      </c>
      <c r="E47" s="863">
        <v>10</v>
      </c>
      <c r="F47" s="863">
        <v>0</v>
      </c>
      <c r="G47" s="863">
        <v>2</v>
      </c>
      <c r="H47" s="863">
        <v>14</v>
      </c>
      <c r="I47" s="863">
        <v>3</v>
      </c>
      <c r="J47" s="863">
        <v>0</v>
      </c>
      <c r="K47" s="863">
        <v>0</v>
      </c>
      <c r="L47" s="863">
        <v>3</v>
      </c>
      <c r="M47" s="863">
        <v>3</v>
      </c>
      <c r="N47" s="863">
        <v>0</v>
      </c>
      <c r="O47" s="863">
        <v>7</v>
      </c>
      <c r="P47" s="863">
        <v>3</v>
      </c>
      <c r="Q47" s="863">
        <v>0</v>
      </c>
      <c r="R47" s="863">
        <f t="shared" si="1"/>
        <v>0</v>
      </c>
      <c r="S47" s="812"/>
      <c r="T47" s="863">
        <v>9</v>
      </c>
    </row>
    <row r="48" spans="1:32" s="480" customFormat="1" ht="15" customHeight="1">
      <c r="A48" s="166" t="s">
        <v>39</v>
      </c>
      <c r="B48" s="863">
        <v>39</v>
      </c>
      <c r="C48" s="863">
        <v>10</v>
      </c>
      <c r="D48" s="863">
        <v>3</v>
      </c>
      <c r="E48" s="863">
        <v>14</v>
      </c>
      <c r="F48" s="863">
        <v>1</v>
      </c>
      <c r="G48" s="863">
        <v>1</v>
      </c>
      <c r="H48" s="863">
        <v>17</v>
      </c>
      <c r="I48" s="863">
        <v>8</v>
      </c>
      <c r="J48" s="863">
        <v>2</v>
      </c>
      <c r="K48" s="863">
        <v>2</v>
      </c>
      <c r="L48" s="863">
        <v>6</v>
      </c>
      <c r="M48" s="863">
        <v>6</v>
      </c>
      <c r="N48" s="863">
        <v>0</v>
      </c>
      <c r="O48" s="863">
        <v>10</v>
      </c>
      <c r="P48" s="863">
        <v>0</v>
      </c>
      <c r="Q48" s="863">
        <v>2</v>
      </c>
      <c r="R48" s="863">
        <f t="shared" si="1"/>
        <v>2</v>
      </c>
      <c r="S48" s="812"/>
      <c r="T48" s="863">
        <v>17</v>
      </c>
    </row>
    <row r="49" spans="1:20" s="480" customFormat="1" ht="15" customHeight="1">
      <c r="A49" s="166" t="s">
        <v>96</v>
      </c>
      <c r="B49" s="863">
        <v>63</v>
      </c>
      <c r="C49" s="863">
        <v>12</v>
      </c>
      <c r="D49" s="863">
        <v>11</v>
      </c>
      <c r="E49" s="863">
        <v>23</v>
      </c>
      <c r="F49" s="863">
        <v>2</v>
      </c>
      <c r="G49" s="863">
        <v>8</v>
      </c>
      <c r="H49" s="863">
        <v>39</v>
      </c>
      <c r="I49" s="863">
        <v>5</v>
      </c>
      <c r="J49" s="863">
        <v>1</v>
      </c>
      <c r="K49" s="863">
        <v>1</v>
      </c>
      <c r="L49" s="863">
        <v>4</v>
      </c>
      <c r="M49" s="863">
        <v>3</v>
      </c>
      <c r="N49" s="863">
        <v>0</v>
      </c>
      <c r="O49" s="863">
        <v>12</v>
      </c>
      <c r="P49" s="863">
        <v>0</v>
      </c>
      <c r="Q49" s="863">
        <v>4</v>
      </c>
      <c r="R49" s="863">
        <f t="shared" si="1"/>
        <v>3</v>
      </c>
      <c r="S49" s="812"/>
      <c r="T49" s="863">
        <v>16</v>
      </c>
    </row>
    <row r="50" spans="1:20" s="480" customFormat="1" ht="15" customHeight="1">
      <c r="A50" s="166" t="s">
        <v>97</v>
      </c>
      <c r="B50" s="863">
        <v>47</v>
      </c>
      <c r="C50" s="863">
        <v>11</v>
      </c>
      <c r="D50" s="863">
        <v>5</v>
      </c>
      <c r="E50" s="863">
        <v>17</v>
      </c>
      <c r="F50" s="863">
        <v>3</v>
      </c>
      <c r="G50" s="863">
        <v>3</v>
      </c>
      <c r="H50" s="863">
        <v>31</v>
      </c>
      <c r="I50" s="863">
        <v>5</v>
      </c>
      <c r="J50" s="863">
        <v>2</v>
      </c>
      <c r="K50" s="863">
        <v>0</v>
      </c>
      <c r="L50" s="863">
        <v>3</v>
      </c>
      <c r="M50" s="863">
        <v>2</v>
      </c>
      <c r="N50" s="863">
        <v>3</v>
      </c>
      <c r="O50" s="863">
        <v>3</v>
      </c>
      <c r="P50" s="863">
        <v>1</v>
      </c>
      <c r="Q50" s="863">
        <v>1</v>
      </c>
      <c r="R50" s="863">
        <f t="shared" si="1"/>
        <v>3</v>
      </c>
      <c r="S50" s="812"/>
      <c r="T50" s="863">
        <v>10</v>
      </c>
    </row>
    <row r="51" spans="1:20" s="480" customFormat="1" ht="6" customHeight="1">
      <c r="A51" s="877"/>
      <c r="B51" s="863"/>
      <c r="C51" s="863"/>
      <c r="D51" s="863"/>
      <c r="E51" s="863"/>
      <c r="F51" s="863"/>
      <c r="G51" s="863"/>
      <c r="H51" s="863"/>
      <c r="I51" s="863"/>
      <c r="J51" s="863"/>
      <c r="K51" s="863"/>
      <c r="L51" s="863"/>
      <c r="M51" s="863"/>
      <c r="N51" s="863"/>
      <c r="O51" s="863"/>
      <c r="P51" s="863"/>
      <c r="Q51" s="863"/>
      <c r="R51" s="863"/>
      <c r="S51" s="812"/>
      <c r="T51" s="863"/>
    </row>
    <row r="52" spans="1:20" s="480" customFormat="1" ht="15" customHeight="1">
      <c r="A52" s="875" t="s">
        <v>40</v>
      </c>
      <c r="B52" s="863"/>
      <c r="C52" s="863"/>
      <c r="D52" s="863"/>
      <c r="E52" s="863"/>
      <c r="F52" s="863"/>
      <c r="G52" s="863"/>
      <c r="H52" s="863"/>
      <c r="I52" s="863"/>
      <c r="J52" s="863"/>
      <c r="K52" s="863"/>
      <c r="L52" s="863"/>
      <c r="M52" s="863"/>
      <c r="N52" s="863"/>
      <c r="O52" s="863"/>
      <c r="P52" s="863"/>
      <c r="Q52" s="863"/>
      <c r="R52" s="863"/>
      <c r="S52" s="812"/>
      <c r="T52" s="863"/>
    </row>
    <row r="53" spans="1:20" s="480" customFormat="1" ht="15" customHeight="1">
      <c r="A53" s="166" t="s">
        <v>29</v>
      </c>
      <c r="B53" s="863">
        <v>6</v>
      </c>
      <c r="C53" s="863">
        <v>1</v>
      </c>
      <c r="D53" s="863">
        <v>1</v>
      </c>
      <c r="E53" s="863">
        <v>2</v>
      </c>
      <c r="F53" s="863">
        <v>0</v>
      </c>
      <c r="G53" s="863">
        <v>0</v>
      </c>
      <c r="H53" s="863">
        <v>2</v>
      </c>
      <c r="I53" s="863">
        <v>0</v>
      </c>
      <c r="J53" s="863">
        <v>0</v>
      </c>
      <c r="K53" s="863">
        <v>0</v>
      </c>
      <c r="L53" s="863">
        <v>0</v>
      </c>
      <c r="M53" s="863">
        <v>0</v>
      </c>
      <c r="N53" s="863">
        <v>0</v>
      </c>
      <c r="O53" s="863">
        <v>3</v>
      </c>
      <c r="P53" s="863">
        <v>1</v>
      </c>
      <c r="Q53" s="863">
        <v>0</v>
      </c>
      <c r="R53" s="863">
        <f t="shared" si="1"/>
        <v>0</v>
      </c>
      <c r="S53" s="812"/>
      <c r="T53" s="863">
        <v>2</v>
      </c>
    </row>
    <row r="54" spans="1:20" s="480" customFormat="1" ht="15" customHeight="1">
      <c r="A54" s="166" t="s">
        <v>38</v>
      </c>
      <c r="B54" s="863">
        <v>25</v>
      </c>
      <c r="C54" s="863">
        <v>6</v>
      </c>
      <c r="D54" s="863">
        <v>3</v>
      </c>
      <c r="E54" s="863">
        <v>10</v>
      </c>
      <c r="F54" s="863">
        <v>0</v>
      </c>
      <c r="G54" s="863">
        <v>2</v>
      </c>
      <c r="H54" s="863">
        <v>14</v>
      </c>
      <c r="I54" s="863">
        <v>3</v>
      </c>
      <c r="J54" s="863">
        <v>0</v>
      </c>
      <c r="K54" s="863">
        <v>0</v>
      </c>
      <c r="L54" s="863">
        <v>3</v>
      </c>
      <c r="M54" s="863">
        <v>3</v>
      </c>
      <c r="N54" s="863">
        <v>0</v>
      </c>
      <c r="O54" s="863">
        <v>6</v>
      </c>
      <c r="P54" s="863">
        <v>2</v>
      </c>
      <c r="Q54" s="863">
        <v>0</v>
      </c>
      <c r="R54" s="863">
        <f t="shared" si="1"/>
        <v>0</v>
      </c>
      <c r="S54" s="812"/>
      <c r="T54" s="863">
        <v>9</v>
      </c>
    </row>
    <row r="55" spans="1:20" s="480" customFormat="1" ht="15" customHeight="1">
      <c r="A55" s="166" t="s">
        <v>39</v>
      </c>
      <c r="B55" s="863">
        <v>27</v>
      </c>
      <c r="C55" s="863">
        <v>8</v>
      </c>
      <c r="D55" s="863">
        <v>3</v>
      </c>
      <c r="E55" s="863">
        <v>11</v>
      </c>
      <c r="F55" s="863">
        <v>0</v>
      </c>
      <c r="G55" s="863">
        <v>0</v>
      </c>
      <c r="H55" s="863">
        <v>12</v>
      </c>
      <c r="I55" s="863">
        <v>7</v>
      </c>
      <c r="J55" s="863">
        <v>2</v>
      </c>
      <c r="K55" s="863">
        <v>2</v>
      </c>
      <c r="L55" s="863">
        <v>5</v>
      </c>
      <c r="M55" s="863">
        <v>5</v>
      </c>
      <c r="N55" s="863">
        <v>0</v>
      </c>
      <c r="O55" s="863">
        <v>5</v>
      </c>
      <c r="P55" s="863">
        <v>0</v>
      </c>
      <c r="Q55" s="863">
        <v>1</v>
      </c>
      <c r="R55" s="863">
        <f t="shared" si="1"/>
        <v>2</v>
      </c>
      <c r="S55" s="812"/>
      <c r="T55" s="863">
        <v>14</v>
      </c>
    </row>
    <row r="56" spans="1:20" s="480" customFormat="1" ht="15" customHeight="1">
      <c r="A56" s="166" t="s">
        <v>96</v>
      </c>
      <c r="B56" s="863">
        <v>48</v>
      </c>
      <c r="C56" s="863">
        <v>10</v>
      </c>
      <c r="D56" s="863">
        <v>7</v>
      </c>
      <c r="E56" s="863">
        <v>17</v>
      </c>
      <c r="F56" s="863">
        <v>2</v>
      </c>
      <c r="G56" s="863">
        <v>4</v>
      </c>
      <c r="H56" s="863">
        <v>26</v>
      </c>
      <c r="I56" s="863">
        <v>4</v>
      </c>
      <c r="J56" s="863">
        <v>0</v>
      </c>
      <c r="K56" s="863">
        <v>0</v>
      </c>
      <c r="L56" s="863">
        <v>4</v>
      </c>
      <c r="M56" s="863">
        <v>3</v>
      </c>
      <c r="N56" s="863">
        <v>0</v>
      </c>
      <c r="O56" s="863">
        <v>12</v>
      </c>
      <c r="P56" s="863">
        <v>0</v>
      </c>
      <c r="Q56" s="863">
        <v>3</v>
      </c>
      <c r="R56" s="863">
        <f t="shared" si="1"/>
        <v>3</v>
      </c>
      <c r="S56" s="812"/>
      <c r="T56" s="863">
        <v>12</v>
      </c>
    </row>
    <row r="57" spans="1:20" s="480" customFormat="1" ht="15" customHeight="1">
      <c r="A57" s="166" t="s">
        <v>97</v>
      </c>
      <c r="B57" s="863">
        <v>31</v>
      </c>
      <c r="C57" s="863">
        <v>8</v>
      </c>
      <c r="D57" s="863">
        <v>3</v>
      </c>
      <c r="E57" s="863">
        <v>12</v>
      </c>
      <c r="F57" s="863">
        <v>1</v>
      </c>
      <c r="G57" s="863">
        <v>1</v>
      </c>
      <c r="H57" s="863">
        <v>18</v>
      </c>
      <c r="I57" s="863">
        <v>3</v>
      </c>
      <c r="J57" s="863">
        <v>2</v>
      </c>
      <c r="K57" s="863">
        <v>0</v>
      </c>
      <c r="L57" s="863">
        <v>1</v>
      </c>
      <c r="M57" s="863">
        <v>0</v>
      </c>
      <c r="N57" s="863">
        <v>3</v>
      </c>
      <c r="O57" s="863">
        <v>3</v>
      </c>
      <c r="P57" s="863">
        <v>1</v>
      </c>
      <c r="Q57" s="863">
        <v>1</v>
      </c>
      <c r="R57" s="863">
        <f t="shared" si="1"/>
        <v>2</v>
      </c>
      <c r="S57" s="812"/>
      <c r="T57" s="863">
        <v>7</v>
      </c>
    </row>
    <row r="58" spans="1:20" s="480" customFormat="1" ht="6" customHeight="1">
      <c r="A58" s="877"/>
      <c r="B58" s="863"/>
      <c r="C58" s="863"/>
      <c r="D58" s="863"/>
      <c r="E58" s="863"/>
      <c r="F58" s="863"/>
      <c r="G58" s="863"/>
      <c r="H58" s="863"/>
      <c r="I58" s="863"/>
      <c r="J58" s="863"/>
      <c r="K58" s="863"/>
      <c r="L58" s="863"/>
      <c r="M58" s="863"/>
      <c r="N58" s="863"/>
      <c r="O58" s="863"/>
      <c r="P58" s="863"/>
      <c r="Q58" s="863"/>
      <c r="R58" s="863"/>
      <c r="S58" s="812"/>
      <c r="T58" s="863"/>
    </row>
    <row r="59" spans="1:20" s="480" customFormat="1" ht="15" customHeight="1">
      <c r="A59" s="875" t="s">
        <v>41</v>
      </c>
      <c r="B59" s="863"/>
      <c r="C59" s="863"/>
      <c r="D59" s="863"/>
      <c r="E59" s="863"/>
      <c r="F59" s="863"/>
      <c r="G59" s="863"/>
      <c r="H59" s="863"/>
      <c r="I59" s="863"/>
      <c r="J59" s="863"/>
      <c r="K59" s="863"/>
      <c r="L59" s="863"/>
      <c r="M59" s="863"/>
      <c r="N59" s="863"/>
      <c r="O59" s="863"/>
      <c r="P59" s="863"/>
      <c r="Q59" s="863"/>
      <c r="R59" s="863"/>
      <c r="S59" s="812"/>
      <c r="T59" s="863"/>
    </row>
    <row r="60" spans="1:20" s="480" customFormat="1" ht="15" customHeight="1">
      <c r="A60" s="166" t="s">
        <v>29</v>
      </c>
      <c r="B60" s="863">
        <v>2</v>
      </c>
      <c r="C60" s="863">
        <v>0</v>
      </c>
      <c r="D60" s="863">
        <v>0</v>
      </c>
      <c r="E60" s="863">
        <v>0</v>
      </c>
      <c r="F60" s="863">
        <v>0</v>
      </c>
      <c r="G60" s="863">
        <v>0</v>
      </c>
      <c r="H60" s="863">
        <v>0</v>
      </c>
      <c r="I60" s="863">
        <v>0</v>
      </c>
      <c r="J60" s="863">
        <v>0</v>
      </c>
      <c r="K60" s="863">
        <v>0</v>
      </c>
      <c r="L60" s="863">
        <v>0</v>
      </c>
      <c r="M60" s="863">
        <v>0</v>
      </c>
      <c r="N60" s="863">
        <v>0</v>
      </c>
      <c r="O60" s="863">
        <v>0</v>
      </c>
      <c r="P60" s="863">
        <v>2</v>
      </c>
      <c r="Q60" s="863">
        <v>0</v>
      </c>
      <c r="R60" s="863">
        <f t="shared" si="1"/>
        <v>0</v>
      </c>
      <c r="S60" s="812"/>
      <c r="T60" s="863">
        <v>0</v>
      </c>
    </row>
    <row r="61" spans="1:20" s="480" customFormat="1" ht="15" customHeight="1">
      <c r="A61" s="166" t="s">
        <v>38</v>
      </c>
      <c r="B61" s="863">
        <v>2</v>
      </c>
      <c r="C61" s="863">
        <v>0</v>
      </c>
      <c r="D61" s="863">
        <v>0</v>
      </c>
      <c r="E61" s="863">
        <v>0</v>
      </c>
      <c r="F61" s="863">
        <v>0</v>
      </c>
      <c r="G61" s="863">
        <v>0</v>
      </c>
      <c r="H61" s="863">
        <v>0</v>
      </c>
      <c r="I61" s="863">
        <v>0</v>
      </c>
      <c r="J61" s="863">
        <v>0</v>
      </c>
      <c r="K61" s="863">
        <v>0</v>
      </c>
      <c r="L61" s="863">
        <v>0</v>
      </c>
      <c r="M61" s="863">
        <v>0</v>
      </c>
      <c r="N61" s="863">
        <v>0</v>
      </c>
      <c r="O61" s="863">
        <v>1</v>
      </c>
      <c r="P61" s="863">
        <v>1</v>
      </c>
      <c r="Q61" s="863">
        <v>0</v>
      </c>
      <c r="R61" s="863">
        <f t="shared" si="1"/>
        <v>0</v>
      </c>
      <c r="S61" s="812"/>
      <c r="T61" s="863">
        <v>0</v>
      </c>
    </row>
    <row r="62" spans="1:20" s="480" customFormat="1" ht="15" customHeight="1">
      <c r="A62" s="166" t="s">
        <v>39</v>
      </c>
      <c r="B62" s="863">
        <v>12</v>
      </c>
      <c r="C62" s="863">
        <v>2</v>
      </c>
      <c r="D62" s="863">
        <v>0</v>
      </c>
      <c r="E62" s="863">
        <v>3</v>
      </c>
      <c r="F62" s="863">
        <v>1</v>
      </c>
      <c r="G62" s="863">
        <v>1</v>
      </c>
      <c r="H62" s="863">
        <v>5</v>
      </c>
      <c r="I62" s="863">
        <v>1</v>
      </c>
      <c r="J62" s="863">
        <v>0</v>
      </c>
      <c r="K62" s="863">
        <v>0</v>
      </c>
      <c r="L62" s="863">
        <v>1</v>
      </c>
      <c r="M62" s="863">
        <v>1</v>
      </c>
      <c r="N62" s="863">
        <v>0</v>
      </c>
      <c r="O62" s="863">
        <v>5</v>
      </c>
      <c r="P62" s="863">
        <v>0</v>
      </c>
      <c r="Q62" s="863">
        <v>1</v>
      </c>
      <c r="R62" s="863">
        <f t="shared" si="1"/>
        <v>0</v>
      </c>
      <c r="S62" s="812"/>
      <c r="T62" s="863">
        <v>3</v>
      </c>
    </row>
    <row r="63" spans="1:20" s="480" customFormat="1" ht="15" customHeight="1">
      <c r="A63" s="166" t="s">
        <v>96</v>
      </c>
      <c r="B63" s="863">
        <v>15</v>
      </c>
      <c r="C63" s="863">
        <v>2</v>
      </c>
      <c r="D63" s="863">
        <v>4</v>
      </c>
      <c r="E63" s="863">
        <v>6</v>
      </c>
      <c r="F63" s="863">
        <v>0</v>
      </c>
      <c r="G63" s="863">
        <v>4</v>
      </c>
      <c r="H63" s="863">
        <v>13</v>
      </c>
      <c r="I63" s="863">
        <v>1</v>
      </c>
      <c r="J63" s="863">
        <v>1</v>
      </c>
      <c r="K63" s="863">
        <v>1</v>
      </c>
      <c r="L63" s="863">
        <v>0</v>
      </c>
      <c r="M63" s="863">
        <v>0</v>
      </c>
      <c r="N63" s="863">
        <v>0</v>
      </c>
      <c r="O63" s="863">
        <v>0</v>
      </c>
      <c r="P63" s="863">
        <v>0</v>
      </c>
      <c r="Q63" s="863">
        <v>1</v>
      </c>
      <c r="R63" s="863">
        <f t="shared" si="1"/>
        <v>0</v>
      </c>
      <c r="S63" s="812"/>
      <c r="T63" s="863">
        <v>4</v>
      </c>
    </row>
    <row r="64" spans="1:20" s="480" customFormat="1" ht="15" customHeight="1">
      <c r="A64" s="166" t="s">
        <v>97</v>
      </c>
      <c r="B64" s="863">
        <v>16</v>
      </c>
      <c r="C64" s="863">
        <v>3</v>
      </c>
      <c r="D64" s="863">
        <v>2</v>
      </c>
      <c r="E64" s="863">
        <v>5</v>
      </c>
      <c r="F64" s="863">
        <v>2</v>
      </c>
      <c r="G64" s="863">
        <v>2</v>
      </c>
      <c r="H64" s="863">
        <v>13</v>
      </c>
      <c r="I64" s="863">
        <v>2</v>
      </c>
      <c r="J64" s="863">
        <v>0</v>
      </c>
      <c r="K64" s="863">
        <v>0</v>
      </c>
      <c r="L64" s="863">
        <v>2</v>
      </c>
      <c r="M64" s="863">
        <v>2</v>
      </c>
      <c r="N64" s="863">
        <v>0</v>
      </c>
      <c r="O64" s="863">
        <v>0</v>
      </c>
      <c r="P64" s="863">
        <v>0</v>
      </c>
      <c r="Q64" s="863">
        <v>0</v>
      </c>
      <c r="R64" s="863">
        <f t="shared" si="1"/>
        <v>1</v>
      </c>
      <c r="S64" s="812"/>
      <c r="T64" s="863">
        <v>3</v>
      </c>
    </row>
    <row r="65" spans="1:20" s="481" customFormat="1" ht="6" customHeight="1" thickBot="1">
      <c r="A65" s="501"/>
      <c r="B65" s="499"/>
      <c r="C65" s="499"/>
      <c r="D65" s="499"/>
      <c r="E65" s="499"/>
      <c r="F65" s="499"/>
      <c r="G65" s="499"/>
      <c r="H65" s="499"/>
      <c r="I65" s="499"/>
      <c r="J65" s="499"/>
      <c r="K65" s="499"/>
      <c r="L65" s="499"/>
      <c r="M65" s="499"/>
      <c r="N65" s="499"/>
      <c r="O65" s="499"/>
      <c r="P65" s="499"/>
      <c r="Q65" s="499"/>
      <c r="R65" s="499"/>
      <c r="S65" s="499"/>
      <c r="T65" s="499"/>
    </row>
    <row r="66" spans="1:20" s="481" customFormat="1" ht="12.75" customHeight="1">
      <c r="A66" s="493"/>
      <c r="B66" s="497"/>
      <c r="C66" s="497"/>
      <c r="D66" s="497"/>
      <c r="E66" s="497"/>
      <c r="F66" s="497"/>
      <c r="G66" s="497"/>
      <c r="H66" s="497"/>
      <c r="I66" s="497"/>
      <c r="J66" s="497"/>
      <c r="K66" s="497"/>
      <c r="L66" s="497"/>
      <c r="M66" s="497"/>
      <c r="N66" s="497"/>
      <c r="O66" s="497"/>
      <c r="P66" s="497"/>
      <c r="Q66" s="497"/>
      <c r="R66" s="497"/>
      <c r="S66" s="497"/>
    </row>
    <row r="67" spans="1:20" s="506" customFormat="1" ht="11.25" customHeight="1">
      <c r="A67" s="505" t="s">
        <v>185</v>
      </c>
      <c r="B67" s="494"/>
      <c r="C67" s="494"/>
      <c r="D67" s="494"/>
      <c r="E67" s="494"/>
      <c r="F67" s="494"/>
      <c r="G67" s="494"/>
      <c r="H67" s="494"/>
      <c r="I67" s="494"/>
      <c r="J67" s="494"/>
      <c r="K67" s="494"/>
      <c r="L67" s="494"/>
      <c r="M67" s="494"/>
      <c r="N67" s="494"/>
      <c r="O67" s="494"/>
      <c r="P67" s="494"/>
      <c r="Q67" s="494"/>
      <c r="R67" s="494"/>
      <c r="S67" s="494"/>
    </row>
    <row r="68" spans="1:20" s="506" customFormat="1" ht="11.25" customHeight="1">
      <c r="A68" s="1539" t="s">
        <v>512</v>
      </c>
      <c r="B68" s="1539"/>
      <c r="C68" s="1539"/>
      <c r="D68" s="1539"/>
      <c r="E68" s="1539"/>
      <c r="F68" s="1539"/>
      <c r="G68" s="1539"/>
      <c r="H68" s="1539"/>
      <c r="I68" s="1539"/>
      <c r="J68" s="1539"/>
      <c r="K68" s="1539"/>
      <c r="L68" s="1539"/>
      <c r="M68" s="1539"/>
      <c r="N68" s="1539"/>
      <c r="O68" s="1283"/>
      <c r="P68" s="1283"/>
      <c r="Q68" s="1283"/>
      <c r="R68" s="1283"/>
      <c r="S68" s="647"/>
      <c r="T68" s="647"/>
    </row>
    <row r="69" spans="1:20" s="506" customFormat="1" ht="11.25" customHeight="1">
      <c r="A69" s="1540" t="s">
        <v>513</v>
      </c>
      <c r="B69" s="1540"/>
      <c r="C69" s="1540"/>
      <c r="D69" s="1540"/>
      <c r="E69" s="1540"/>
      <c r="F69" s="1540"/>
      <c r="G69" s="1540"/>
      <c r="H69" s="1540"/>
      <c r="I69" s="1540"/>
      <c r="J69" s="1540"/>
      <c r="K69" s="1540"/>
      <c r="L69" s="1540"/>
      <c r="M69" s="1540"/>
      <c r="N69" s="1540"/>
      <c r="O69" s="1284"/>
      <c r="P69" s="1284"/>
      <c r="Q69" s="1284"/>
      <c r="R69" s="1284"/>
      <c r="S69" s="494"/>
      <c r="T69" s="646"/>
    </row>
    <row r="70" spans="1:20" s="657" customFormat="1" ht="11.25" customHeight="1">
      <c r="A70" s="1541" t="s">
        <v>514</v>
      </c>
      <c r="B70" s="1541"/>
      <c r="C70" s="1541"/>
      <c r="D70" s="1541"/>
      <c r="E70" s="1541"/>
      <c r="F70" s="1541"/>
      <c r="G70" s="1541"/>
      <c r="H70" s="1541"/>
      <c r="I70" s="1541"/>
      <c r="J70" s="1541"/>
      <c r="K70" s="1541"/>
      <c r="L70" s="1541"/>
      <c r="M70" s="1541"/>
      <c r="N70" s="1541"/>
      <c r="O70" s="1282"/>
      <c r="P70" s="1282"/>
      <c r="Q70" s="1282"/>
      <c r="R70" s="1282"/>
      <c r="S70" s="656"/>
      <c r="T70" s="656"/>
    </row>
    <row r="71" spans="1:20" s="506" customFormat="1">
      <c r="A71" s="1520" t="s">
        <v>520</v>
      </c>
      <c r="B71" s="1520"/>
      <c r="C71" s="1520"/>
      <c r="D71" s="1520"/>
      <c r="E71" s="1520"/>
      <c r="F71" s="1520"/>
      <c r="G71" s="1520"/>
      <c r="H71" s="1520"/>
      <c r="I71" s="1520"/>
      <c r="J71" s="1520"/>
      <c r="K71" s="1520"/>
      <c r="L71" s="1520"/>
      <c r="M71" s="1520"/>
      <c r="N71" s="1520"/>
      <c r="O71" s="1285"/>
      <c r="P71" s="1285"/>
      <c r="Q71" s="1285"/>
      <c r="R71" s="1285"/>
      <c r="S71" s="655"/>
      <c r="T71" s="647"/>
    </row>
    <row r="72" spans="1:20" s="506" customFormat="1" ht="11.25" customHeight="1">
      <c r="A72" s="1512" t="s">
        <v>515</v>
      </c>
      <c r="B72" s="1512"/>
      <c r="C72" s="1512"/>
      <c r="D72" s="1512"/>
      <c r="E72" s="1512"/>
      <c r="F72" s="1512"/>
      <c r="G72" s="1512"/>
      <c r="H72" s="1512"/>
      <c r="I72" s="1512"/>
      <c r="J72" s="1512"/>
      <c r="K72" s="1512"/>
      <c r="L72" s="1512"/>
      <c r="M72" s="1512"/>
      <c r="N72" s="1512"/>
      <c r="O72" s="1266"/>
      <c r="P72" s="1266"/>
      <c r="Q72" s="1266"/>
      <c r="R72" s="1266"/>
      <c r="S72" s="647"/>
      <c r="T72" s="647"/>
    </row>
    <row r="73" spans="1:20" s="770" customFormat="1">
      <c r="A73" s="1512"/>
      <c r="B73" s="1512"/>
      <c r="C73" s="1512"/>
      <c r="D73" s="1512"/>
      <c r="E73" s="1512"/>
      <c r="F73" s="1512"/>
      <c r="G73" s="1512"/>
      <c r="H73" s="1512"/>
      <c r="I73" s="1512"/>
      <c r="J73" s="1512"/>
      <c r="K73" s="1512"/>
      <c r="L73" s="1512"/>
      <c r="M73" s="1512"/>
      <c r="N73" s="1512"/>
      <c r="O73" s="1266"/>
      <c r="P73" s="1266"/>
      <c r="Q73" s="1266"/>
      <c r="R73" s="1266"/>
      <c r="S73" s="647"/>
      <c r="T73" s="647"/>
    </row>
    <row r="74" spans="1:20" s="506" customFormat="1" ht="11.25" customHeight="1">
      <c r="A74" s="1539" t="s">
        <v>516</v>
      </c>
      <c r="B74" s="1539"/>
      <c r="C74" s="1539"/>
      <c r="D74" s="1539"/>
      <c r="E74" s="1539"/>
      <c r="F74" s="1539"/>
      <c r="G74" s="1539"/>
      <c r="H74" s="1539"/>
      <c r="I74" s="1539"/>
      <c r="J74" s="1539"/>
      <c r="K74" s="1539"/>
      <c r="L74" s="1539"/>
      <c r="M74" s="1539"/>
      <c r="N74" s="1539"/>
      <c r="O74" s="1283"/>
      <c r="P74" s="1283"/>
      <c r="Q74" s="1283"/>
      <c r="R74" s="1283"/>
      <c r="S74" s="647"/>
      <c r="T74" s="647"/>
    </row>
    <row r="75" spans="1:20" s="506" customFormat="1" ht="11.25" customHeight="1">
      <c r="A75" s="1540" t="s">
        <v>517</v>
      </c>
      <c r="B75" s="1540"/>
      <c r="C75" s="1540"/>
      <c r="D75" s="1540"/>
      <c r="E75" s="1540"/>
      <c r="F75" s="1540"/>
      <c r="G75" s="1540"/>
      <c r="H75" s="1540"/>
      <c r="I75" s="1540"/>
      <c r="J75" s="1540"/>
      <c r="K75" s="1540"/>
      <c r="L75" s="1540"/>
      <c r="M75" s="1540"/>
      <c r="N75" s="1540"/>
      <c r="O75" s="1284"/>
      <c r="P75" s="1284"/>
      <c r="Q75" s="1284"/>
      <c r="R75" s="1284"/>
      <c r="S75" s="494"/>
      <c r="T75" s="646"/>
    </row>
    <row r="76" spans="1:20" s="1286" customFormat="1" ht="11.25" customHeight="1">
      <c r="A76" s="1539" t="s">
        <v>518</v>
      </c>
      <c r="B76" s="1539"/>
      <c r="C76" s="1539"/>
      <c r="D76" s="1539"/>
      <c r="E76" s="1539"/>
      <c r="F76" s="1539"/>
      <c r="G76" s="1539"/>
      <c r="H76" s="1539"/>
      <c r="I76" s="1539"/>
      <c r="J76" s="1539"/>
      <c r="K76" s="1539"/>
      <c r="L76" s="1539"/>
      <c r="M76" s="1539"/>
      <c r="N76" s="1539"/>
      <c r="O76" s="1284"/>
      <c r="P76" s="1284"/>
      <c r="Q76" s="1284"/>
      <c r="R76" s="1284"/>
      <c r="S76" s="494"/>
    </row>
    <row r="77" spans="1:20" s="506" customFormat="1" ht="11.25" customHeight="1">
      <c r="A77" s="1539"/>
      <c r="B77" s="1539"/>
      <c r="C77" s="1539"/>
      <c r="D77" s="1539"/>
      <c r="E77" s="1539"/>
      <c r="F77" s="1539"/>
      <c r="G77" s="1539"/>
      <c r="H77" s="1539"/>
      <c r="I77" s="1539"/>
      <c r="J77" s="1539"/>
      <c r="K77" s="1539"/>
      <c r="L77" s="1539"/>
      <c r="M77" s="1539"/>
      <c r="N77" s="1539"/>
      <c r="O77" s="1283"/>
      <c r="P77" s="1283"/>
      <c r="Q77" s="1283"/>
      <c r="R77" s="1283"/>
      <c r="S77" s="647"/>
      <c r="T77" s="647"/>
    </row>
    <row r="78" spans="1:20" s="631" customFormat="1" ht="11.25" customHeight="1">
      <c r="A78" s="1540" t="s">
        <v>519</v>
      </c>
      <c r="B78" s="1540"/>
      <c r="C78" s="1540"/>
      <c r="D78" s="1540"/>
      <c r="E78" s="1540"/>
      <c r="F78" s="1540"/>
      <c r="G78" s="1540"/>
      <c r="H78" s="1540"/>
      <c r="I78" s="1540"/>
      <c r="J78" s="1540"/>
      <c r="K78" s="1540"/>
      <c r="L78" s="1540"/>
      <c r="M78" s="1540"/>
      <c r="N78" s="1540"/>
      <c r="O78" s="1284"/>
      <c r="P78" s="1284"/>
      <c r="Q78" s="1284"/>
      <c r="R78" s="1284"/>
      <c r="S78" s="494"/>
      <c r="T78" s="646"/>
    </row>
    <row r="79" spans="1:20" s="506" customFormat="1" ht="11.25" customHeight="1">
      <c r="A79" s="620" t="s">
        <v>472</v>
      </c>
      <c r="B79" s="620"/>
      <c r="C79" s="620"/>
      <c r="D79" s="620"/>
      <c r="E79" s="620"/>
      <c r="F79" s="620"/>
      <c r="G79" s="620"/>
      <c r="H79" s="620"/>
      <c r="I79" s="620"/>
      <c r="J79" s="620"/>
      <c r="K79" s="686"/>
      <c r="L79" s="686"/>
      <c r="M79" s="686"/>
      <c r="N79" s="686"/>
      <c r="O79" s="494"/>
      <c r="P79" s="494"/>
      <c r="Q79" s="494"/>
      <c r="R79" s="494"/>
      <c r="S79" s="494"/>
    </row>
    <row r="80" spans="1:20" s="621" customFormat="1" ht="11.25" customHeight="1">
      <c r="A80" s="1520" t="s">
        <v>471</v>
      </c>
      <c r="B80" s="1520"/>
      <c r="C80" s="1520"/>
      <c r="D80" s="1520"/>
      <c r="E80" s="1520"/>
      <c r="F80" s="1520"/>
      <c r="G80" s="1520"/>
      <c r="H80" s="1520"/>
      <c r="I80" s="1520"/>
      <c r="J80" s="1520"/>
      <c r="K80" s="1520"/>
      <c r="L80" s="1520"/>
      <c r="M80" s="1520"/>
      <c r="N80" s="1520"/>
      <c r="O80" s="1285"/>
      <c r="P80" s="1285"/>
      <c r="Q80" s="1285"/>
      <c r="R80" s="1285"/>
      <c r="S80" s="494"/>
    </row>
    <row r="81" spans="1:20" s="506" customFormat="1" ht="11.25" customHeight="1">
      <c r="A81" s="1520" t="s">
        <v>266</v>
      </c>
      <c r="B81" s="1520"/>
      <c r="C81" s="1520"/>
      <c r="D81" s="1520"/>
      <c r="E81" s="1520"/>
      <c r="F81" s="1520"/>
      <c r="G81" s="1520"/>
      <c r="H81" s="1520"/>
      <c r="I81" s="1520"/>
      <c r="J81" s="1520"/>
      <c r="K81" s="1520"/>
      <c r="L81" s="1520"/>
      <c r="M81" s="1520"/>
      <c r="N81" s="1520"/>
      <c r="O81" s="1285"/>
      <c r="P81" s="1285"/>
      <c r="Q81" s="1285"/>
      <c r="R81" s="1285"/>
      <c r="S81" s="494"/>
    </row>
    <row r="82" spans="1:20" s="769" customFormat="1" ht="11.25" customHeight="1">
      <c r="A82" s="1539" t="s">
        <v>521</v>
      </c>
      <c r="B82" s="1539"/>
      <c r="C82" s="1539"/>
      <c r="D82" s="1539"/>
      <c r="E82" s="1539"/>
      <c r="F82" s="1539"/>
      <c r="G82" s="1539"/>
      <c r="H82" s="1539"/>
      <c r="I82" s="1539"/>
      <c r="J82" s="1539"/>
      <c r="K82" s="1539"/>
      <c r="L82" s="1539"/>
      <c r="M82" s="1539"/>
      <c r="N82" s="1539"/>
      <c r="O82" s="1283"/>
      <c r="P82" s="1283"/>
      <c r="Q82" s="1283"/>
      <c r="R82" s="1283"/>
      <c r="S82" s="1283"/>
    </row>
    <row r="83" spans="1:20" s="769" customFormat="1">
      <c r="A83" s="1539"/>
      <c r="B83" s="1539"/>
      <c r="C83" s="1539"/>
      <c r="D83" s="1539"/>
      <c r="E83" s="1539"/>
      <c r="F83" s="1539"/>
      <c r="G83" s="1539"/>
      <c r="H83" s="1539"/>
      <c r="I83" s="1539"/>
      <c r="J83" s="1539"/>
      <c r="K83" s="1539"/>
      <c r="L83" s="1539"/>
      <c r="M83" s="1539"/>
      <c r="N83" s="1539"/>
      <c r="O83" s="1283"/>
      <c r="P83" s="1283"/>
      <c r="Q83" s="1283"/>
      <c r="R83" s="1283"/>
      <c r="S83" s="1283"/>
    </row>
    <row r="84" spans="1:20" s="631" customFormat="1" ht="11.25" customHeight="1">
      <c r="A84" s="1520" t="s">
        <v>522</v>
      </c>
      <c r="B84" s="1520"/>
      <c r="C84" s="1520"/>
      <c r="D84" s="1520"/>
      <c r="E84" s="1520"/>
      <c r="F84" s="1520"/>
      <c r="G84" s="1520"/>
      <c r="H84" s="1520"/>
      <c r="I84" s="1520"/>
      <c r="J84" s="1520"/>
      <c r="K84" s="1520"/>
      <c r="L84" s="1520"/>
      <c r="M84" s="1520"/>
      <c r="N84" s="1520"/>
      <c r="O84" s="1285"/>
      <c r="P84" s="1285"/>
      <c r="Q84" s="1285"/>
      <c r="R84" s="1285"/>
      <c r="S84" s="645"/>
      <c r="T84" s="645"/>
    </row>
    <row r="85" spans="1:20" s="506" customFormat="1" ht="11.25" customHeight="1">
      <c r="A85" s="1515" t="s">
        <v>944</v>
      </c>
      <c r="B85" s="1515"/>
      <c r="C85" s="1515"/>
      <c r="D85" s="1515"/>
      <c r="E85" s="1515"/>
      <c r="F85" s="1515"/>
      <c r="G85" s="1515"/>
      <c r="H85" s="1515"/>
      <c r="I85" s="1515"/>
      <c r="J85" s="1515"/>
      <c r="K85" s="1515"/>
      <c r="L85" s="1515"/>
      <c r="M85" s="1515"/>
      <c r="N85" s="1515"/>
      <c r="O85" s="1270"/>
      <c r="P85" s="1270"/>
      <c r="Q85" s="1270"/>
      <c r="R85" s="1270"/>
      <c r="S85" s="996"/>
      <c r="T85" s="996"/>
    </row>
    <row r="86" spans="1:20" s="506" customFormat="1" ht="11.25" customHeight="1">
      <c r="A86" s="1521" t="s">
        <v>658</v>
      </c>
      <c r="B86" s="1521"/>
      <c r="C86" s="1521"/>
      <c r="D86" s="1521"/>
      <c r="E86" s="1521"/>
      <c r="F86" s="1521"/>
      <c r="G86" s="1521"/>
      <c r="H86" s="1521"/>
      <c r="I86" s="1521"/>
      <c r="J86" s="1521"/>
      <c r="K86" s="1521"/>
      <c r="L86" s="1521"/>
      <c r="M86" s="1521"/>
      <c r="N86" s="1521"/>
      <c r="O86" s="1287"/>
      <c r="P86" s="1287"/>
      <c r="Q86" s="1287"/>
      <c r="R86" s="1287"/>
      <c r="S86" s="1287"/>
      <c r="T86" s="1287"/>
    </row>
    <row r="87" spans="1:20" s="506" customFormat="1" ht="11.25" customHeight="1">
      <c r="K87" s="687"/>
      <c r="L87" s="687"/>
      <c r="M87" s="687"/>
      <c r="N87" s="687"/>
      <c r="Q87" s="502"/>
      <c r="R87" s="502"/>
      <c r="S87" s="502"/>
    </row>
    <row r="88" spans="1:20" s="506" customFormat="1" ht="11.25" customHeight="1">
      <c r="A88" s="1518" t="s">
        <v>815</v>
      </c>
      <c r="B88" s="1519"/>
      <c r="C88" s="1519"/>
      <c r="K88" s="687"/>
      <c r="L88" s="687"/>
      <c r="M88" s="687"/>
      <c r="N88" s="687"/>
      <c r="Q88" s="502"/>
      <c r="R88" s="502"/>
      <c r="S88" s="502"/>
    </row>
  </sheetData>
  <mergeCells count="42">
    <mergeCell ref="A81:N81"/>
    <mergeCell ref="A82:N83"/>
    <mergeCell ref="P3:P9"/>
    <mergeCell ref="L5:L9"/>
    <mergeCell ref="N3:N9"/>
    <mergeCell ref="A71:N71"/>
    <mergeCell ref="A72:N73"/>
    <mergeCell ref="A68:N68"/>
    <mergeCell ref="A69:N69"/>
    <mergeCell ref="A70:N70"/>
    <mergeCell ref="V1:X1"/>
    <mergeCell ref="J5:J9"/>
    <mergeCell ref="O3:O9"/>
    <mergeCell ref="A39:T39"/>
    <mergeCell ref="A38:Q38"/>
    <mergeCell ref="Q3:Q9"/>
    <mergeCell ref="T3:T9"/>
    <mergeCell ref="A11:Q11"/>
    <mergeCell ref="R3:R9"/>
    <mergeCell ref="B3:B9"/>
    <mergeCell ref="I4:I9"/>
    <mergeCell ref="M1:N1"/>
    <mergeCell ref="C3:H3"/>
    <mergeCell ref="H4:H9"/>
    <mergeCell ref="C4:C9"/>
    <mergeCell ref="D4:D9"/>
    <mergeCell ref="A1:K1"/>
    <mergeCell ref="I3:M3"/>
    <mergeCell ref="G4:G9"/>
    <mergeCell ref="A88:C88"/>
    <mergeCell ref="A84:N84"/>
    <mergeCell ref="A85:N85"/>
    <mergeCell ref="A86:N86"/>
    <mergeCell ref="E4:E9"/>
    <mergeCell ref="F4:F9"/>
    <mergeCell ref="M6:M9"/>
    <mergeCell ref="K6:K9"/>
    <mergeCell ref="A74:N74"/>
    <mergeCell ref="A75:N75"/>
    <mergeCell ref="A76:N77"/>
    <mergeCell ref="A78:N78"/>
    <mergeCell ref="A80:N80"/>
  </mergeCells>
  <phoneticPr fontId="25" type="noConversion"/>
  <hyperlinks>
    <hyperlink ref="M1" location="Contents!A1" display="back to contents"/>
  </hyperlinks>
  <pageMargins left="0.75" right="0.75" top="0.53" bottom="0.56000000000000005" header="0.32" footer="0.35"/>
  <pageSetup paperSize="9" scale="51" orientation="landscape" r:id="rId1"/>
  <headerFooter alignWithMargins="0"/>
  <rowBreaks count="1" manualBreakCount="1">
    <brk id="37"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showGridLines="0" workbookViewId="0">
      <selection sqref="A1:F1"/>
    </sheetView>
  </sheetViews>
  <sheetFormatPr defaultRowHeight="11.25"/>
  <cols>
    <col min="1" max="1" width="37.6640625" style="143" customWidth="1"/>
    <col min="2" max="6" width="12.83203125" style="143" customWidth="1"/>
    <col min="7" max="7" width="18.6640625" style="143" customWidth="1"/>
    <col min="8" max="8" width="12.83203125" style="143" customWidth="1"/>
    <col min="9" max="9" width="5.1640625" style="143" customWidth="1"/>
    <col min="10" max="16384" width="9.33203125" style="143"/>
  </cols>
  <sheetData>
    <row r="1" spans="1:12" ht="18" customHeight="1">
      <c r="A1" s="1454" t="s">
        <v>985</v>
      </c>
      <c r="B1" s="1454"/>
      <c r="C1" s="1454"/>
      <c r="D1" s="1454"/>
      <c r="E1" s="1454"/>
      <c r="F1" s="1454"/>
      <c r="G1" s="1279"/>
      <c r="H1" s="1364" t="s">
        <v>665</v>
      </c>
      <c r="I1" s="1364"/>
      <c r="J1" s="1259"/>
      <c r="K1" s="1259"/>
      <c r="L1" s="1259"/>
    </row>
    <row r="2" spans="1:12" ht="15" customHeight="1">
      <c r="A2" s="212"/>
      <c r="B2" s="213"/>
      <c r="C2" s="213"/>
      <c r="D2" s="213"/>
      <c r="E2" s="213"/>
      <c r="F2" s="213"/>
      <c r="G2" s="213"/>
      <c r="H2" s="213"/>
      <c r="I2" s="21"/>
    </row>
    <row r="3" spans="1:12" ht="15">
      <c r="A3" s="1295"/>
      <c r="B3" s="1542" t="s">
        <v>83</v>
      </c>
      <c r="C3" s="1542"/>
      <c r="D3" s="1542"/>
      <c r="E3" s="1542"/>
      <c r="F3" s="1542"/>
      <c r="G3" s="1542"/>
      <c r="H3" s="1542"/>
      <c r="I3" s="21"/>
    </row>
    <row r="4" spans="1:12" ht="15">
      <c r="A4" s="1333"/>
      <c r="B4" s="1544" t="s">
        <v>197</v>
      </c>
      <c r="C4" s="1546" t="s">
        <v>189</v>
      </c>
      <c r="D4" s="1544" t="s">
        <v>190</v>
      </c>
      <c r="E4" s="1548" t="s">
        <v>191</v>
      </c>
      <c r="F4" s="1548" t="s">
        <v>200</v>
      </c>
      <c r="G4" s="1548" t="s">
        <v>198</v>
      </c>
      <c r="H4" s="1548" t="s">
        <v>199</v>
      </c>
      <c r="I4" s="21"/>
    </row>
    <row r="5" spans="1:12" ht="15">
      <c r="A5" s="1296"/>
      <c r="B5" s="1545"/>
      <c r="C5" s="1547"/>
      <c r="D5" s="1545"/>
      <c r="E5" s="1549"/>
      <c r="F5" s="1549"/>
      <c r="G5" s="1549"/>
      <c r="H5" s="1549"/>
      <c r="I5" s="21"/>
    </row>
    <row r="6" spans="1:12" ht="6.75" customHeight="1">
      <c r="A6" s="63"/>
      <c r="B6" s="63"/>
      <c r="C6" s="63"/>
      <c r="D6" s="63"/>
      <c r="E6" s="63"/>
      <c r="F6" s="63"/>
      <c r="G6" s="63"/>
      <c r="H6" s="63"/>
      <c r="I6" s="21"/>
    </row>
    <row r="7" spans="1:12" ht="15.75" customHeight="1">
      <c r="A7" s="436" t="s">
        <v>349</v>
      </c>
      <c r="B7" s="1018">
        <f>AVERAGE(B11:B15)</f>
        <v>12.823421525242519</v>
      </c>
      <c r="C7" s="1018">
        <f t="shared" ref="C7:H7" si="0">AVERAGE(C11:C15)</f>
        <v>20.179070580261609</v>
      </c>
      <c r="D7" s="1018">
        <f t="shared" si="0"/>
        <v>10.258603557634313</v>
      </c>
      <c r="E7" s="1018">
        <f t="shared" si="0"/>
        <v>3.7559217900813926</v>
      </c>
      <c r="F7" s="1018">
        <f t="shared" si="0"/>
        <v>1.0832021570795636</v>
      </c>
      <c r="G7" s="1018">
        <f t="shared" si="0"/>
        <v>9.844042347009232</v>
      </c>
      <c r="H7" s="1018">
        <f t="shared" si="0"/>
        <v>6.635831590916645</v>
      </c>
      <c r="I7" s="21"/>
    </row>
    <row r="8" spans="1:12" ht="15.75" customHeight="1">
      <c r="A8" s="436" t="s">
        <v>829</v>
      </c>
      <c r="B8" s="1018">
        <f>AVERAGE(B17:B21)</f>
        <v>11.52768626646068</v>
      </c>
      <c r="C8" s="1018">
        <f t="shared" ref="C8:H8" si="1">AVERAGE(C17:C21)</f>
        <v>26.463942257603122</v>
      </c>
      <c r="D8" s="1018">
        <f t="shared" si="1"/>
        <v>20.663591634459774</v>
      </c>
      <c r="E8" s="1018">
        <f t="shared" si="1"/>
        <v>8.6379029995704606</v>
      </c>
      <c r="F8" s="1018">
        <f t="shared" si="1"/>
        <v>2.5769729821498104</v>
      </c>
      <c r="G8" s="1018">
        <f t="shared" si="1"/>
        <v>14.038566888096934</v>
      </c>
      <c r="H8" s="1018">
        <f t="shared" si="1"/>
        <v>9.5297950606661495</v>
      </c>
      <c r="I8" s="21"/>
    </row>
    <row r="9" spans="1:12" ht="15.75" customHeight="1">
      <c r="A9" s="436"/>
      <c r="B9" s="1064"/>
      <c r="C9" s="1064"/>
      <c r="D9" s="1064"/>
      <c r="E9" s="1064"/>
      <c r="F9" s="1064"/>
      <c r="G9" s="1064"/>
      <c r="H9" s="1064"/>
      <c r="I9" s="21"/>
    </row>
    <row r="10" spans="1:12" ht="15.75" customHeight="1">
      <c r="A10" s="63"/>
      <c r="B10" s="1334"/>
      <c r="C10" s="1334"/>
      <c r="D10" s="1334"/>
      <c r="E10" s="1334"/>
      <c r="F10" s="1334"/>
      <c r="G10" s="1334"/>
      <c r="H10" s="1334"/>
      <c r="I10" s="21"/>
    </row>
    <row r="11" spans="1:12" ht="15.75">
      <c r="A11" s="91">
        <v>2000</v>
      </c>
      <c r="B11" s="1018">
        <f>'8 calc Scots rates'!C89</f>
        <v>11.633447596099449</v>
      </c>
      <c r="C11" s="1018">
        <f>'8 calc Scots rates'!D89</f>
        <v>17.580454998918661</v>
      </c>
      <c r="D11" s="1018">
        <f>'8 calc Scots rates'!E89</f>
        <v>8.9105612103899734</v>
      </c>
      <c r="E11" s="1018">
        <f>'8 calc Scots rates'!F89</f>
        <v>2.3556467059961514</v>
      </c>
      <c r="F11" s="1018">
        <f>'8 calc Scots rates'!G89</f>
        <v>0.54922019885432671</v>
      </c>
      <c r="G11" s="1018">
        <f>'8 calc Scots rates'!I89</f>
        <v>8.582494820598944</v>
      </c>
      <c r="H11" s="1018">
        <f>'8 calc Scots rates'!K89</f>
        <v>5.7673999691878635</v>
      </c>
      <c r="I11" s="1"/>
    </row>
    <row r="12" spans="1:12" ht="15.75">
      <c r="A12" s="91">
        <v>2001</v>
      </c>
      <c r="B12" s="1018">
        <f>'8 calc Scots rates'!C90</f>
        <v>12.480252764612954</v>
      </c>
      <c r="C12" s="1018">
        <f>'8 calc Scots rates'!D90</f>
        <v>20.11141725157372</v>
      </c>
      <c r="D12" s="1018">
        <f>'8 calc Scots rates'!E90</f>
        <v>8.9500332429806164</v>
      </c>
      <c r="E12" s="1018">
        <f>'8 calc Scots rates'!F90</f>
        <v>4.4986801452928571</v>
      </c>
      <c r="F12" s="1018">
        <f>'8 calc Scots rates'!G90</f>
        <v>1.4500923527567162</v>
      </c>
      <c r="G12" s="1018">
        <f>'8 calc Scots rates'!I90</f>
        <v>9.7851386416914927</v>
      </c>
      <c r="H12" s="1018">
        <f>'8 calc Scots rates'!K90</f>
        <v>6.5755696852414989</v>
      </c>
      <c r="I12" s="1"/>
    </row>
    <row r="13" spans="1:12" ht="15.75">
      <c r="A13" s="91">
        <v>2002</v>
      </c>
      <c r="B13" s="1018">
        <f>'8 calc Scots rates'!C91</f>
        <v>15.581906290415569</v>
      </c>
      <c r="C13" s="1018">
        <f>'8 calc Scots rates'!D91</f>
        <v>22.767077912511922</v>
      </c>
      <c r="D13" s="1018">
        <f>'8 calc Scots rates'!E91</f>
        <v>11.661984971250671</v>
      </c>
      <c r="E13" s="1018">
        <f>'8 calc Scots rates'!F91</f>
        <v>3.9519327878690302</v>
      </c>
      <c r="F13" s="1018">
        <f>'8 calc Scots rates'!G91</f>
        <v>1.2192445560730572</v>
      </c>
      <c r="G13" s="1018">
        <f>'8 calc Scots rates'!I91</f>
        <v>11.279704834826729</v>
      </c>
      <c r="H13" s="1018">
        <f>'8 calc Scots rates'!K91</f>
        <v>7.5404658507698379</v>
      </c>
      <c r="I13" s="1"/>
    </row>
    <row r="14" spans="1:12" ht="15.75">
      <c r="A14" s="91">
        <v>2003</v>
      </c>
      <c r="B14" s="1018">
        <f>'8 calc Scots rates'!C92</f>
        <v>12.010865213454633</v>
      </c>
      <c r="C14" s="1018">
        <f>'8 calc Scots rates'!D92</f>
        <v>18.871948459634744</v>
      </c>
      <c r="D14" s="1018">
        <f>'8 calc Scots rates'!E92</f>
        <v>10.211632940962893</v>
      </c>
      <c r="E14" s="1018">
        <f>'8 calc Scots rates'!F92</f>
        <v>2.9189495284437035</v>
      </c>
      <c r="F14" s="1018">
        <f>'8 calc Scots rates'!G92</f>
        <v>1.8660007871130593</v>
      </c>
      <c r="G14" s="1018">
        <f>'8 calc Scots rates'!I92</f>
        <v>9.290425222465613</v>
      </c>
      <c r="H14" s="1018">
        <f>'8 calc Scots rates'!K92</f>
        <v>6.2937752786820562</v>
      </c>
      <c r="I14" s="1"/>
    </row>
    <row r="15" spans="1:12" ht="15.75">
      <c r="A15" s="91">
        <v>2004</v>
      </c>
      <c r="B15" s="1018">
        <f>'8 calc Scots rates'!C93</f>
        <v>12.410635761629992</v>
      </c>
      <c r="C15" s="1018">
        <f>'8 calc Scots rates'!D93</f>
        <v>21.564454278669004</v>
      </c>
      <c r="D15" s="1018">
        <f>'8 calc Scots rates'!E93</f>
        <v>11.558805422587414</v>
      </c>
      <c r="E15" s="1018">
        <f>'8 calc Scots rates'!F93</f>
        <v>5.0543997828052207</v>
      </c>
      <c r="F15" s="1018">
        <f>'8 calc Scots rates'!G93</f>
        <v>0.33145289060065891</v>
      </c>
      <c r="G15" s="1018">
        <f>'8 calc Scots rates'!I93</f>
        <v>10.282448215463384</v>
      </c>
      <c r="H15" s="1018">
        <f>'8 calc Scots rates'!K93</f>
        <v>7.0019471707019649</v>
      </c>
      <c r="I15" s="1"/>
    </row>
    <row r="16" spans="1:12" ht="15.75">
      <c r="A16" s="91">
        <v>2005</v>
      </c>
      <c r="B16" s="1018">
        <f>'8 calc Scots rates'!C94</f>
        <v>7.1379213461815914</v>
      </c>
      <c r="C16" s="1018">
        <f>'8 calc Scots rates'!D94</f>
        <v>16.330068366459297</v>
      </c>
      <c r="D16" s="1018">
        <f>'8 calc Scots rates'!E94</f>
        <v>15.827535137756083</v>
      </c>
      <c r="E16" s="1018">
        <f>'8 calc Scots rates'!F94</f>
        <v>5.2652325311680421</v>
      </c>
      <c r="F16" s="1018">
        <f>'8 calc Scots rates'!G94</f>
        <v>1.7893889236825624</v>
      </c>
      <c r="G16" s="1018">
        <f>'8 calc Scots rates'!I94</f>
        <v>9.5339902888241692</v>
      </c>
      <c r="H16" s="1018">
        <f>'8 calc Scots rates'!K94</f>
        <v>6.5750851238699068</v>
      </c>
      <c r="I16" s="1"/>
    </row>
    <row r="17" spans="1:9" ht="15.75">
      <c r="A17" s="91">
        <v>2006</v>
      </c>
      <c r="B17" s="1018">
        <f>'8 calc Scots rates'!C95</f>
        <v>10.399820339335587</v>
      </c>
      <c r="C17" s="1018">
        <f>'8 calc Scots rates'!D95</f>
        <v>24.293822743435147</v>
      </c>
      <c r="D17" s="1018">
        <f>'8 calc Scots rates'!E95</f>
        <v>15.991639017080834</v>
      </c>
      <c r="E17" s="1018">
        <f>'8 calc Scots rates'!F95</f>
        <v>7.5493222386256882</v>
      </c>
      <c r="F17" s="1018">
        <f>'8 calc Scots rates'!G95</f>
        <v>2.3926268810034994</v>
      </c>
      <c r="G17" s="1018">
        <f>'8 calc Scots rates'!I95</f>
        <v>12.202345762640785</v>
      </c>
      <c r="H17" s="1018">
        <f>'8 calc Scots rates'!K95</f>
        <v>8.1823495032144944</v>
      </c>
      <c r="I17" s="1"/>
    </row>
    <row r="18" spans="1:9" ht="15.75">
      <c r="A18" s="91">
        <v>2007</v>
      </c>
      <c r="B18" s="1018">
        <f>'8 calc Scots rates'!C96</f>
        <v>14.012074234180517</v>
      </c>
      <c r="C18" s="1018">
        <f>'8 calc Scots rates'!D96</f>
        <v>23.349949930812063</v>
      </c>
      <c r="D18" s="1018">
        <f>'8 calc Scots rates'!E96</f>
        <v>18.886818521757867</v>
      </c>
      <c r="E18" s="1018">
        <f>'8 calc Scots rates'!F96</f>
        <v>6.1468272126870511</v>
      </c>
      <c r="F18" s="1018">
        <f>'8 calc Scots rates'!G96</f>
        <v>1.7302044944421113</v>
      </c>
      <c r="G18" s="1018">
        <f>'8 calc Scots rates'!I96</f>
        <v>12.92658823189953</v>
      </c>
      <c r="H18" s="1018">
        <f>'8 calc Scots rates'!K96</f>
        <v>8.8007736943907151</v>
      </c>
      <c r="I18" s="1"/>
    </row>
    <row r="19" spans="1:9" ht="15.75">
      <c r="A19" s="91">
        <v>2008</v>
      </c>
      <c r="B19" s="1018">
        <f>'8 calc Scots rates'!C97</f>
        <v>13.613253389996034</v>
      </c>
      <c r="C19" s="1018">
        <f>'8 calc Scots rates'!D97</f>
        <v>32.814572780700679</v>
      </c>
      <c r="D19" s="1018">
        <f>'8 calc Scots rates'!E97</f>
        <v>22.375046936161677</v>
      </c>
      <c r="E19" s="1018">
        <f>'8 calc Scots rates'!F97</f>
        <v>9.4928035190223756</v>
      </c>
      <c r="F19" s="1018">
        <f>'8 calc Scots rates'!G97</f>
        <v>2.6452927016374361</v>
      </c>
      <c r="G19" s="1018">
        <f>'8 calc Scots rates'!I97</f>
        <v>16.202775004824986</v>
      </c>
      <c r="H19" s="1018">
        <f>'8 calc Scots rates'!K97</f>
        <v>11.03230890464933</v>
      </c>
      <c r="I19" s="1"/>
    </row>
    <row r="20" spans="1:9" ht="15.75">
      <c r="A20" s="91">
        <v>2009</v>
      </c>
      <c r="B20" s="1018">
        <f>'8 calc Scots rates'!C98</f>
        <v>10.13183127710999</v>
      </c>
      <c r="C20" s="1018">
        <f>'8 calc Scots rates'!D98</f>
        <v>27.408777275967893</v>
      </c>
      <c r="D20" s="1018">
        <f>'8 calc Scots rates'!E98</f>
        <v>24.817870968080804</v>
      </c>
      <c r="E20" s="1018">
        <f>'8 calc Scots rates'!F98</f>
        <v>10.226396689794056</v>
      </c>
      <c r="F20" s="1018">
        <f>'8 calc Scots rates'!G98</f>
        <v>3.0799224475527707</v>
      </c>
      <c r="G20" s="1018">
        <f>'8 calc Scots rates'!I98</f>
        <v>15.239308512095558</v>
      </c>
      <c r="H20" s="1018">
        <f>'8 calc Scots rates'!K98</f>
        <v>10.416865765782985</v>
      </c>
      <c r="I20" s="1"/>
    </row>
    <row r="21" spans="1:9" ht="15.75">
      <c r="A21" s="91">
        <v>2010</v>
      </c>
      <c r="B21" s="1018">
        <f>'8 calc Scots rates'!C99</f>
        <v>9.4814520916812661</v>
      </c>
      <c r="C21" s="1018">
        <f>'8 calc Scots rates'!D99</f>
        <v>24.452588557099833</v>
      </c>
      <c r="D21" s="1018">
        <f>'8 calc Scots rates'!E99</f>
        <v>21.246582729217682</v>
      </c>
      <c r="E21" s="1018">
        <f>'8 calc Scots rates'!F99</f>
        <v>9.7741653377231348</v>
      </c>
      <c r="F21" s="1018">
        <f>'8 calc Scots rates'!G99</f>
        <v>3.0368183861132367</v>
      </c>
      <c r="G21" s="1018">
        <f>'8 calc Scots rates'!I99</f>
        <v>13.621816929023806</v>
      </c>
      <c r="H21" s="1018">
        <f>'8 calc Scots rates'!K99</f>
        <v>9.2166774352932226</v>
      </c>
      <c r="I21" s="1"/>
    </row>
    <row r="22" spans="1:9" ht="15.75">
      <c r="A22" s="91">
        <v>2011</v>
      </c>
      <c r="B22" s="1018">
        <f>'8 calc Scots rates'!C100</f>
        <v>8.3765278136829142</v>
      </c>
      <c r="C22" s="1018">
        <f>'8 calc Scots rates'!D100</f>
        <v>27.457154155505979</v>
      </c>
      <c r="D22" s="1018">
        <f>'8 calc Scots rates'!E100</f>
        <v>29.05044774687742</v>
      </c>
      <c r="E22" s="1018">
        <f>'8 calc Scots rates'!F100</f>
        <v>11.927632263483934</v>
      </c>
      <c r="F22" s="1018">
        <f>'8 calc Scots rates'!G100</f>
        <v>3.8899619531798195</v>
      </c>
      <c r="G22" s="1018">
        <f>'8 calc Scots rates'!I100</f>
        <v>16.17455443892894</v>
      </c>
      <c r="H22" s="1018">
        <f>'8 calc Scots rates'!K100</f>
        <v>11.019075831619464</v>
      </c>
      <c r="I22" s="1"/>
    </row>
    <row r="23" spans="1:9" ht="15.75">
      <c r="A23" s="166">
        <v>2012</v>
      </c>
      <c r="B23" s="1018">
        <f>'8 calc Scots rates'!C101</f>
        <v>6.6640300286987904</v>
      </c>
      <c r="C23" s="1018">
        <f>'8 calc Scots rates'!D101</f>
        <v>25.137114876614987</v>
      </c>
      <c r="D23" s="1018">
        <f>'8 calc Scots rates'!E101</f>
        <v>28.12879880134566</v>
      </c>
      <c r="E23" s="1018">
        <f>'8 calc Scots rates'!F101</f>
        <v>14.465900099751815</v>
      </c>
      <c r="F23" s="1018">
        <f>'8 calc Scots rates'!G101</f>
        <v>5.1365801555779482</v>
      </c>
      <c r="G23" s="1018">
        <f>'8 calc Scots rates'!I101</f>
        <v>15.983506153225528</v>
      </c>
      <c r="H23" s="1018">
        <f>'8 calc Scots rates'!K101</f>
        <v>10.934206564287866</v>
      </c>
      <c r="I23" s="1"/>
    </row>
    <row r="24" spans="1:9" ht="15.75">
      <c r="A24" s="166">
        <v>2013</v>
      </c>
      <c r="B24" s="1018">
        <f>'8 calc Scots rates'!C102</f>
        <v>4.6798951703481846</v>
      </c>
      <c r="C24" s="1018">
        <f>'8 calc Scots rates'!D102</f>
        <v>19.919628628836694</v>
      </c>
      <c r="D24" s="1018">
        <f>'8 calc Scots rates'!E102</f>
        <v>26.729189727856173</v>
      </c>
      <c r="E24" s="1018">
        <f>'8 calc Scots rates'!F102</f>
        <v>15.620060155975672</v>
      </c>
      <c r="F24" s="1018">
        <f>'8 calc Scots rates'!G102</f>
        <v>5.8758744129775469</v>
      </c>
      <c r="G24" s="1018">
        <f>'8 calc Scots rates'!I102</f>
        <v>14.678670305163321</v>
      </c>
      <c r="H24" s="1018">
        <f>'8 calc Scots rates'!K102</f>
        <v>9.8916981061245934</v>
      </c>
      <c r="I24" s="1"/>
    </row>
    <row r="25" spans="1:9" ht="15.75">
      <c r="A25" s="166">
        <v>2014</v>
      </c>
      <c r="B25" s="1018">
        <f>'8 calc Scots rates'!C103</f>
        <v>6.796569800771854</v>
      </c>
      <c r="C25" s="1018">
        <f>'8 calc Scots rates'!D103</f>
        <v>22.388911071815642</v>
      </c>
      <c r="D25" s="1018">
        <f>'8 calc Scots rates'!E103</f>
        <v>31.516102064822554</v>
      </c>
      <c r="E25" s="1018">
        <f>'8 calc Scots rates'!F103</f>
        <v>18.446666076705725</v>
      </c>
      <c r="F25" s="1018">
        <f>'8 calc Scots rates'!G103</f>
        <v>5.5185744776370953</v>
      </c>
      <c r="G25" s="1018">
        <f>'8 calc Scots rates'!I103</f>
        <v>17.041557297770449</v>
      </c>
      <c r="H25" s="1018">
        <f>'8 calc Scots rates'!K103</f>
        <v>11.481786221856535</v>
      </c>
      <c r="I25" s="1"/>
    </row>
    <row r="26" spans="1:9" ht="15.75">
      <c r="A26" s="166">
        <v>2015</v>
      </c>
      <c r="B26" s="1018">
        <f>'8 calc Scots rates'!C104</f>
        <v>4.4665921242069935</v>
      </c>
      <c r="C26" s="1018">
        <f>'8 calc Scots rates'!D104</f>
        <v>22.900141334614617</v>
      </c>
      <c r="D26" s="1018">
        <f>'8 calc Scots rates'!E104</f>
        <v>37.166287043145729</v>
      </c>
      <c r="E26" s="1018">
        <f>'8 calc Scots rates'!F104</f>
        <v>22.84327639989964</v>
      </c>
      <c r="F26" s="1018">
        <f>'8 calc Scots rates'!G104</f>
        <v>8.9729898296308725</v>
      </c>
      <c r="G26" s="1018">
        <f>'8 calc Scots rates'!I104</f>
        <v>19.4096193620856</v>
      </c>
      <c r="H26" s="1018">
        <f>'8 calc Scots rates'!K104</f>
        <v>13.139772938767914</v>
      </c>
      <c r="I26" s="1"/>
    </row>
    <row r="27" spans="1:9" ht="15.75">
      <c r="A27" s="166">
        <v>2016</v>
      </c>
      <c r="B27" s="1018">
        <f>'8 calc Scots rates'!C105</f>
        <v>6.338407580735467</v>
      </c>
      <c r="C27" s="1018">
        <f>'8 calc Scots rates'!D105</f>
        <v>27.409071438507954</v>
      </c>
      <c r="D27" s="1018">
        <f>'8 calc Scots rates'!E105</f>
        <v>49.144037115019593</v>
      </c>
      <c r="E27" s="1018">
        <f>'8 calc Scots rates'!F105</f>
        <v>26.785423722873499</v>
      </c>
      <c r="F27" s="1018">
        <f>'8 calc Scots rates'!G105</f>
        <v>9.5324341070492355</v>
      </c>
      <c r="G27" s="1018">
        <f>'8 calc Scots rates'!I105</f>
        <v>23.918519082634536</v>
      </c>
      <c r="H27" s="1018">
        <f>'8 calc Scots rates'!K105</f>
        <v>16.060095842507447</v>
      </c>
      <c r="I27" s="1"/>
    </row>
    <row r="28" spans="1:9" ht="15.75">
      <c r="A28" s="166">
        <v>2017</v>
      </c>
      <c r="B28" s="1018">
        <f>'8 calc Scots rates'!C106</f>
        <v>5.5671624018594326</v>
      </c>
      <c r="C28" s="1018">
        <f>'8 calc Scots rates'!D106</f>
        <v>25.090597400342858</v>
      </c>
      <c r="D28" s="1018">
        <f>'8 calc Scots rates'!E106</f>
        <v>54.209846315085699</v>
      </c>
      <c r="E28" s="1018">
        <f>'8 calc Scots rates'!F106</f>
        <v>33.833300299576202</v>
      </c>
      <c r="F28" s="1018">
        <f>'8 calc Scots rates'!G106</f>
        <v>9.04086328943335</v>
      </c>
      <c r="G28" s="1018">
        <f>'8 calc Scots rates'!I106</f>
        <v>25.732234259721952</v>
      </c>
      <c r="H28" s="1018">
        <f>'8 calc Scots rates'!K106</f>
        <v>17.217224598141868</v>
      </c>
      <c r="I28" s="1"/>
    </row>
    <row r="29" spans="1:9" ht="15.75">
      <c r="A29" s="166">
        <v>2018</v>
      </c>
      <c r="B29" s="1018">
        <f>'8 calc Scots rates'!C107</f>
        <v>10.075757098685743</v>
      </c>
      <c r="C29" s="1018">
        <f>'8 calc Scots rates'!D107</f>
        <v>29.182434595036565</v>
      </c>
      <c r="D29" s="1018">
        <f>'8 calc Scots rates'!E107</f>
        <v>66.414332273007986</v>
      </c>
      <c r="E29" s="1018">
        <f>'8 calc Scots rates'!F107</f>
        <v>44.289026334640184</v>
      </c>
      <c r="F29" s="1018">
        <f>'8 calc Scots rates'!G107</f>
        <v>12.448718196982984</v>
      </c>
      <c r="G29" s="1018">
        <f>'8 calc Scots rates'!I107</f>
        <v>32.65425823652906</v>
      </c>
      <c r="H29" s="1018">
        <f>'8 calc Scots rates'!K107</f>
        <v>21.827476508339309</v>
      </c>
      <c r="I29" s="1"/>
    </row>
    <row r="30" spans="1:9" ht="15.75">
      <c r="A30" s="166">
        <v>2019</v>
      </c>
      <c r="B30" s="1018">
        <f>'8 calc Scots rates'!C108</f>
        <v>12.074723472944676</v>
      </c>
      <c r="C30" s="1018">
        <f>'8 calc Scots rates'!D108</f>
        <v>29.266294009189615</v>
      </c>
      <c r="D30" s="1018">
        <f>'8 calc Scots rates'!E108</f>
        <v>69.796444399467816</v>
      </c>
      <c r="E30" s="1018">
        <f>'8 calc Scots rates'!F108</f>
        <v>52.062296406259016</v>
      </c>
      <c r="F30" s="1018">
        <f>'8 calc Scots rates'!G108</f>
        <v>13.28244440348271</v>
      </c>
      <c r="G30" s="1018">
        <f>'8 calc Scots rates'!I108</f>
        <v>35.458498079331356</v>
      </c>
      <c r="H30" s="1018">
        <f>'8 calc Scots rates'!K108</f>
        <v>23.429063020518733</v>
      </c>
      <c r="I30" s="1"/>
    </row>
    <row r="31" spans="1:9" ht="15.75">
      <c r="A31" s="166">
        <v>2020</v>
      </c>
      <c r="B31" s="1018">
        <f>'8 calc Scots rates'!C109</f>
        <v>12.502504508114606</v>
      </c>
      <c r="C31" s="1018">
        <f>'8 calc Scots rates'!D109</f>
        <v>34.607925481149998</v>
      </c>
      <c r="D31" s="1018">
        <f>'8 calc Scots rates'!E109</f>
        <v>61.467695637852337</v>
      </c>
      <c r="E31" s="1018">
        <f>'8 calc Scots rates'!F109</f>
        <v>56.390193220526029</v>
      </c>
      <c r="F31" s="1018">
        <f>'8 calc Scots rates'!G109</f>
        <v>18.486181247032569</v>
      </c>
      <c r="G31" s="1018">
        <f>'8 calc Scots rates'!I109</f>
        <v>37.012729111328319</v>
      </c>
      <c r="H31" s="1018">
        <f>'8 calc Scots rates'!K109</f>
        <v>24.496889864617636</v>
      </c>
      <c r="I31" s="1"/>
    </row>
    <row r="32" spans="1:9" ht="15.75">
      <c r="A32" s="91"/>
      <c r="B32" s="173"/>
      <c r="C32" s="173"/>
      <c r="D32" s="173"/>
      <c r="E32" s="173"/>
      <c r="F32" s="173"/>
      <c r="G32" s="173"/>
      <c r="H32" s="173"/>
      <c r="I32" s="1"/>
    </row>
    <row r="33" spans="1:9" ht="15.75">
      <c r="A33" s="1258" t="s">
        <v>830</v>
      </c>
      <c r="B33" s="1018">
        <f>AVERAGE(B27:B31)</f>
        <v>9.3117110124679847</v>
      </c>
      <c r="C33" s="1018">
        <f t="shared" ref="C33:H33" si="2">AVERAGE(C27:C31)</f>
        <v>29.111264584845401</v>
      </c>
      <c r="D33" s="1018">
        <f t="shared" si="2"/>
        <v>60.206471148086692</v>
      </c>
      <c r="E33" s="1018">
        <f t="shared" si="2"/>
        <v>42.672047996774985</v>
      </c>
      <c r="F33" s="1018">
        <f t="shared" si="2"/>
        <v>12.558128248796169</v>
      </c>
      <c r="G33" s="1018">
        <f t="shared" si="2"/>
        <v>30.955247753909042</v>
      </c>
      <c r="H33" s="1018">
        <f t="shared" si="2"/>
        <v>20.606149966825001</v>
      </c>
      <c r="I33" s="1"/>
    </row>
    <row r="34" spans="1:9" ht="15.75">
      <c r="A34" s="92"/>
      <c r="B34" s="99"/>
      <c r="C34" s="99"/>
      <c r="D34" s="99"/>
      <c r="E34" s="99"/>
      <c r="F34" s="99"/>
      <c r="G34" s="99"/>
      <c r="H34" s="99"/>
      <c r="I34" s="1"/>
    </row>
    <row r="35" spans="1:9" ht="15.75">
      <c r="I35" s="1"/>
    </row>
    <row r="36" spans="1:9" s="1288" customFormat="1" ht="11.25" customHeight="1">
      <c r="A36" s="97" t="s">
        <v>185</v>
      </c>
      <c r="B36" s="1335"/>
      <c r="C36" s="1335"/>
      <c r="D36" s="1335"/>
      <c r="E36" s="1335"/>
      <c r="F36" s="1335"/>
      <c r="G36" s="1335"/>
      <c r="H36" s="21"/>
      <c r="I36" s="21"/>
    </row>
    <row r="37" spans="1:9" s="1288" customFormat="1" ht="11.25" customHeight="1">
      <c r="A37" s="1543" t="s">
        <v>0</v>
      </c>
      <c r="B37" s="1543"/>
      <c r="C37" s="1543"/>
      <c r="D37" s="1543"/>
      <c r="E37" s="1543"/>
      <c r="F37" s="1543"/>
      <c r="G37" s="1543"/>
      <c r="H37" s="1543"/>
      <c r="I37" s="21"/>
    </row>
    <row r="38" spans="1:9" s="1288" customFormat="1" ht="11.25" customHeight="1">
      <c r="A38" s="1543"/>
      <c r="B38" s="1543"/>
      <c r="C38" s="1543"/>
      <c r="D38" s="1543"/>
      <c r="E38" s="1543"/>
      <c r="F38" s="1543"/>
      <c r="G38" s="1543"/>
      <c r="H38" s="1543"/>
      <c r="I38" s="21"/>
    </row>
    <row r="39" spans="1:9" s="1288" customFormat="1" ht="11.25" customHeight="1">
      <c r="A39" s="1543" t="s">
        <v>350</v>
      </c>
      <c r="B39" s="1543"/>
      <c r="C39" s="1543"/>
      <c r="D39" s="1543"/>
      <c r="E39" s="1543"/>
      <c r="F39" s="1543"/>
      <c r="G39" s="1543"/>
      <c r="H39" s="1543"/>
      <c r="I39" s="21"/>
    </row>
    <row r="40" spans="1:9" s="1288" customFormat="1" ht="11.25" customHeight="1">
      <c r="A40" s="1543"/>
      <c r="B40" s="1543"/>
      <c r="C40" s="1543"/>
      <c r="D40" s="1543"/>
      <c r="E40" s="1543"/>
      <c r="F40" s="1543"/>
      <c r="G40" s="1543"/>
      <c r="H40" s="1543"/>
      <c r="I40" s="21"/>
    </row>
    <row r="41" spans="1:9" s="1288" customFormat="1" ht="11.25" customHeight="1">
      <c r="A41" s="1298" t="s">
        <v>196</v>
      </c>
      <c r="B41" s="21"/>
      <c r="C41" s="21"/>
      <c r="D41" s="21"/>
      <c r="E41" s="21"/>
      <c r="F41" s="1325"/>
      <c r="G41" s="1325"/>
      <c r="H41" s="21"/>
      <c r="I41" s="21"/>
    </row>
    <row r="42" spans="1:9" s="1288" customFormat="1" ht="11.25" customHeight="1">
      <c r="A42" s="1297"/>
      <c r="B42" s="453"/>
      <c r="C42" s="453"/>
      <c r="D42" s="453"/>
      <c r="E42" s="453"/>
      <c r="F42" s="1336"/>
      <c r="G42" s="1336"/>
      <c r="H42" s="453"/>
      <c r="I42" s="21"/>
    </row>
    <row r="43" spans="1:9" s="1288" customFormat="1" ht="11.25" customHeight="1">
      <c r="A43" s="1288" t="s">
        <v>815</v>
      </c>
    </row>
    <row r="44" spans="1:9" s="26" customFormat="1" ht="11.25" customHeight="1"/>
    <row r="45" spans="1:9" ht="11.25" customHeight="1"/>
    <row r="46" spans="1:9" ht="11.25" customHeight="1"/>
    <row r="77" spans="9:9" ht="4.5" customHeight="1"/>
    <row r="79" spans="9:9" ht="15">
      <c r="I79" s="21"/>
    </row>
    <row r="80" spans="9:9" ht="15">
      <c r="I80" s="21"/>
    </row>
    <row r="81" spans="9:9" ht="15">
      <c r="I81" s="21"/>
    </row>
    <row r="82" spans="9:9" ht="15">
      <c r="I82" s="21"/>
    </row>
    <row r="83" spans="9:9" ht="15">
      <c r="I83" s="21"/>
    </row>
    <row r="84" spans="9:9" ht="15">
      <c r="I84" s="21"/>
    </row>
    <row r="85" spans="9:9" ht="15">
      <c r="I85" s="21"/>
    </row>
  </sheetData>
  <mergeCells count="12">
    <mergeCell ref="B3:H3"/>
    <mergeCell ref="A37:H38"/>
    <mergeCell ref="A39:H40"/>
    <mergeCell ref="A1:F1"/>
    <mergeCell ref="B4:B5"/>
    <mergeCell ref="C4:C5"/>
    <mergeCell ref="D4:D5"/>
    <mergeCell ref="E4:E5"/>
    <mergeCell ref="F4:F5"/>
    <mergeCell ref="G4:G5"/>
    <mergeCell ref="H4:H5"/>
    <mergeCell ref="H1:I1"/>
  </mergeCells>
  <phoneticPr fontId="25" type="noConversion"/>
  <hyperlinks>
    <hyperlink ref="H1" location="Contents!A1" display="back to contents"/>
  </hyperlinks>
  <pageMargins left="0.75" right="0.75" top="1" bottom="1" header="0.5" footer="0.5"/>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GridLines="0" workbookViewId="0">
      <selection sqref="A1:M2"/>
    </sheetView>
  </sheetViews>
  <sheetFormatPr defaultColWidth="9.1640625" defaultRowHeight="11.25" customHeight="1"/>
  <cols>
    <col min="1" max="1" width="10.5" style="2" customWidth="1"/>
    <col min="2" max="2" width="16.1640625" style="2" customWidth="1"/>
    <col min="3" max="3" width="3.83203125" style="2" customWidth="1"/>
    <col min="4" max="4" width="12.83203125" style="2" customWidth="1"/>
    <col min="5" max="5" width="3.1640625" style="2" customWidth="1"/>
    <col min="6" max="7" width="12.83203125" style="2" customWidth="1"/>
    <col min="8" max="8" width="8.83203125" style="2" customWidth="1"/>
    <col min="9" max="9" width="3.83203125" style="2" customWidth="1"/>
    <col min="10" max="10" width="16" style="2" customWidth="1"/>
    <col min="11" max="11" width="3.83203125" style="2" customWidth="1"/>
    <col min="12" max="13" width="12.83203125" style="2" customWidth="1"/>
    <col min="14" max="14" width="3.1640625" style="2" customWidth="1"/>
    <col min="15" max="16384" width="9.1640625" style="2"/>
  </cols>
  <sheetData>
    <row r="1" spans="1:19" s="16" customFormat="1" ht="18" customHeight="1">
      <c r="A1" s="1553" t="s">
        <v>1782</v>
      </c>
      <c r="B1" s="1553"/>
      <c r="C1" s="1553"/>
      <c r="D1" s="1553"/>
      <c r="E1" s="1553"/>
      <c r="F1" s="1553"/>
      <c r="G1" s="1553"/>
      <c r="H1" s="1553"/>
      <c r="I1" s="1553"/>
      <c r="J1" s="1553"/>
      <c r="K1" s="1553"/>
      <c r="L1" s="1553"/>
      <c r="M1" s="1553"/>
      <c r="N1" s="327"/>
      <c r="O1" s="1400" t="s">
        <v>665</v>
      </c>
      <c r="P1" s="1400"/>
      <c r="Q1" s="1364"/>
      <c r="R1" s="1364"/>
      <c r="S1" s="1364"/>
    </row>
    <row r="2" spans="1:19" s="779" customFormat="1" ht="18" customHeight="1">
      <c r="A2" s="1553"/>
      <c r="B2" s="1553"/>
      <c r="C2" s="1553"/>
      <c r="D2" s="1553"/>
      <c r="E2" s="1553"/>
      <c r="F2" s="1553"/>
      <c r="G2" s="1553"/>
      <c r="H2" s="1553"/>
      <c r="I2" s="1553"/>
      <c r="J2" s="1553"/>
      <c r="K2" s="1553"/>
      <c r="L2" s="1553"/>
      <c r="M2" s="1553"/>
      <c r="N2" s="781"/>
      <c r="O2" s="781"/>
      <c r="Q2" s="758"/>
      <c r="R2" s="758"/>
      <c r="S2" s="758"/>
    </row>
    <row r="3" spans="1:19" s="16" customFormat="1" ht="15" customHeight="1">
      <c r="A3" s="587"/>
      <c r="B3" s="342"/>
      <c r="C3" s="342"/>
      <c r="D3" s="342"/>
      <c r="E3" s="342"/>
      <c r="F3" s="342"/>
      <c r="G3" s="342"/>
      <c r="H3" s="342"/>
      <c r="I3" s="342"/>
      <c r="J3" s="342"/>
      <c r="K3" s="342"/>
      <c r="L3" s="342"/>
      <c r="M3" s="342"/>
      <c r="N3" s="387"/>
      <c r="O3" s="327"/>
    </row>
    <row r="4" spans="1:19" s="16" customFormat="1" ht="15.75">
      <c r="A4" s="327"/>
      <c r="B4" s="327"/>
      <c r="C4" s="388"/>
      <c r="D4" s="327"/>
      <c r="E4" s="327"/>
      <c r="F4" s="327"/>
      <c r="G4" s="327"/>
      <c r="H4" s="327"/>
      <c r="I4" s="327"/>
      <c r="J4" s="389"/>
      <c r="K4" s="327"/>
      <c r="L4" s="327"/>
      <c r="M4" s="327"/>
      <c r="N4" s="327"/>
      <c r="O4" s="327"/>
    </row>
    <row r="5" spans="1:19" s="16" customFormat="1" ht="15.75">
      <c r="A5" s="390"/>
      <c r="B5" s="391" t="s">
        <v>508</v>
      </c>
      <c r="C5" s="346"/>
      <c r="D5" s="1551" t="s">
        <v>585</v>
      </c>
      <c r="E5" s="1551"/>
      <c r="F5" s="1551"/>
      <c r="G5" s="1551"/>
      <c r="H5" s="1551"/>
      <c r="I5" s="1551"/>
      <c r="J5" s="1558" t="s">
        <v>586</v>
      </c>
      <c r="K5" s="1558"/>
      <c r="L5" s="1558"/>
      <c r="M5" s="1558"/>
      <c r="N5" s="392"/>
      <c r="O5" s="327"/>
    </row>
    <row r="6" spans="1:19" s="16" customFormat="1" ht="15.75">
      <c r="A6" s="393"/>
      <c r="B6" s="1550" t="s">
        <v>270</v>
      </c>
      <c r="C6" s="346"/>
      <c r="D6" s="394"/>
      <c r="E6" s="344"/>
      <c r="F6" s="344"/>
      <c r="G6" s="345"/>
      <c r="H6" s="345"/>
      <c r="I6" s="345"/>
      <c r="J6" s="1557" t="s">
        <v>587</v>
      </c>
      <c r="K6" s="1557"/>
      <c r="L6" s="1557"/>
      <c r="M6" s="1557"/>
      <c r="N6" s="328"/>
      <c r="O6" s="328"/>
    </row>
    <row r="7" spans="1:19" s="779" customFormat="1" ht="15.75">
      <c r="A7" s="393"/>
      <c r="B7" s="1550"/>
      <c r="C7" s="346"/>
      <c r="D7" s="394"/>
      <c r="E7" s="772"/>
      <c r="F7" s="772"/>
      <c r="G7" s="345"/>
      <c r="H7" s="345"/>
      <c r="I7" s="345"/>
      <c r="J7" s="771"/>
      <c r="K7" s="771"/>
      <c r="L7" s="771"/>
      <c r="M7" s="771"/>
      <c r="N7" s="328"/>
      <c r="O7" s="328"/>
    </row>
    <row r="8" spans="1:19" s="779" customFormat="1" ht="15.75">
      <c r="A8" s="393"/>
      <c r="B8" s="1550"/>
      <c r="C8" s="346"/>
      <c r="D8" s="394"/>
      <c r="E8" s="772"/>
      <c r="F8" s="1552" t="s">
        <v>2</v>
      </c>
      <c r="G8" s="1552"/>
      <c r="H8" s="1552"/>
      <c r="I8" s="345"/>
      <c r="J8" s="771"/>
      <c r="K8" s="771"/>
      <c r="L8" s="1552" t="s">
        <v>221</v>
      </c>
      <c r="M8" s="1552"/>
      <c r="N8" s="328"/>
      <c r="O8" s="328"/>
    </row>
    <row r="9" spans="1:19" s="16" customFormat="1" ht="15.75">
      <c r="A9" s="393"/>
      <c r="B9" s="1550"/>
      <c r="C9" s="346"/>
      <c r="D9" s="394"/>
      <c r="E9" s="344"/>
      <c r="I9" s="345"/>
      <c r="J9" s="395"/>
      <c r="K9" s="345"/>
      <c r="N9" s="327"/>
      <c r="O9" s="327"/>
    </row>
    <row r="10" spans="1:19" s="16" customFormat="1" ht="15.75">
      <c r="A10" s="344"/>
      <c r="B10" s="1550"/>
      <c r="C10" s="396"/>
      <c r="D10" s="397" t="s">
        <v>218</v>
      </c>
      <c r="E10" s="397"/>
      <c r="F10" s="397" t="s">
        <v>220</v>
      </c>
      <c r="G10" s="397" t="s">
        <v>219</v>
      </c>
      <c r="H10" s="398" t="s">
        <v>3</v>
      </c>
      <c r="I10" s="397"/>
      <c r="J10" s="397" t="s">
        <v>218</v>
      </c>
      <c r="K10" s="344"/>
      <c r="L10" s="397" t="s">
        <v>4</v>
      </c>
      <c r="M10" s="397" t="s">
        <v>5</v>
      </c>
      <c r="N10" s="327"/>
      <c r="O10" s="327"/>
    </row>
    <row r="11" spans="1:19" s="16" customFormat="1" ht="15.75">
      <c r="A11" s="337"/>
      <c r="B11" s="334"/>
      <c r="C11" s="334"/>
      <c r="D11" s="334"/>
      <c r="E11" s="334"/>
      <c r="F11" s="334"/>
      <c r="G11" s="334"/>
      <c r="H11" s="334"/>
      <c r="I11" s="334"/>
      <c r="J11" s="334"/>
      <c r="K11" s="334"/>
      <c r="L11" s="334"/>
      <c r="M11" s="334"/>
      <c r="N11" s="327"/>
      <c r="O11" s="327"/>
    </row>
    <row r="12" spans="1:19" s="16" customFormat="1" ht="15.75">
      <c r="A12" s="485" t="s">
        <v>99</v>
      </c>
      <c r="B12" s="549">
        <f>'9 for prob drug user'!J13</f>
        <v>729.8</v>
      </c>
      <c r="C12" s="351"/>
      <c r="D12" s="353">
        <v>57300</v>
      </c>
      <c r="E12" s="353"/>
      <c r="F12" s="353">
        <v>55800</v>
      </c>
      <c r="G12" s="353">
        <v>58900</v>
      </c>
      <c r="H12" s="399">
        <f>AVERAGE((D12-F12)/D12,(G12-D12)/D12)</f>
        <v>2.7050610820244327E-2</v>
      </c>
      <c r="I12" s="353"/>
      <c r="J12" s="400">
        <f>1000*B12/D12</f>
        <v>12.736474694589878</v>
      </c>
      <c r="K12" s="438"/>
      <c r="L12" s="400">
        <f>1000*B12/G12</f>
        <v>12.390492359932088</v>
      </c>
      <c r="M12" s="400">
        <f>1000*B12/F12</f>
        <v>13.078853046594983</v>
      </c>
      <c r="N12" s="327"/>
      <c r="O12" s="327"/>
    </row>
    <row r="13" spans="1:19" s="16" customFormat="1" ht="15.75">
      <c r="A13" s="485"/>
      <c r="B13" s="549"/>
      <c r="C13" s="351"/>
      <c r="D13" s="438"/>
      <c r="E13" s="438"/>
      <c r="F13" s="438"/>
      <c r="G13" s="438"/>
      <c r="H13" s="399"/>
      <c r="I13" s="438"/>
      <c r="J13" s="412"/>
      <c r="K13" s="438"/>
      <c r="L13" s="400"/>
      <c r="M13" s="400"/>
      <c r="N13" s="327"/>
      <c r="O13" s="327"/>
    </row>
    <row r="14" spans="1:19" s="4" customFormat="1" ht="15">
      <c r="A14" s="117" t="s">
        <v>40</v>
      </c>
      <c r="B14" s="355">
        <f>'9 for prob drug user'!J17</f>
        <v>515</v>
      </c>
      <c r="C14" s="356"/>
      <c r="D14" s="226">
        <v>40800</v>
      </c>
      <c r="E14" s="226"/>
      <c r="F14" s="250" t="s">
        <v>78</v>
      </c>
      <c r="G14" s="250" t="s">
        <v>78</v>
      </c>
      <c r="H14" s="250" t="s">
        <v>78</v>
      </c>
      <c r="I14" s="250"/>
      <c r="J14" s="412">
        <f>1000*B14/D14</f>
        <v>12.622549019607844</v>
      </c>
      <c r="K14" s="444"/>
      <c r="L14" s="250" t="s">
        <v>78</v>
      </c>
      <c r="M14" s="250" t="s">
        <v>78</v>
      </c>
      <c r="N14" s="194"/>
      <c r="O14" s="194"/>
    </row>
    <row r="15" spans="1:19" s="4" customFormat="1" ht="15">
      <c r="A15" s="117" t="s">
        <v>41</v>
      </c>
      <c r="B15" s="355">
        <f>'9 for prob drug user'!J16</f>
        <v>214.8</v>
      </c>
      <c r="C15" s="356"/>
      <c r="D15" s="226">
        <v>16600</v>
      </c>
      <c r="E15" s="226"/>
      <c r="F15" s="250" t="s">
        <v>78</v>
      </c>
      <c r="G15" s="250" t="s">
        <v>78</v>
      </c>
      <c r="H15" s="250" t="s">
        <v>78</v>
      </c>
      <c r="I15" s="250"/>
      <c r="J15" s="412">
        <f>1000*B15/D15</f>
        <v>12.939759036144578</v>
      </c>
      <c r="K15" s="444"/>
      <c r="L15" s="250" t="s">
        <v>78</v>
      </c>
      <c r="M15" s="250" t="s">
        <v>78</v>
      </c>
      <c r="N15" s="194"/>
      <c r="O15" s="194"/>
    </row>
    <row r="16" spans="1:19" s="4" customFormat="1" ht="15">
      <c r="A16" s="117"/>
      <c r="B16" s="401"/>
      <c r="C16" s="356"/>
      <c r="D16" s="226"/>
      <c r="E16" s="226"/>
      <c r="F16" s="250"/>
      <c r="G16" s="250"/>
      <c r="H16" s="250"/>
      <c r="I16" s="250"/>
      <c r="J16" s="412"/>
      <c r="K16" s="444"/>
      <c r="L16" s="250"/>
      <c r="M16" s="250"/>
      <c r="N16" s="194"/>
      <c r="O16" s="194"/>
    </row>
    <row r="17" spans="1:15" s="4" customFormat="1" ht="15">
      <c r="A17" s="117" t="s">
        <v>125</v>
      </c>
      <c r="B17" s="355">
        <f>'9 for prob drug user'!J21</f>
        <v>37.200000000000003</v>
      </c>
      <c r="C17" s="356"/>
      <c r="D17" s="226">
        <f>D22+D27</f>
        <v>5900</v>
      </c>
      <c r="E17" s="226"/>
      <c r="F17" s="250" t="s">
        <v>78</v>
      </c>
      <c r="G17" s="250" t="s">
        <v>78</v>
      </c>
      <c r="H17" s="250" t="s">
        <v>78</v>
      </c>
      <c r="I17" s="250"/>
      <c r="J17" s="412">
        <f>1000*B17/D17</f>
        <v>6.3050847457627119</v>
      </c>
      <c r="K17" s="444"/>
      <c r="L17" s="250" t="s">
        <v>78</v>
      </c>
      <c r="M17" s="250" t="s">
        <v>78</v>
      </c>
      <c r="N17" s="194"/>
      <c r="O17" s="194"/>
    </row>
    <row r="18" spans="1:15" s="4" customFormat="1" ht="15">
      <c r="A18" s="117" t="s">
        <v>126</v>
      </c>
      <c r="B18" s="355">
        <f>'9 for prob drug user'!J22</f>
        <v>168.4</v>
      </c>
      <c r="C18" s="356"/>
      <c r="D18" s="226">
        <f>D23+D28</f>
        <v>14900</v>
      </c>
      <c r="E18" s="226"/>
      <c r="F18" s="250" t="s">
        <v>78</v>
      </c>
      <c r="G18" s="250" t="s">
        <v>78</v>
      </c>
      <c r="H18" s="250" t="s">
        <v>78</v>
      </c>
      <c r="I18" s="250"/>
      <c r="J18" s="412">
        <f>1000*B18/D18</f>
        <v>11.302013422818792</v>
      </c>
      <c r="K18" s="444"/>
      <c r="L18" s="250" t="s">
        <v>78</v>
      </c>
      <c r="M18" s="250" t="s">
        <v>78</v>
      </c>
      <c r="N18" s="194"/>
      <c r="O18" s="194"/>
    </row>
    <row r="19" spans="1:15" s="4" customFormat="1" ht="15">
      <c r="A19" s="117" t="s">
        <v>217</v>
      </c>
      <c r="B19" s="355">
        <f>'9 for prob drug user'!J23</f>
        <v>507.6</v>
      </c>
      <c r="C19" s="356"/>
      <c r="D19" s="226">
        <f>D24+D29</f>
        <v>36500</v>
      </c>
      <c r="E19" s="226"/>
      <c r="F19" s="250" t="s">
        <v>78</v>
      </c>
      <c r="G19" s="250" t="s">
        <v>78</v>
      </c>
      <c r="H19" s="250" t="s">
        <v>78</v>
      </c>
      <c r="I19" s="250"/>
      <c r="J19" s="412">
        <f>1000*B19/D19</f>
        <v>13.906849315068493</v>
      </c>
      <c r="K19" s="444"/>
      <c r="L19" s="250" t="s">
        <v>78</v>
      </c>
      <c r="M19" s="250" t="s">
        <v>78</v>
      </c>
      <c r="N19" s="194"/>
      <c r="O19" s="194"/>
    </row>
    <row r="20" spans="1:15" s="4" customFormat="1" ht="15">
      <c r="A20" s="117"/>
      <c r="B20" s="401"/>
      <c r="C20" s="356"/>
      <c r="D20" s="226"/>
      <c r="E20" s="226"/>
      <c r="F20" s="250"/>
      <c r="G20" s="250"/>
      <c r="H20" s="250"/>
      <c r="I20" s="446"/>
      <c r="J20" s="444"/>
      <c r="K20" s="444"/>
      <c r="L20" s="250"/>
      <c r="M20" s="250"/>
      <c r="N20" s="194"/>
      <c r="O20" s="194"/>
    </row>
    <row r="21" spans="1:15" s="4" customFormat="1" ht="15">
      <c r="A21" s="485" t="s">
        <v>40</v>
      </c>
      <c r="B21" s="401"/>
      <c r="C21" s="356"/>
      <c r="D21" s="226"/>
      <c r="E21" s="226"/>
      <c r="F21" s="250"/>
      <c r="G21" s="250"/>
      <c r="H21" s="250"/>
      <c r="I21" s="250"/>
      <c r="J21" s="412"/>
      <c r="K21" s="444"/>
      <c r="L21" s="250"/>
      <c r="M21" s="250"/>
      <c r="N21" s="194"/>
      <c r="O21" s="194"/>
    </row>
    <row r="22" spans="1:15" s="4" customFormat="1" ht="15">
      <c r="A22" s="117" t="s">
        <v>125</v>
      </c>
      <c r="B22" s="401">
        <f>'9 for prob drug user'!J34</f>
        <v>28.6</v>
      </c>
      <c r="C22" s="356"/>
      <c r="D22" s="226">
        <v>4800</v>
      </c>
      <c r="E22" s="226"/>
      <c r="F22" s="250" t="s">
        <v>78</v>
      </c>
      <c r="G22" s="250" t="s">
        <v>78</v>
      </c>
      <c r="H22" s="250" t="s">
        <v>78</v>
      </c>
      <c r="I22" s="250"/>
      <c r="J22" s="412">
        <f>1000*B22/D22</f>
        <v>5.958333333333333</v>
      </c>
      <c r="K22" s="444"/>
      <c r="L22" s="250" t="s">
        <v>78</v>
      </c>
      <c r="M22" s="250" t="s">
        <v>78</v>
      </c>
      <c r="N22" s="194"/>
      <c r="O22" s="194"/>
    </row>
    <row r="23" spans="1:15" s="4" customFormat="1" ht="15">
      <c r="A23" s="117" t="s">
        <v>126</v>
      </c>
      <c r="B23" s="401">
        <f>'9 for prob drug user'!J35</f>
        <v>128.19999999999999</v>
      </c>
      <c r="C23" s="356"/>
      <c r="D23" s="226">
        <v>9700</v>
      </c>
      <c r="E23" s="226"/>
      <c r="F23" s="250" t="s">
        <v>78</v>
      </c>
      <c r="G23" s="250" t="s">
        <v>78</v>
      </c>
      <c r="H23" s="250" t="s">
        <v>78</v>
      </c>
      <c r="I23" s="250"/>
      <c r="J23" s="412">
        <f>1000*B23/D23</f>
        <v>13.216494845360824</v>
      </c>
      <c r="K23" s="444"/>
      <c r="L23" s="250" t="s">
        <v>78</v>
      </c>
      <c r="M23" s="250" t="s">
        <v>78</v>
      </c>
      <c r="N23" s="194"/>
      <c r="O23" s="194"/>
    </row>
    <row r="24" spans="1:15" s="4" customFormat="1" ht="15">
      <c r="A24" s="117" t="s">
        <v>217</v>
      </c>
      <c r="B24" s="401">
        <f>'9 for prob drug user'!J36</f>
        <v>347.8</v>
      </c>
      <c r="C24" s="356"/>
      <c r="D24" s="226">
        <v>26200</v>
      </c>
      <c r="E24" s="226"/>
      <c r="F24" s="250" t="s">
        <v>78</v>
      </c>
      <c r="G24" s="250" t="s">
        <v>78</v>
      </c>
      <c r="H24" s="250" t="s">
        <v>78</v>
      </c>
      <c r="I24" s="250"/>
      <c r="J24" s="412">
        <f>1000*B24/D24</f>
        <v>13.274809160305344</v>
      </c>
      <c r="K24" s="444"/>
      <c r="L24" s="250" t="s">
        <v>78</v>
      </c>
      <c r="M24" s="250" t="s">
        <v>78</v>
      </c>
      <c r="N24" s="194"/>
      <c r="O24" s="194"/>
    </row>
    <row r="25" spans="1:15" s="4" customFormat="1" ht="15">
      <c r="A25" s="117"/>
      <c r="B25" s="401"/>
      <c r="C25" s="356"/>
      <c r="D25" s="226"/>
      <c r="E25" s="226"/>
      <c r="F25" s="250"/>
      <c r="G25" s="250"/>
      <c r="H25" s="250"/>
      <c r="I25" s="250"/>
      <c r="J25" s="412"/>
      <c r="K25" s="444"/>
      <c r="L25" s="250"/>
      <c r="M25" s="250"/>
      <c r="N25" s="194"/>
      <c r="O25" s="194"/>
    </row>
    <row r="26" spans="1:15" s="4" customFormat="1" ht="15">
      <c r="A26" s="1559" t="s">
        <v>41</v>
      </c>
      <c r="B26" s="1559"/>
      <c r="C26" s="356"/>
      <c r="D26" s="250"/>
      <c r="E26" s="250"/>
      <c r="F26" s="250"/>
      <c r="G26" s="250"/>
      <c r="H26" s="250"/>
      <c r="I26" s="250"/>
      <c r="J26" s="412"/>
      <c r="K26" s="444"/>
      <c r="L26" s="250"/>
      <c r="M26" s="250"/>
      <c r="N26" s="194"/>
      <c r="O26" s="194"/>
    </row>
    <row r="27" spans="1:15" s="4" customFormat="1" ht="15">
      <c r="A27" s="117" t="s">
        <v>125</v>
      </c>
      <c r="B27" s="401">
        <f>'9 for prob drug user'!J28</f>
        <v>8.6</v>
      </c>
      <c r="C27" s="356"/>
      <c r="D27" s="226">
        <v>1100</v>
      </c>
      <c r="E27" s="226"/>
      <c r="F27" s="250" t="s">
        <v>78</v>
      </c>
      <c r="G27" s="250" t="s">
        <v>78</v>
      </c>
      <c r="H27" s="250" t="s">
        <v>78</v>
      </c>
      <c r="I27" s="250"/>
      <c r="J27" s="412">
        <f>1000*B27/D27</f>
        <v>7.8181818181818183</v>
      </c>
      <c r="K27" s="444"/>
      <c r="L27" s="250" t="s">
        <v>78</v>
      </c>
      <c r="M27" s="250" t="s">
        <v>78</v>
      </c>
      <c r="N27" s="194"/>
      <c r="O27" s="194"/>
    </row>
    <row r="28" spans="1:15" s="4" customFormat="1" ht="15">
      <c r="A28" s="117" t="s">
        <v>126</v>
      </c>
      <c r="B28" s="401">
        <f>'9 for prob drug user'!J29</f>
        <v>40.200000000000003</v>
      </c>
      <c r="C28" s="356"/>
      <c r="D28" s="226">
        <v>5200</v>
      </c>
      <c r="E28" s="226"/>
      <c r="F28" s="250" t="s">
        <v>78</v>
      </c>
      <c r="G28" s="250" t="s">
        <v>78</v>
      </c>
      <c r="H28" s="250" t="s">
        <v>78</v>
      </c>
      <c r="I28" s="250"/>
      <c r="J28" s="412">
        <f>1000*B28/D28</f>
        <v>7.7307692307692308</v>
      </c>
      <c r="K28" s="444"/>
      <c r="L28" s="250" t="s">
        <v>78</v>
      </c>
      <c r="M28" s="250" t="s">
        <v>78</v>
      </c>
      <c r="N28" s="194"/>
      <c r="O28" s="194"/>
    </row>
    <row r="29" spans="1:15" s="4" customFormat="1" ht="15">
      <c r="A29" s="117" t="s">
        <v>217</v>
      </c>
      <c r="B29" s="401">
        <f>'9 for prob drug user'!J30</f>
        <v>159.80000000000001</v>
      </c>
      <c r="C29" s="356"/>
      <c r="D29" s="226">
        <v>10300</v>
      </c>
      <c r="E29" s="226"/>
      <c r="F29" s="250" t="s">
        <v>78</v>
      </c>
      <c r="G29" s="250" t="s">
        <v>78</v>
      </c>
      <c r="H29" s="250" t="s">
        <v>78</v>
      </c>
      <c r="I29" s="250"/>
      <c r="J29" s="412">
        <f>1000*B29/D29</f>
        <v>15.514563106796116</v>
      </c>
      <c r="K29" s="444"/>
      <c r="L29" s="250" t="s">
        <v>78</v>
      </c>
      <c r="M29" s="250" t="s">
        <v>78</v>
      </c>
      <c r="N29" s="194"/>
      <c r="O29" s="194"/>
    </row>
    <row r="30" spans="1:15" s="4" customFormat="1" ht="15">
      <c r="A30" s="194"/>
      <c r="B30" s="403"/>
      <c r="C30" s="403"/>
      <c r="D30" s="194"/>
      <c r="E30" s="194"/>
      <c r="F30" s="404"/>
      <c r="G30" s="404"/>
      <c r="H30" s="404"/>
      <c r="I30" s="404"/>
      <c r="J30" s="194"/>
      <c r="K30" s="194"/>
      <c r="L30" s="194"/>
      <c r="M30" s="194"/>
      <c r="N30" s="194"/>
      <c r="O30" s="194"/>
    </row>
    <row r="31" spans="1:15" s="4" customFormat="1" ht="15">
      <c r="A31" s="341"/>
      <c r="B31" s="341"/>
      <c r="C31" s="341"/>
      <c r="D31" s="341"/>
      <c r="E31" s="341"/>
      <c r="F31" s="341"/>
      <c r="G31" s="341"/>
      <c r="H31" s="341"/>
      <c r="I31" s="341"/>
      <c r="J31" s="341"/>
      <c r="K31" s="341"/>
      <c r="L31" s="341"/>
      <c r="M31" s="341"/>
      <c r="N31" s="194"/>
      <c r="O31" s="194"/>
    </row>
    <row r="32" spans="1:15" ht="12" customHeight="1">
      <c r="A32" s="339"/>
      <c r="B32" s="15"/>
      <c r="C32" s="15"/>
      <c r="D32" s="15"/>
      <c r="E32" s="15"/>
      <c r="F32" s="15"/>
      <c r="G32" s="15"/>
      <c r="H32" s="15"/>
      <c r="I32" s="15"/>
      <c r="J32" s="15"/>
      <c r="K32" s="15"/>
      <c r="L32" s="15"/>
      <c r="M32" s="15"/>
      <c r="N32" s="15"/>
      <c r="O32" s="15"/>
    </row>
    <row r="33" spans="1:15" ht="12" customHeight="1">
      <c r="A33" s="405" t="s">
        <v>185</v>
      </c>
      <c r="B33" s="15"/>
      <c r="C33" s="15"/>
      <c r="D33" s="15"/>
      <c r="E33" s="15"/>
      <c r="F33" s="15"/>
      <c r="G33" s="15"/>
      <c r="H33" s="15"/>
      <c r="I33" s="15"/>
      <c r="J33" s="15"/>
      <c r="K33" s="15"/>
      <c r="L33" s="15"/>
      <c r="M33" s="15"/>
      <c r="N33" s="15"/>
      <c r="O33" s="15"/>
    </row>
    <row r="34" spans="1:15" ht="12" customHeight="1">
      <c r="A34" s="1554" t="s">
        <v>668</v>
      </c>
      <c r="B34" s="1554"/>
      <c r="C34" s="1554"/>
      <c r="D34" s="1554"/>
      <c r="E34" s="1554"/>
      <c r="F34" s="1554"/>
      <c r="G34" s="1554"/>
      <c r="H34" s="1554"/>
      <c r="I34" s="1554"/>
      <c r="J34" s="1554"/>
      <c r="K34" s="1554"/>
      <c r="L34" s="1554"/>
      <c r="M34" s="1554"/>
      <c r="N34" s="15"/>
      <c r="O34" s="15"/>
    </row>
    <row r="35" spans="1:15" ht="12" customHeight="1">
      <c r="A35" s="1554"/>
      <c r="B35" s="1554"/>
      <c r="C35" s="1554"/>
      <c r="D35" s="1554"/>
      <c r="E35" s="1554"/>
      <c r="F35" s="1554"/>
      <c r="G35" s="1554"/>
      <c r="H35" s="1554"/>
      <c r="I35" s="1554"/>
      <c r="J35" s="1554"/>
      <c r="K35" s="1554"/>
      <c r="L35" s="1554"/>
      <c r="M35" s="1554"/>
      <c r="N35" s="15"/>
      <c r="O35" s="15"/>
    </row>
    <row r="36" spans="1:15" ht="12" customHeight="1">
      <c r="A36" s="1554"/>
      <c r="B36" s="1554"/>
      <c r="C36" s="1554"/>
      <c r="D36" s="1554"/>
      <c r="E36" s="1554"/>
      <c r="F36" s="1554"/>
      <c r="G36" s="1554"/>
      <c r="H36" s="1554"/>
      <c r="I36" s="1554"/>
      <c r="J36" s="1554"/>
      <c r="K36" s="1554"/>
      <c r="L36" s="1554"/>
      <c r="M36" s="1554"/>
      <c r="N36" s="15"/>
      <c r="O36" s="15"/>
    </row>
    <row r="37" spans="1:15" ht="12" customHeight="1">
      <c r="A37" s="1554" t="s">
        <v>271</v>
      </c>
      <c r="B37" s="1554"/>
      <c r="C37" s="1554"/>
      <c r="D37" s="1554"/>
      <c r="E37" s="1554"/>
      <c r="F37" s="1554"/>
      <c r="G37" s="1554"/>
      <c r="H37" s="1554"/>
      <c r="I37" s="1554"/>
      <c r="J37" s="1554"/>
      <c r="K37" s="1554"/>
      <c r="L37" s="1554"/>
      <c r="M37" s="1554"/>
      <c r="N37" s="15"/>
      <c r="O37" s="15"/>
    </row>
    <row r="38" spans="1:15" ht="12" customHeight="1">
      <c r="A38" s="1554"/>
      <c r="B38" s="1554"/>
      <c r="C38" s="1554"/>
      <c r="D38" s="1554"/>
      <c r="E38" s="1554"/>
      <c r="F38" s="1554"/>
      <c r="G38" s="1554"/>
      <c r="H38" s="1554"/>
      <c r="I38" s="1554"/>
      <c r="J38" s="1554"/>
      <c r="K38" s="1554"/>
      <c r="L38" s="1554"/>
      <c r="M38" s="1554"/>
      <c r="N38" s="15"/>
      <c r="O38" s="15"/>
    </row>
    <row r="39" spans="1:15" ht="12" customHeight="1">
      <c r="A39" s="1554"/>
      <c r="B39" s="1554"/>
      <c r="C39" s="1554"/>
      <c r="D39" s="1554"/>
      <c r="E39" s="1554"/>
      <c r="F39" s="1554"/>
      <c r="G39" s="1554"/>
      <c r="H39" s="1554"/>
      <c r="I39" s="1554"/>
      <c r="J39" s="1554"/>
      <c r="K39" s="1554"/>
      <c r="L39" s="1554"/>
      <c r="M39" s="1554"/>
      <c r="N39" s="15"/>
      <c r="O39" s="15"/>
    </row>
    <row r="40" spans="1:15" ht="12" customHeight="1">
      <c r="A40" s="1554"/>
      <c r="B40" s="1554"/>
      <c r="C40" s="1554"/>
      <c r="D40" s="1554"/>
      <c r="E40" s="1554"/>
      <c r="F40" s="1554"/>
      <c r="G40" s="1554"/>
      <c r="H40" s="1554"/>
      <c r="I40" s="1554"/>
      <c r="J40" s="1554"/>
      <c r="K40" s="1554"/>
      <c r="L40" s="1554"/>
      <c r="M40" s="1554"/>
      <c r="N40" s="15"/>
      <c r="O40" s="15"/>
    </row>
    <row r="41" spans="1:15" ht="12" customHeight="1">
      <c r="A41" s="1554" t="s">
        <v>310</v>
      </c>
      <c r="B41" s="1554"/>
      <c r="C41" s="1554"/>
      <c r="D41" s="1554"/>
      <c r="E41" s="1554"/>
      <c r="F41" s="1554"/>
      <c r="G41" s="1554"/>
      <c r="H41" s="1554"/>
      <c r="I41" s="1554"/>
      <c r="J41" s="1554"/>
      <c r="K41" s="1554"/>
      <c r="L41" s="1554"/>
      <c r="M41" s="1554"/>
      <c r="N41" s="15"/>
      <c r="O41" s="15"/>
    </row>
    <row r="42" spans="1:15" ht="12" customHeight="1">
      <c r="A42" s="1554"/>
      <c r="B42" s="1554"/>
      <c r="C42" s="1554"/>
      <c r="D42" s="1554"/>
      <c r="E42" s="1554"/>
      <c r="F42" s="1554"/>
      <c r="G42" s="1554"/>
      <c r="H42" s="1554"/>
      <c r="I42" s="1554"/>
      <c r="J42" s="1554"/>
      <c r="K42" s="1554"/>
      <c r="L42" s="1554"/>
      <c r="M42" s="1554"/>
      <c r="N42" s="15"/>
      <c r="O42" s="15"/>
    </row>
    <row r="43" spans="1:15" ht="12" customHeight="1">
      <c r="A43" s="1554" t="s">
        <v>650</v>
      </c>
      <c r="B43" s="1554"/>
      <c r="C43" s="1554"/>
      <c r="D43" s="1554"/>
      <c r="E43" s="1554"/>
      <c r="F43" s="1554"/>
      <c r="G43" s="1554"/>
      <c r="H43" s="1554"/>
      <c r="I43" s="1554"/>
      <c r="J43" s="1554"/>
      <c r="K43" s="1554"/>
      <c r="L43" s="1554"/>
      <c r="M43" s="1554"/>
      <c r="N43" s="15"/>
      <c r="O43" s="15"/>
    </row>
    <row r="44" spans="1:15" ht="12" customHeight="1">
      <c r="A44" s="1554"/>
      <c r="B44" s="1554"/>
      <c r="C44" s="1554"/>
      <c r="D44" s="1554"/>
      <c r="E44" s="1554"/>
      <c r="F44" s="1554"/>
      <c r="G44" s="1554"/>
      <c r="H44" s="1554"/>
      <c r="I44" s="1554"/>
      <c r="J44" s="1554"/>
      <c r="K44" s="1554"/>
      <c r="L44" s="1554"/>
      <c r="M44" s="1554"/>
      <c r="N44" s="15"/>
      <c r="O44" s="15"/>
    </row>
    <row r="45" spans="1:15" ht="12" customHeight="1">
      <c r="A45" s="1554"/>
      <c r="B45" s="1554"/>
      <c r="C45" s="1554"/>
      <c r="D45" s="1554"/>
      <c r="E45" s="1554"/>
      <c r="F45" s="1554"/>
      <c r="G45" s="1554"/>
      <c r="H45" s="1554"/>
      <c r="I45" s="1554"/>
      <c r="J45" s="1554"/>
      <c r="K45" s="1554"/>
      <c r="L45" s="1554"/>
      <c r="M45" s="1554"/>
      <c r="N45" s="15"/>
      <c r="O45" s="15"/>
    </row>
    <row r="46" spans="1:15" ht="12" customHeight="1">
      <c r="A46" s="1554" t="s">
        <v>272</v>
      </c>
      <c r="B46" s="1554"/>
      <c r="C46" s="1554"/>
      <c r="D46" s="1554"/>
      <c r="E46" s="1554"/>
      <c r="F46" s="1554"/>
      <c r="G46" s="1554"/>
      <c r="H46" s="1554"/>
      <c r="I46" s="1554"/>
      <c r="J46" s="1554"/>
      <c r="K46" s="1554"/>
      <c r="L46" s="1554"/>
      <c r="M46" s="1554"/>
      <c r="N46" s="15"/>
      <c r="O46" s="15"/>
    </row>
    <row r="47" spans="1:15" ht="12" customHeight="1">
      <c r="A47" s="1554"/>
      <c r="B47" s="1554"/>
      <c r="C47" s="1554"/>
      <c r="D47" s="1554"/>
      <c r="E47" s="1554"/>
      <c r="F47" s="1554"/>
      <c r="G47" s="1554"/>
      <c r="H47" s="1554"/>
      <c r="I47" s="1554"/>
      <c r="J47" s="1554"/>
      <c r="K47" s="1554"/>
      <c r="L47" s="1554"/>
      <c r="M47" s="1554"/>
      <c r="N47" s="15"/>
      <c r="O47" s="15"/>
    </row>
    <row r="48" spans="1:15" ht="12" customHeight="1">
      <c r="A48" s="622"/>
      <c r="B48" s="15"/>
      <c r="C48" s="15"/>
      <c r="D48" s="15"/>
      <c r="E48" s="15"/>
      <c r="F48" s="15"/>
      <c r="G48" s="15"/>
      <c r="H48" s="15"/>
      <c r="I48" s="15"/>
      <c r="J48" s="15"/>
      <c r="K48" s="15"/>
      <c r="L48" s="15"/>
      <c r="M48" s="15"/>
      <c r="N48" s="15"/>
      <c r="O48" s="15"/>
    </row>
    <row r="49" spans="1:3" ht="12" customHeight="1">
      <c r="A49" s="1555" t="s">
        <v>815</v>
      </c>
      <c r="B49" s="1556"/>
      <c r="C49" s="1556"/>
    </row>
    <row r="50" spans="1:3" ht="12" customHeight="1"/>
    <row r="51" spans="1:3" ht="12" customHeight="1"/>
  </sheetData>
  <mergeCells count="16">
    <mergeCell ref="A46:M47"/>
    <mergeCell ref="A49:C49"/>
    <mergeCell ref="J6:M6"/>
    <mergeCell ref="J5:M5"/>
    <mergeCell ref="A26:B26"/>
    <mergeCell ref="A37:M40"/>
    <mergeCell ref="A34:M36"/>
    <mergeCell ref="A41:M42"/>
    <mergeCell ref="A43:M45"/>
    <mergeCell ref="Q1:S1"/>
    <mergeCell ref="B6:B10"/>
    <mergeCell ref="D5:I5"/>
    <mergeCell ref="L8:M8"/>
    <mergeCell ref="F8:H8"/>
    <mergeCell ref="A1:M2"/>
    <mergeCell ref="O1:P1"/>
  </mergeCells>
  <phoneticPr fontId="38" type="noConversion"/>
  <hyperlinks>
    <hyperlink ref="O1" location="Contents!A1" display="back to contents"/>
  </hyperlinks>
  <pageMargins left="0.43" right="0.27" top="1" bottom="1" header="0.5" footer="0.5"/>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showGridLines="0" workbookViewId="0">
      <selection sqref="A1:N1"/>
    </sheetView>
  </sheetViews>
  <sheetFormatPr defaultRowHeight="11.25"/>
  <cols>
    <col min="1" max="1" width="9.83203125" customWidth="1"/>
    <col min="2" max="2" width="16.83203125" customWidth="1"/>
    <col min="3" max="3" width="3.5" customWidth="1"/>
    <col min="4" max="6" width="10.83203125" customWidth="1"/>
    <col min="7" max="7" width="2.83203125" customWidth="1"/>
    <col min="8" max="10" width="10.83203125" style="1143" customWidth="1"/>
    <col min="11" max="11" width="3.1640625" style="1143" customWidth="1"/>
    <col min="12" max="14" width="10.83203125" style="1143" customWidth="1"/>
    <col min="15" max="15" width="2.33203125" customWidth="1"/>
    <col min="16" max="16" width="32.83203125" customWidth="1"/>
  </cols>
  <sheetData>
    <row r="1" spans="1:17" ht="18" customHeight="1">
      <c r="A1" s="1395" t="s">
        <v>1831</v>
      </c>
      <c r="B1" s="1395"/>
      <c r="C1" s="1395"/>
      <c r="D1" s="1395"/>
      <c r="E1" s="1395"/>
      <c r="F1" s="1395"/>
      <c r="G1" s="1395"/>
      <c r="H1" s="1395"/>
      <c r="I1" s="1395"/>
      <c r="J1" s="1395"/>
      <c r="K1" s="1395"/>
      <c r="L1" s="1395"/>
      <c r="M1" s="1395"/>
      <c r="N1" s="1395"/>
      <c r="P1" s="1358" t="s">
        <v>665</v>
      </c>
      <c r="Q1" s="1358"/>
    </row>
    <row r="2" spans="1:17" ht="15" customHeight="1">
      <c r="A2" s="586"/>
      <c r="B2" s="508"/>
      <c r="C2" s="508"/>
      <c r="D2" s="341"/>
      <c r="E2" s="341"/>
      <c r="F2" s="341"/>
      <c r="G2" s="341"/>
      <c r="H2" s="341"/>
      <c r="I2" s="1198"/>
      <c r="J2" s="1198"/>
      <c r="K2" s="341"/>
      <c r="L2" s="1198"/>
      <c r="M2" s="1198"/>
      <c r="N2" s="1198"/>
    </row>
    <row r="3" spans="1:17" ht="15" customHeight="1">
      <c r="A3" s="1561" t="s">
        <v>14</v>
      </c>
      <c r="B3" s="1379" t="s">
        <v>268</v>
      </c>
      <c r="C3" s="1183"/>
      <c r="D3" s="1379" t="s">
        <v>902</v>
      </c>
      <c r="E3" s="1379"/>
      <c r="F3" s="1379"/>
      <c r="G3" s="529"/>
      <c r="H3" s="1379" t="s">
        <v>40</v>
      </c>
      <c r="I3" s="1379"/>
      <c r="J3" s="1379"/>
      <c r="K3" s="529"/>
      <c r="L3" s="1379" t="s">
        <v>41</v>
      </c>
      <c r="M3" s="1379"/>
      <c r="N3" s="1379"/>
    </row>
    <row r="4" spans="1:17" s="1143" customFormat="1" ht="15" customHeight="1">
      <c r="A4" s="1562"/>
      <c r="B4" s="1380"/>
      <c r="C4" s="1184"/>
      <c r="D4" s="1380"/>
      <c r="E4" s="1380"/>
      <c r="F4" s="1380"/>
      <c r="G4" s="529"/>
      <c r="H4" s="1380"/>
      <c r="I4" s="1380"/>
      <c r="J4" s="1380"/>
      <c r="K4" s="529"/>
      <c r="L4" s="1380"/>
      <c r="M4" s="1380"/>
      <c r="N4" s="1380"/>
    </row>
    <row r="5" spans="1:17" s="1143" customFormat="1" ht="15" customHeight="1">
      <c r="A5" s="1562"/>
      <c r="B5" s="1380"/>
      <c r="C5" s="1184"/>
      <c r="D5" s="1380"/>
      <c r="E5" s="1380"/>
      <c r="F5" s="1380"/>
      <c r="G5" s="529"/>
      <c r="H5" s="1379" t="s">
        <v>902</v>
      </c>
      <c r="I5" s="1379"/>
      <c r="J5" s="1379"/>
      <c r="K5" s="529"/>
      <c r="L5" s="1379" t="s">
        <v>902</v>
      </c>
      <c r="M5" s="1379"/>
      <c r="N5" s="1379"/>
    </row>
    <row r="6" spans="1:17" ht="15">
      <c r="A6" s="1562"/>
      <c r="B6" s="1380"/>
      <c r="C6" s="1184"/>
      <c r="D6" s="1380"/>
      <c r="E6" s="1380"/>
      <c r="F6" s="1380"/>
      <c r="G6" s="529"/>
      <c r="H6" s="1380"/>
      <c r="I6" s="1380"/>
      <c r="J6" s="1380"/>
      <c r="K6" s="529"/>
      <c r="L6" s="1380"/>
      <c r="M6" s="1380"/>
      <c r="N6" s="1380"/>
    </row>
    <row r="7" spans="1:17" ht="15">
      <c r="A7" s="1563"/>
      <c r="B7" s="1380"/>
      <c r="C7" s="1184"/>
      <c r="D7" s="1380"/>
      <c r="E7" s="1380"/>
      <c r="F7" s="1380"/>
      <c r="G7" s="529"/>
      <c r="H7" s="1380"/>
      <c r="I7" s="1380"/>
      <c r="J7" s="1380"/>
      <c r="K7" s="529"/>
      <c r="L7" s="1380"/>
      <c r="M7" s="1380"/>
      <c r="N7" s="1380"/>
    </row>
    <row r="8" spans="1:17" ht="15">
      <c r="A8" s="1563"/>
      <c r="B8" s="1380"/>
      <c r="C8" s="1184"/>
      <c r="D8" s="1381"/>
      <c r="E8" s="1381"/>
      <c r="F8" s="1381"/>
      <c r="G8" s="529"/>
      <c r="H8" s="1381"/>
      <c r="I8" s="1381"/>
      <c r="J8" s="1381"/>
      <c r="K8" s="529"/>
      <c r="L8" s="1381"/>
      <c r="M8" s="1381"/>
      <c r="N8" s="1381"/>
    </row>
    <row r="9" spans="1:17" ht="15" customHeight="1">
      <c r="A9" s="1563"/>
      <c r="B9" s="1380"/>
      <c r="C9" s="1184"/>
      <c r="D9" s="1181"/>
      <c r="E9" s="1181"/>
      <c r="F9" s="1181"/>
      <c r="G9" s="529"/>
      <c r="H9" s="1181"/>
      <c r="I9" s="1181"/>
      <c r="J9" s="1181"/>
      <c r="K9" s="529"/>
      <c r="L9" s="529"/>
      <c r="M9" s="529"/>
      <c r="N9" s="529"/>
    </row>
    <row r="10" spans="1:17" ht="27">
      <c r="A10" s="1563"/>
      <c r="B10" s="1380"/>
      <c r="C10" s="1184"/>
      <c r="D10" s="1184" t="s">
        <v>856</v>
      </c>
      <c r="E10" s="1184" t="s">
        <v>1835</v>
      </c>
      <c r="F10" s="1184" t="s">
        <v>1836</v>
      </c>
      <c r="G10" s="529"/>
      <c r="H10" s="1184" t="s">
        <v>856</v>
      </c>
      <c r="I10" s="1184" t="s">
        <v>1835</v>
      </c>
      <c r="J10" s="1184" t="s">
        <v>1836</v>
      </c>
      <c r="K10" s="529"/>
      <c r="L10" s="1184" t="s">
        <v>856</v>
      </c>
      <c r="M10" s="1184" t="s">
        <v>1835</v>
      </c>
      <c r="N10" s="1184" t="s">
        <v>1836</v>
      </c>
    </row>
    <row r="11" spans="1:17" ht="15">
      <c r="A11" s="1563"/>
      <c r="B11" s="1380"/>
      <c r="C11" s="1184"/>
      <c r="D11" s="1182"/>
      <c r="E11" s="1182"/>
      <c r="F11" s="1182"/>
      <c r="G11" s="529"/>
      <c r="H11" s="529"/>
      <c r="I11" s="529"/>
      <c r="J11" s="529"/>
      <c r="K11" s="529"/>
      <c r="L11" s="529"/>
      <c r="M11" s="529"/>
      <c r="N11" s="529"/>
    </row>
    <row r="12" spans="1:17" ht="12.75">
      <c r="A12" s="191">
        <v>2000</v>
      </c>
      <c r="B12" s="708">
        <v>292</v>
      </c>
      <c r="C12" s="708"/>
      <c r="D12" s="993">
        <v>5.3</v>
      </c>
      <c r="E12" s="993">
        <v>4.7</v>
      </c>
      <c r="F12" s="993">
        <v>6</v>
      </c>
      <c r="G12" s="1189"/>
      <c r="H12" s="1164">
        <v>9</v>
      </c>
      <c r="I12" s="1164">
        <v>7.9</v>
      </c>
      <c r="J12" s="1164">
        <v>10.199999999999999</v>
      </c>
      <c r="K12" s="1189"/>
      <c r="L12" s="1164">
        <v>1.9</v>
      </c>
      <c r="M12" s="1164">
        <v>1.4</v>
      </c>
      <c r="N12" s="1164">
        <v>2.4</v>
      </c>
    </row>
    <row r="13" spans="1:17" ht="12.75">
      <c r="A13" s="191">
        <v>2001</v>
      </c>
      <c r="B13" s="708">
        <v>332</v>
      </c>
      <c r="C13" s="708"/>
      <c r="D13" s="993">
        <v>6.2</v>
      </c>
      <c r="E13" s="993">
        <v>5.5</v>
      </c>
      <c r="F13" s="993">
        <v>6.8</v>
      </c>
      <c r="G13" s="1189"/>
      <c r="H13" s="1164">
        <v>10</v>
      </c>
      <c r="I13" s="1164">
        <v>8.8000000000000007</v>
      </c>
      <c r="J13" s="1164">
        <v>11.2</v>
      </c>
      <c r="K13" s="1189"/>
      <c r="L13" s="1164">
        <v>2.4</v>
      </c>
      <c r="M13" s="1164">
        <v>1.8</v>
      </c>
      <c r="N13" s="1164">
        <v>3</v>
      </c>
    </row>
    <row r="14" spans="1:17" ht="12.75">
      <c r="A14" s="191">
        <v>2002</v>
      </c>
      <c r="B14" s="708">
        <v>382</v>
      </c>
      <c r="C14" s="708"/>
      <c r="D14" s="993">
        <v>7.1</v>
      </c>
      <c r="E14" s="993">
        <v>6.4</v>
      </c>
      <c r="F14" s="993">
        <v>7.8</v>
      </c>
      <c r="G14" s="1189"/>
      <c r="H14" s="1165">
        <v>12.2</v>
      </c>
      <c r="I14" s="1165">
        <v>10.9</v>
      </c>
      <c r="J14" s="1165">
        <v>13.5</v>
      </c>
      <c r="K14" s="1189"/>
      <c r="L14" s="1165">
        <v>2.2999999999999998</v>
      </c>
      <c r="M14" s="1165">
        <v>1.7</v>
      </c>
      <c r="N14" s="1165">
        <v>2.8</v>
      </c>
    </row>
    <row r="15" spans="1:17" ht="12.75">
      <c r="A15" s="191">
        <v>2003</v>
      </c>
      <c r="B15" s="708">
        <v>317</v>
      </c>
      <c r="C15" s="708"/>
      <c r="D15" s="993">
        <v>5.9</v>
      </c>
      <c r="E15" s="993">
        <v>5.3</v>
      </c>
      <c r="F15" s="993">
        <v>6.6</v>
      </c>
      <c r="G15" s="1189"/>
      <c r="H15" s="1165">
        <v>9.8000000000000007</v>
      </c>
      <c r="I15" s="1165">
        <v>8.6</v>
      </c>
      <c r="J15" s="1165">
        <v>11</v>
      </c>
      <c r="K15" s="1189"/>
      <c r="L15" s="1165">
        <v>2.2999999999999998</v>
      </c>
      <c r="M15" s="1165">
        <v>1.7</v>
      </c>
      <c r="N15" s="1165">
        <v>2.9</v>
      </c>
    </row>
    <row r="16" spans="1:17" ht="12.75">
      <c r="A16" s="191">
        <v>2004</v>
      </c>
      <c r="B16" s="708">
        <v>356</v>
      </c>
      <c r="C16" s="708"/>
      <c r="D16" s="993">
        <v>6.7</v>
      </c>
      <c r="E16" s="993">
        <v>6</v>
      </c>
      <c r="F16" s="993">
        <v>7.4</v>
      </c>
      <c r="G16" s="1189"/>
      <c r="H16" s="1165">
        <v>11.1</v>
      </c>
      <c r="I16" s="1165">
        <v>9.8000000000000007</v>
      </c>
      <c r="J16" s="1165">
        <v>12.4</v>
      </c>
      <c r="K16" s="1189"/>
      <c r="L16" s="1165">
        <v>2.5</v>
      </c>
      <c r="M16" s="1165">
        <v>1.9</v>
      </c>
      <c r="N16" s="1165">
        <v>3.1</v>
      </c>
    </row>
    <row r="17" spans="1:14" ht="12.75">
      <c r="A17" s="191">
        <v>2005</v>
      </c>
      <c r="B17" s="708">
        <v>336</v>
      </c>
      <c r="C17" s="708"/>
      <c r="D17" s="993">
        <v>6.3</v>
      </c>
      <c r="E17" s="993">
        <v>5.6</v>
      </c>
      <c r="F17" s="993">
        <v>7</v>
      </c>
      <c r="G17" s="1189"/>
      <c r="H17" s="1165">
        <v>10</v>
      </c>
      <c r="I17" s="1165">
        <v>8.8000000000000007</v>
      </c>
      <c r="J17" s="1165">
        <v>11.3</v>
      </c>
      <c r="K17" s="1189"/>
      <c r="L17" s="1165">
        <v>2.8</v>
      </c>
      <c r="M17" s="1165">
        <v>2.2000000000000002</v>
      </c>
      <c r="N17" s="1165">
        <v>3.5</v>
      </c>
    </row>
    <row r="18" spans="1:14" ht="12.75">
      <c r="A18" s="191">
        <v>2006</v>
      </c>
      <c r="B18" s="708">
        <v>421</v>
      </c>
      <c r="C18" s="708"/>
      <c r="D18" s="993">
        <v>7.9</v>
      </c>
      <c r="E18" s="993">
        <v>7.1</v>
      </c>
      <c r="F18" s="993">
        <v>8.6</v>
      </c>
      <c r="G18" s="1189"/>
      <c r="H18" s="1165">
        <v>12.8</v>
      </c>
      <c r="I18" s="1165">
        <v>11.4</v>
      </c>
      <c r="J18" s="1165">
        <v>14.1</v>
      </c>
      <c r="K18" s="1189"/>
      <c r="L18" s="1165">
        <v>3.2</v>
      </c>
      <c r="M18" s="1165">
        <v>2.5</v>
      </c>
      <c r="N18" s="1165">
        <v>3.9</v>
      </c>
    </row>
    <row r="19" spans="1:14" ht="12.75">
      <c r="A19" s="191">
        <v>2007</v>
      </c>
      <c r="B19" s="708">
        <v>455</v>
      </c>
      <c r="C19" s="708"/>
      <c r="D19" s="993">
        <v>8.5</v>
      </c>
      <c r="E19" s="993">
        <v>7.7</v>
      </c>
      <c r="F19" s="993">
        <v>9.1999999999999993</v>
      </c>
      <c r="G19" s="1189"/>
      <c r="H19" s="1165">
        <v>15</v>
      </c>
      <c r="I19" s="1165">
        <v>13.5</v>
      </c>
      <c r="J19" s="1165">
        <v>16.399999999999999</v>
      </c>
      <c r="K19" s="1189"/>
      <c r="L19" s="1165">
        <v>2.2000000000000002</v>
      </c>
      <c r="M19" s="1165">
        <v>1.7</v>
      </c>
      <c r="N19" s="1165">
        <v>2.8</v>
      </c>
    </row>
    <row r="20" spans="1:14" ht="12.75">
      <c r="A20" s="191">
        <v>2008</v>
      </c>
      <c r="B20" s="708">
        <v>574</v>
      </c>
      <c r="C20" s="708"/>
      <c r="D20" s="993">
        <v>10.7</v>
      </c>
      <c r="E20" s="993">
        <v>9.8000000000000007</v>
      </c>
      <c r="F20" s="993">
        <v>11.6</v>
      </c>
      <c r="G20" s="1189"/>
      <c r="H20" s="1165">
        <v>17.600000000000001</v>
      </c>
      <c r="I20" s="1165">
        <v>15.9</v>
      </c>
      <c r="J20" s="1165">
        <v>19.2</v>
      </c>
      <c r="K20" s="1189"/>
      <c r="L20" s="1165">
        <v>4.0999999999999996</v>
      </c>
      <c r="M20" s="1165">
        <v>3.3</v>
      </c>
      <c r="N20" s="1165">
        <v>4.9000000000000004</v>
      </c>
    </row>
    <row r="21" spans="1:14" ht="12.75">
      <c r="A21" s="191">
        <v>2009</v>
      </c>
      <c r="B21" s="708">
        <v>545</v>
      </c>
      <c r="C21" s="708"/>
      <c r="D21" s="993">
        <v>10.1</v>
      </c>
      <c r="E21" s="993">
        <v>9.3000000000000007</v>
      </c>
      <c r="F21" s="993">
        <v>11</v>
      </c>
      <c r="G21" s="1189"/>
      <c r="H21" s="1165">
        <v>15.7</v>
      </c>
      <c r="I21" s="1165">
        <v>14.2</v>
      </c>
      <c r="J21" s="1165">
        <v>17.2</v>
      </c>
      <c r="K21" s="1189"/>
      <c r="L21" s="1165">
        <v>4.8</v>
      </c>
      <c r="M21" s="1165">
        <v>4</v>
      </c>
      <c r="N21" s="1165">
        <v>5.7</v>
      </c>
    </row>
    <row r="22" spans="1:14" ht="12.75">
      <c r="A22" s="191">
        <v>2010</v>
      </c>
      <c r="B22" s="708">
        <v>485</v>
      </c>
      <c r="C22" s="708"/>
      <c r="D22" s="993">
        <v>9</v>
      </c>
      <c r="E22" s="993">
        <v>8.1999999999999993</v>
      </c>
      <c r="F22" s="993">
        <v>9.8000000000000007</v>
      </c>
      <c r="G22" s="1189"/>
      <c r="H22" s="1165">
        <v>13.8</v>
      </c>
      <c r="I22" s="1165">
        <v>12.4</v>
      </c>
      <c r="J22" s="1165">
        <v>15.2</v>
      </c>
      <c r="K22" s="1189"/>
      <c r="L22" s="1165">
        <v>4.4000000000000004</v>
      </c>
      <c r="M22" s="1165">
        <v>3.6</v>
      </c>
      <c r="N22" s="1165">
        <v>5.2</v>
      </c>
    </row>
    <row r="23" spans="1:14" ht="12.75">
      <c r="A23" s="191">
        <v>2011</v>
      </c>
      <c r="B23" s="708">
        <v>584</v>
      </c>
      <c r="C23" s="708"/>
      <c r="D23" s="993">
        <v>10.9</v>
      </c>
      <c r="E23" s="993">
        <v>10</v>
      </c>
      <c r="F23" s="993">
        <v>11.8</v>
      </c>
      <c r="G23" s="1189"/>
      <c r="H23" s="1165">
        <v>16.3</v>
      </c>
      <c r="I23" s="1165">
        <v>14.8</v>
      </c>
      <c r="J23" s="1165">
        <v>17.899999999999999</v>
      </c>
      <c r="K23" s="1189"/>
      <c r="L23" s="1165">
        <v>5.7</v>
      </c>
      <c r="M23" s="1165">
        <v>4.8</v>
      </c>
      <c r="N23" s="1165">
        <v>6.6</v>
      </c>
    </row>
    <row r="24" spans="1:14" ht="12.75">
      <c r="A24" s="191">
        <v>2012</v>
      </c>
      <c r="B24" s="708">
        <v>581</v>
      </c>
      <c r="C24" s="708"/>
      <c r="D24" s="993">
        <v>10.9</v>
      </c>
      <c r="E24" s="993">
        <v>10</v>
      </c>
      <c r="F24" s="993">
        <v>11.8</v>
      </c>
      <c r="G24" s="1189"/>
      <c r="H24" s="1165">
        <v>16</v>
      </c>
      <c r="I24" s="1165">
        <v>14.4</v>
      </c>
      <c r="J24" s="1165">
        <v>17.5</v>
      </c>
      <c r="K24" s="1189"/>
      <c r="L24" s="1165">
        <v>6</v>
      </c>
      <c r="M24" s="1165">
        <v>5.0999999999999996</v>
      </c>
      <c r="N24" s="1165">
        <v>6.9</v>
      </c>
    </row>
    <row r="25" spans="1:14" ht="12.75">
      <c r="A25" s="191">
        <v>2013</v>
      </c>
      <c r="B25" s="708">
        <v>527</v>
      </c>
      <c r="C25" s="708"/>
      <c r="D25" s="993">
        <v>9.9</v>
      </c>
      <c r="E25" s="993">
        <v>9.1</v>
      </c>
      <c r="F25" s="993">
        <v>10.7</v>
      </c>
      <c r="G25" s="1189"/>
      <c r="H25" s="1165">
        <v>15.1</v>
      </c>
      <c r="I25" s="1165">
        <v>13.6</v>
      </c>
      <c r="J25" s="1165">
        <v>16.600000000000001</v>
      </c>
      <c r="K25" s="1189"/>
      <c r="L25" s="1165">
        <v>4.9000000000000004</v>
      </c>
      <c r="M25" s="1165">
        <v>4.0999999999999996</v>
      </c>
      <c r="N25" s="1165">
        <v>5.7</v>
      </c>
    </row>
    <row r="26" spans="1:14" ht="12.75">
      <c r="A26" s="191">
        <v>2014</v>
      </c>
      <c r="B26" s="708">
        <v>614</v>
      </c>
      <c r="C26" s="708"/>
      <c r="D26" s="993">
        <v>11.5</v>
      </c>
      <c r="E26" s="993">
        <v>10.6</v>
      </c>
      <c r="F26" s="993">
        <v>12.5</v>
      </c>
      <c r="G26" s="1189"/>
      <c r="H26" s="1165">
        <v>17.399999999999999</v>
      </c>
      <c r="I26" s="1165">
        <v>15.8</v>
      </c>
      <c r="J26" s="1165">
        <v>19</v>
      </c>
      <c r="K26" s="1189"/>
      <c r="L26" s="1165">
        <v>5.9</v>
      </c>
      <c r="M26" s="1165">
        <v>5</v>
      </c>
      <c r="N26" s="1165">
        <v>6.9</v>
      </c>
    </row>
    <row r="27" spans="1:14" ht="12.75">
      <c r="A27" s="191">
        <v>2015</v>
      </c>
      <c r="B27" s="708">
        <v>706</v>
      </c>
      <c r="C27" s="708"/>
      <c r="D27" s="993">
        <v>13.3</v>
      </c>
      <c r="E27" s="993">
        <v>12.4</v>
      </c>
      <c r="F27" s="993">
        <v>14.3</v>
      </c>
      <c r="G27" s="1189"/>
      <c r="H27" s="1165">
        <v>18.7</v>
      </c>
      <c r="I27" s="1165">
        <v>17</v>
      </c>
      <c r="J27" s="1165">
        <v>20.399999999999999</v>
      </c>
      <c r="K27" s="1189"/>
      <c r="L27" s="1165">
        <v>8.1999999999999993</v>
      </c>
      <c r="M27" s="1165">
        <v>7.1</v>
      </c>
      <c r="N27" s="1165">
        <v>9.3000000000000007</v>
      </c>
    </row>
    <row r="28" spans="1:14" ht="12.75">
      <c r="A28" s="191">
        <v>2016</v>
      </c>
      <c r="B28" s="708">
        <v>868</v>
      </c>
      <c r="C28" s="708"/>
      <c r="D28" s="993">
        <v>16.399999999999999</v>
      </c>
      <c r="E28" s="993">
        <v>15.3</v>
      </c>
      <c r="F28" s="993">
        <v>17.5</v>
      </c>
      <c r="G28" s="1189"/>
      <c r="H28" s="1165">
        <v>23</v>
      </c>
      <c r="I28" s="1165">
        <v>21.1</v>
      </c>
      <c r="J28" s="1165">
        <v>24.8</v>
      </c>
      <c r="K28" s="1189"/>
      <c r="L28" s="1165">
        <v>10.1</v>
      </c>
      <c r="M28" s="1165">
        <v>8.9</v>
      </c>
      <c r="N28" s="1165">
        <v>11.3</v>
      </c>
    </row>
    <row r="29" spans="1:14" ht="12.75">
      <c r="A29" s="191">
        <v>2017</v>
      </c>
      <c r="B29" s="708">
        <v>934</v>
      </c>
      <c r="C29" s="708"/>
      <c r="D29" s="993">
        <v>17.7</v>
      </c>
      <c r="E29" s="993">
        <v>16.600000000000001</v>
      </c>
      <c r="F29" s="993">
        <v>18.899999999999999</v>
      </c>
      <c r="G29" s="708"/>
      <c r="H29" s="1165">
        <v>25.2</v>
      </c>
      <c r="I29" s="1165">
        <v>23.2</v>
      </c>
      <c r="J29" s="1165">
        <v>27.1</v>
      </c>
      <c r="K29" s="708"/>
      <c r="L29" s="1165">
        <v>10.6</v>
      </c>
      <c r="M29" s="1165">
        <v>9.3000000000000007</v>
      </c>
      <c r="N29" s="1165">
        <v>11.8</v>
      </c>
    </row>
    <row r="30" spans="1:14" ht="12.75">
      <c r="A30" s="191">
        <v>2018</v>
      </c>
      <c r="B30" s="708">
        <v>1187</v>
      </c>
      <c r="C30" s="708"/>
      <c r="D30" s="993">
        <v>22.5</v>
      </c>
      <c r="E30" s="993">
        <v>21.2</v>
      </c>
      <c r="F30" s="993">
        <v>23.8</v>
      </c>
      <c r="G30" s="1189"/>
      <c r="H30" s="1166">
        <v>33.299999999999997</v>
      </c>
      <c r="I30" s="1166">
        <v>31.1</v>
      </c>
      <c r="J30" s="1166">
        <v>35.5</v>
      </c>
      <c r="K30" s="1189"/>
      <c r="L30" s="1166">
        <v>12.2</v>
      </c>
      <c r="M30" s="1166">
        <v>10.9</v>
      </c>
      <c r="N30" s="1166">
        <v>13.5</v>
      </c>
    </row>
    <row r="31" spans="1:14" ht="12.75">
      <c r="A31" s="191">
        <v>2019</v>
      </c>
      <c r="B31" s="708">
        <v>1280</v>
      </c>
      <c r="C31" s="708"/>
      <c r="D31" s="993">
        <v>24.4</v>
      </c>
      <c r="E31" s="993">
        <v>23</v>
      </c>
      <c r="F31" s="993">
        <v>25.7</v>
      </c>
      <c r="G31" s="1189"/>
      <c r="H31" s="1166">
        <v>34.5</v>
      </c>
      <c r="I31" s="1166">
        <v>32.200000000000003</v>
      </c>
      <c r="J31" s="1166">
        <v>36.700000000000003</v>
      </c>
      <c r="K31" s="1189"/>
      <c r="L31" s="1166">
        <v>14.7</v>
      </c>
      <c r="M31" s="1166">
        <v>13.2</v>
      </c>
      <c r="N31" s="1166">
        <v>16.100000000000001</v>
      </c>
    </row>
    <row r="32" spans="1:14" ht="12.75">
      <c r="A32" s="191">
        <v>2020</v>
      </c>
      <c r="B32" s="708">
        <v>1339</v>
      </c>
      <c r="C32" s="708"/>
      <c r="D32" s="993">
        <v>25.2</v>
      </c>
      <c r="E32" s="993">
        <v>23.8</v>
      </c>
      <c r="F32" s="993">
        <v>26.6</v>
      </c>
      <c r="G32" s="1189"/>
      <c r="H32" s="1166">
        <v>37.299999999999997</v>
      </c>
      <c r="I32" s="1166">
        <v>34.9</v>
      </c>
      <c r="J32" s="1166">
        <v>39.6</v>
      </c>
      <c r="K32" s="1189"/>
      <c r="L32" s="1166">
        <v>13.6</v>
      </c>
      <c r="M32" s="1166">
        <v>12.2</v>
      </c>
      <c r="N32" s="1166">
        <v>15</v>
      </c>
    </row>
    <row r="33" spans="1:33" ht="18">
      <c r="A33" s="534"/>
      <c r="B33" s="534"/>
      <c r="C33" s="534"/>
      <c r="D33" s="535"/>
      <c r="E33" s="535"/>
      <c r="F33" s="535"/>
      <c r="G33" s="535"/>
      <c r="H33" s="535"/>
      <c r="I33" s="535"/>
      <c r="J33" s="535"/>
      <c r="K33" s="535"/>
      <c r="L33" s="535"/>
      <c r="M33" s="535"/>
      <c r="N33" s="535"/>
    </row>
    <row r="34" spans="1:33" ht="15">
      <c r="A34" s="194"/>
      <c r="B34" s="194"/>
      <c r="C34" s="194"/>
      <c r="D34" s="194"/>
      <c r="E34" s="194"/>
      <c r="F34" s="194"/>
      <c r="G34" s="194"/>
      <c r="H34" s="194"/>
      <c r="I34" s="194"/>
      <c r="J34" s="194"/>
      <c r="K34" s="194"/>
      <c r="L34" s="194"/>
      <c r="M34" s="194"/>
      <c r="N34" s="194"/>
    </row>
    <row r="35" spans="1:33">
      <c r="A35" s="1391" t="s">
        <v>185</v>
      </c>
      <c r="B35" s="1391"/>
      <c r="C35" s="1187"/>
      <c r="D35" s="803"/>
      <c r="E35" s="803"/>
      <c r="F35" s="803"/>
      <c r="G35" s="803"/>
      <c r="H35" s="803"/>
      <c r="I35" s="803"/>
      <c r="J35" s="803"/>
      <c r="K35" s="803"/>
      <c r="L35" s="803"/>
      <c r="M35" s="803"/>
      <c r="N35" s="803"/>
      <c r="P35" s="1566"/>
      <c r="Q35" s="1566"/>
      <c r="R35" s="1566"/>
      <c r="S35" s="1566"/>
      <c r="T35" s="1566"/>
      <c r="U35" s="1566"/>
      <c r="V35" s="1566"/>
      <c r="W35" s="1566"/>
      <c r="X35" s="1566"/>
      <c r="Y35" s="1566"/>
      <c r="Z35" s="1566"/>
      <c r="AA35" s="1566"/>
      <c r="AB35" s="1566"/>
      <c r="AC35" s="1566"/>
      <c r="AD35" s="1566"/>
      <c r="AE35" s="1566"/>
      <c r="AF35" s="1566"/>
      <c r="AG35" s="1566"/>
    </row>
    <row r="36" spans="1:33">
      <c r="A36" s="1564" t="s">
        <v>1830</v>
      </c>
      <c r="B36" s="1564"/>
      <c r="C36" s="1564"/>
      <c r="D36" s="1564"/>
      <c r="E36" s="1564"/>
      <c r="F36" s="1564"/>
      <c r="G36" s="1564"/>
      <c r="H36" s="1564"/>
      <c r="I36" s="1564"/>
      <c r="J36" s="1564"/>
      <c r="K36" s="1564"/>
      <c r="L36" s="1564"/>
      <c r="M36" s="1564"/>
      <c r="N36" s="1564"/>
    </row>
    <row r="37" spans="1:33">
      <c r="A37" s="1565" t="s">
        <v>861</v>
      </c>
      <c r="B37" s="1565"/>
      <c r="C37" s="1565"/>
      <c r="D37" s="1565"/>
      <c r="E37" s="1565"/>
      <c r="F37" s="1565"/>
      <c r="G37" s="1565"/>
      <c r="H37" s="1565"/>
      <c r="I37" s="1565"/>
      <c r="J37" s="1565"/>
      <c r="K37" s="1565"/>
      <c r="L37" s="1565"/>
      <c r="M37" s="1565"/>
      <c r="N37" s="1565"/>
    </row>
    <row r="38" spans="1:33" s="1143" customFormat="1" ht="11.25" customHeight="1">
      <c r="A38" s="1566" t="s">
        <v>1837</v>
      </c>
      <c r="B38" s="1566"/>
      <c r="C38" s="1566"/>
      <c r="D38" s="1566"/>
      <c r="E38" s="1566"/>
      <c r="F38" s="1566"/>
      <c r="G38" s="1566"/>
      <c r="H38" s="1566"/>
      <c r="I38" s="1566"/>
      <c r="J38" s="1566"/>
      <c r="K38" s="1566"/>
      <c r="L38" s="1566"/>
      <c r="M38" s="1566"/>
      <c r="N38" s="1566"/>
      <c r="O38" s="1291"/>
      <c r="P38" s="1291"/>
      <c r="Q38" s="1291"/>
    </row>
    <row r="39" spans="1:33">
      <c r="A39" s="1186"/>
      <c r="B39" s="1186"/>
      <c r="C39" s="1186"/>
      <c r="D39" s="1186"/>
      <c r="E39" s="1186"/>
      <c r="F39" s="1186"/>
      <c r="G39" s="1186"/>
      <c r="H39" s="1186"/>
      <c r="I39" s="1186"/>
      <c r="J39" s="1186"/>
      <c r="K39" s="1186"/>
      <c r="L39" s="1186"/>
      <c r="M39" s="1186"/>
      <c r="N39" s="1186"/>
    </row>
    <row r="40" spans="1:33" ht="15">
      <c r="A40" s="1560" t="s">
        <v>815</v>
      </c>
      <c r="B40" s="1378"/>
      <c r="C40" s="1185"/>
      <c r="D40" s="529"/>
      <c r="E40" s="529"/>
      <c r="F40" s="529"/>
      <c r="G40" s="529"/>
      <c r="H40" s="529"/>
      <c r="I40" s="529"/>
      <c r="J40" s="529"/>
      <c r="K40" s="529"/>
      <c r="L40" s="529"/>
      <c r="M40" s="529"/>
      <c r="N40" s="529"/>
    </row>
  </sheetData>
  <mergeCells count="15">
    <mergeCell ref="A40:B40"/>
    <mergeCell ref="P1:Q1"/>
    <mergeCell ref="A3:A11"/>
    <mergeCell ref="B3:B11"/>
    <mergeCell ref="D3:F8"/>
    <mergeCell ref="A1:N1"/>
    <mergeCell ref="A36:N36"/>
    <mergeCell ref="A37:N37"/>
    <mergeCell ref="P35:AG35"/>
    <mergeCell ref="H5:J8"/>
    <mergeCell ref="H3:J4"/>
    <mergeCell ref="L3:N4"/>
    <mergeCell ref="L5:N8"/>
    <mergeCell ref="A35:B35"/>
    <mergeCell ref="A38:N38"/>
  </mergeCells>
  <hyperlinks>
    <hyperlink ref="P1" location="Contents!A1" display="back to contents"/>
    <hyperlink ref="A37" r:id="rId1" display="https://www.nrscotland.gov.uk/statistics-and-data/statistics/statistics-by-theme/vital-events/deaths/age-standardised-death-rates-calculated-using-the-esp"/>
  </hyperlinks>
  <pageMargins left="0.7" right="0.7" top="0.75" bottom="0.75" header="0.3" footer="0.3"/>
  <pageSetup paperSize="9" scale="95"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workbookViewId="0">
      <selection sqref="A1:P1"/>
    </sheetView>
  </sheetViews>
  <sheetFormatPr defaultColWidth="9.33203125" defaultRowHeight="11.25"/>
  <cols>
    <col min="1" max="1" width="23.5" style="624" customWidth="1"/>
    <col min="2" max="9" width="12.83203125" style="624" customWidth="1"/>
    <col min="10" max="25" width="10.83203125" style="624" customWidth="1"/>
    <col min="26" max="26" width="3.33203125" style="624" customWidth="1"/>
    <col min="27" max="16384" width="9.33203125" style="624"/>
  </cols>
  <sheetData>
    <row r="1" spans="1:26" ht="18" customHeight="1">
      <c r="A1" s="1580" t="s">
        <v>1834</v>
      </c>
      <c r="B1" s="1580"/>
      <c r="C1" s="1580"/>
      <c r="D1" s="1580"/>
      <c r="E1" s="1580"/>
      <c r="F1" s="1580"/>
      <c r="G1" s="1580"/>
      <c r="H1" s="1580"/>
      <c r="I1" s="1580"/>
      <c r="J1" s="1580"/>
      <c r="K1" s="1580"/>
      <c r="L1" s="1580"/>
      <c r="M1" s="1580"/>
      <c r="N1" s="1580"/>
      <c r="O1" s="1580"/>
      <c r="P1" s="1580"/>
      <c r="Q1" s="1293"/>
      <c r="R1" s="1293"/>
      <c r="S1" s="1293"/>
      <c r="T1" s="1293"/>
      <c r="U1" s="1293"/>
      <c r="V1" s="1293"/>
      <c r="W1" s="1293"/>
      <c r="X1" s="1396" t="s">
        <v>665</v>
      </c>
      <c r="Y1" s="1396"/>
      <c r="Z1" s="962"/>
    </row>
    <row r="2" spans="1:26" ht="15" customHeight="1">
      <c r="A2" s="956"/>
      <c r="B2" s="956"/>
      <c r="C2" s="956"/>
      <c r="D2" s="956"/>
      <c r="E2" s="956"/>
      <c r="F2" s="956"/>
      <c r="G2" s="956"/>
      <c r="H2" s="956"/>
      <c r="I2" s="956"/>
      <c r="J2" s="956"/>
      <c r="K2" s="956"/>
      <c r="L2" s="956"/>
      <c r="M2" s="956"/>
      <c r="N2" s="956"/>
      <c r="O2" s="956"/>
      <c r="P2" s="956"/>
      <c r="Q2" s="956"/>
      <c r="R2" s="956"/>
      <c r="S2" s="956"/>
      <c r="T2" s="956"/>
      <c r="U2" s="956"/>
      <c r="V2" s="956"/>
      <c r="W2" s="956"/>
      <c r="X2" s="956"/>
      <c r="Y2" s="956"/>
    </row>
    <row r="3" spans="1:26" ht="12.75">
      <c r="A3" s="1569" t="s">
        <v>14</v>
      </c>
      <c r="B3" s="959"/>
      <c r="C3" s="959"/>
      <c r="D3" s="959"/>
      <c r="E3" s="960"/>
      <c r="F3" s="961"/>
      <c r="G3" s="959"/>
      <c r="H3" s="959"/>
      <c r="I3" s="960"/>
      <c r="J3" s="961"/>
      <c r="K3" s="959"/>
      <c r="L3" s="959"/>
      <c r="M3" s="960"/>
      <c r="N3" s="961"/>
      <c r="O3" s="959"/>
      <c r="P3" s="959"/>
      <c r="Q3" s="960"/>
      <c r="R3" s="961"/>
      <c r="S3" s="959"/>
      <c r="T3" s="959"/>
      <c r="U3" s="960"/>
      <c r="V3" s="961"/>
      <c r="W3" s="959"/>
      <c r="X3" s="959"/>
      <c r="Y3" s="960"/>
    </row>
    <row r="4" spans="1:26" ht="27.75" customHeight="1">
      <c r="A4" s="1570"/>
      <c r="B4" s="1572" t="s">
        <v>16</v>
      </c>
      <c r="C4" s="1572"/>
      <c r="D4" s="1572"/>
      <c r="E4" s="1573"/>
      <c r="F4" s="1574" t="s">
        <v>851</v>
      </c>
      <c r="G4" s="1575"/>
      <c r="H4" s="1575"/>
      <c r="I4" s="1576"/>
      <c r="J4" s="1574" t="s">
        <v>852</v>
      </c>
      <c r="K4" s="1575"/>
      <c r="L4" s="1575"/>
      <c r="M4" s="1576"/>
      <c r="N4" s="1574" t="s">
        <v>853</v>
      </c>
      <c r="O4" s="1575"/>
      <c r="P4" s="1575"/>
      <c r="Q4" s="1576"/>
      <c r="R4" s="1574" t="s">
        <v>854</v>
      </c>
      <c r="S4" s="1575"/>
      <c r="T4" s="1575"/>
      <c r="U4" s="1576"/>
      <c r="V4" s="1577" t="s">
        <v>855</v>
      </c>
      <c r="W4" s="1572"/>
      <c r="X4" s="1572"/>
      <c r="Y4" s="1573"/>
    </row>
    <row r="5" spans="1:26" ht="25.5">
      <c r="A5" s="1571"/>
      <c r="B5" s="1019" t="s">
        <v>856</v>
      </c>
      <c r="C5" s="1019" t="s">
        <v>857</v>
      </c>
      <c r="D5" s="1019" t="s">
        <v>858</v>
      </c>
      <c r="E5" s="1020" t="s">
        <v>922</v>
      </c>
      <c r="F5" s="1019" t="s">
        <v>856</v>
      </c>
      <c r="G5" s="1019" t="s">
        <v>857</v>
      </c>
      <c r="H5" s="1019" t="s">
        <v>858</v>
      </c>
      <c r="I5" s="1020" t="s">
        <v>922</v>
      </c>
      <c r="J5" s="1019" t="s">
        <v>856</v>
      </c>
      <c r="K5" s="1019" t="s">
        <v>857</v>
      </c>
      <c r="L5" s="1019" t="s">
        <v>858</v>
      </c>
      <c r="M5" s="1020" t="s">
        <v>922</v>
      </c>
      <c r="N5" s="1019" t="s">
        <v>856</v>
      </c>
      <c r="O5" s="1019" t="s">
        <v>857</v>
      </c>
      <c r="P5" s="1019" t="s">
        <v>858</v>
      </c>
      <c r="Q5" s="1020" t="s">
        <v>922</v>
      </c>
      <c r="R5" s="1019" t="s">
        <v>856</v>
      </c>
      <c r="S5" s="1019" t="s">
        <v>857</v>
      </c>
      <c r="T5" s="1019" t="s">
        <v>858</v>
      </c>
      <c r="U5" s="1020" t="s">
        <v>922</v>
      </c>
      <c r="V5" s="1019" t="s">
        <v>856</v>
      </c>
      <c r="W5" s="1019" t="s">
        <v>857</v>
      </c>
      <c r="X5" s="1019" t="s">
        <v>858</v>
      </c>
      <c r="Y5" s="1020" t="s">
        <v>922</v>
      </c>
    </row>
    <row r="6" spans="1:26" ht="12.75">
      <c r="A6" s="1026"/>
      <c r="E6" s="1029"/>
      <c r="I6" s="1029"/>
      <c r="J6" s="957"/>
      <c r="K6" s="957"/>
      <c r="L6" s="957"/>
      <c r="M6" s="1031"/>
      <c r="Q6" s="1029"/>
      <c r="U6" s="1029"/>
      <c r="Y6" s="1029"/>
    </row>
    <row r="7" spans="1:26">
      <c r="A7" s="1026"/>
      <c r="E7" s="1026"/>
      <c r="I7" s="1026"/>
      <c r="M7" s="1026"/>
      <c r="Q7" s="1026"/>
      <c r="U7" s="1026"/>
      <c r="Y7" s="1026"/>
    </row>
    <row r="8" spans="1:26" ht="12.75">
      <c r="A8" s="1027">
        <v>2001</v>
      </c>
      <c r="B8" s="613">
        <v>6.2</v>
      </c>
      <c r="C8" s="613">
        <v>5.5</v>
      </c>
      <c r="D8" s="613">
        <v>6.8</v>
      </c>
      <c r="E8" s="1030">
        <v>333</v>
      </c>
      <c r="F8" s="613">
        <v>16.600000000000001</v>
      </c>
      <c r="G8" s="613">
        <v>14.2</v>
      </c>
      <c r="H8" s="613">
        <v>19</v>
      </c>
      <c r="I8" s="1030">
        <v>185</v>
      </c>
      <c r="J8" s="613">
        <v>7.1</v>
      </c>
      <c r="K8" s="613">
        <v>5.5</v>
      </c>
      <c r="L8" s="613">
        <v>8.6999999999999993</v>
      </c>
      <c r="M8" s="1030">
        <v>78</v>
      </c>
      <c r="N8" s="613">
        <v>3.1</v>
      </c>
      <c r="O8" s="613">
        <v>2</v>
      </c>
      <c r="P8" s="613">
        <v>4.2</v>
      </c>
      <c r="Q8" s="1030">
        <v>32</v>
      </c>
      <c r="R8" s="613">
        <v>2.1</v>
      </c>
      <c r="S8" s="613">
        <v>1.2</v>
      </c>
      <c r="T8" s="613">
        <v>3</v>
      </c>
      <c r="U8" s="1030">
        <v>22</v>
      </c>
      <c r="V8" s="613">
        <v>1.6</v>
      </c>
      <c r="W8" s="613">
        <v>0.8</v>
      </c>
      <c r="X8" s="613">
        <v>2.2999999999999998</v>
      </c>
      <c r="Y8" s="1030">
        <v>16</v>
      </c>
    </row>
    <row r="9" spans="1:26" ht="12.75">
      <c r="A9" s="1027">
        <v>2002</v>
      </c>
      <c r="B9" s="613">
        <v>7.1</v>
      </c>
      <c r="C9" s="613">
        <v>6.4</v>
      </c>
      <c r="D9" s="613">
        <v>7.8</v>
      </c>
      <c r="E9" s="1030">
        <v>382</v>
      </c>
      <c r="F9" s="613">
        <v>18.3</v>
      </c>
      <c r="G9" s="613">
        <v>15.8</v>
      </c>
      <c r="H9" s="613">
        <v>20.9</v>
      </c>
      <c r="I9" s="1030">
        <v>203</v>
      </c>
      <c r="J9" s="613">
        <v>8</v>
      </c>
      <c r="K9" s="613">
        <v>6.4</v>
      </c>
      <c r="L9" s="613">
        <v>9.6999999999999993</v>
      </c>
      <c r="M9" s="1030">
        <v>88</v>
      </c>
      <c r="N9" s="613">
        <v>4.5999999999999996</v>
      </c>
      <c r="O9" s="613">
        <v>3.3</v>
      </c>
      <c r="P9" s="613">
        <v>5.9</v>
      </c>
      <c r="Q9" s="1030">
        <v>48</v>
      </c>
      <c r="R9" s="613">
        <v>2.7</v>
      </c>
      <c r="S9" s="613">
        <v>1.7</v>
      </c>
      <c r="T9" s="613">
        <v>3.7</v>
      </c>
      <c r="U9" s="1030">
        <v>28</v>
      </c>
      <c r="V9" s="613">
        <v>1.5</v>
      </c>
      <c r="W9" s="613">
        <v>0.7</v>
      </c>
      <c r="X9" s="613">
        <v>2.2999999999999998</v>
      </c>
      <c r="Y9" s="1030">
        <v>15</v>
      </c>
    </row>
    <row r="10" spans="1:26" ht="12.75">
      <c r="A10" s="1027">
        <v>2003</v>
      </c>
      <c r="B10" s="613">
        <v>5.9</v>
      </c>
      <c r="C10" s="613">
        <v>5.3</v>
      </c>
      <c r="D10" s="613">
        <v>6.6</v>
      </c>
      <c r="E10" s="1030">
        <v>319</v>
      </c>
      <c r="F10" s="613">
        <v>15.1</v>
      </c>
      <c r="G10" s="613">
        <v>12.8</v>
      </c>
      <c r="H10" s="613">
        <v>17.399999999999999</v>
      </c>
      <c r="I10" s="1030">
        <v>166</v>
      </c>
      <c r="J10" s="613">
        <v>6.2</v>
      </c>
      <c r="K10" s="613">
        <v>4.7</v>
      </c>
      <c r="L10" s="613">
        <v>7.7</v>
      </c>
      <c r="M10" s="1030">
        <v>68</v>
      </c>
      <c r="N10" s="613">
        <v>4.3</v>
      </c>
      <c r="O10" s="613">
        <v>3</v>
      </c>
      <c r="P10" s="613">
        <v>5.5</v>
      </c>
      <c r="Q10" s="1030">
        <v>45</v>
      </c>
      <c r="R10" s="613">
        <v>2.2000000000000002</v>
      </c>
      <c r="S10" s="613">
        <v>1.3</v>
      </c>
      <c r="T10" s="613">
        <v>3.1</v>
      </c>
      <c r="U10" s="1030">
        <v>24</v>
      </c>
      <c r="V10" s="613">
        <v>1.7</v>
      </c>
      <c r="W10" s="613">
        <v>0.8</v>
      </c>
      <c r="X10" s="613">
        <v>2.5</v>
      </c>
      <c r="Y10" s="1030">
        <v>16</v>
      </c>
    </row>
    <row r="11" spans="1:26" ht="12.75">
      <c r="A11" s="1027">
        <v>2004</v>
      </c>
      <c r="B11" s="613">
        <v>6.7</v>
      </c>
      <c r="C11" s="613">
        <v>6</v>
      </c>
      <c r="D11" s="613">
        <v>7.4</v>
      </c>
      <c r="E11" s="1030">
        <v>356</v>
      </c>
      <c r="F11" s="613">
        <v>17.3</v>
      </c>
      <c r="G11" s="613">
        <v>14.8</v>
      </c>
      <c r="H11" s="613">
        <v>19.7</v>
      </c>
      <c r="I11" s="1030">
        <v>187</v>
      </c>
      <c r="J11" s="613">
        <v>7.7</v>
      </c>
      <c r="K11" s="613">
        <v>6.1</v>
      </c>
      <c r="L11" s="613">
        <v>9.4</v>
      </c>
      <c r="M11" s="1030">
        <v>83</v>
      </c>
      <c r="N11" s="613">
        <v>4.3</v>
      </c>
      <c r="O11" s="613">
        <v>3.1</v>
      </c>
      <c r="P11" s="613">
        <v>5.6</v>
      </c>
      <c r="Q11" s="1030">
        <v>44</v>
      </c>
      <c r="R11" s="613">
        <v>2.8</v>
      </c>
      <c r="S11" s="613">
        <v>1.8</v>
      </c>
      <c r="T11" s="613">
        <v>3.9</v>
      </c>
      <c r="U11" s="1030">
        <v>29</v>
      </c>
      <c r="V11" s="613">
        <v>1.2</v>
      </c>
      <c r="W11" s="613">
        <v>0.5</v>
      </c>
      <c r="X11" s="613">
        <v>1.9</v>
      </c>
      <c r="Y11" s="1030">
        <v>13</v>
      </c>
    </row>
    <row r="12" spans="1:26" ht="12.75">
      <c r="A12" s="1027">
        <v>2005</v>
      </c>
      <c r="B12" s="613">
        <v>6.3</v>
      </c>
      <c r="C12" s="613">
        <v>5.6</v>
      </c>
      <c r="D12" s="613">
        <v>7</v>
      </c>
      <c r="E12" s="1030">
        <v>336</v>
      </c>
      <c r="F12" s="613">
        <v>15.3</v>
      </c>
      <c r="G12" s="613">
        <v>13</v>
      </c>
      <c r="H12" s="613">
        <v>17.7</v>
      </c>
      <c r="I12" s="1030">
        <v>164</v>
      </c>
      <c r="J12" s="613">
        <v>6.3</v>
      </c>
      <c r="K12" s="613">
        <v>4.8</v>
      </c>
      <c r="L12" s="613">
        <v>7.8</v>
      </c>
      <c r="M12" s="1030">
        <v>68</v>
      </c>
      <c r="N12" s="613">
        <v>5.3</v>
      </c>
      <c r="O12" s="613">
        <v>3.9</v>
      </c>
      <c r="P12" s="613">
        <v>6.7</v>
      </c>
      <c r="Q12" s="1030">
        <v>55</v>
      </c>
      <c r="R12" s="613">
        <v>3</v>
      </c>
      <c r="S12" s="613">
        <v>1.9</v>
      </c>
      <c r="T12" s="613">
        <v>4</v>
      </c>
      <c r="U12" s="1030">
        <v>31</v>
      </c>
      <c r="V12" s="613">
        <v>1.8</v>
      </c>
      <c r="W12" s="613">
        <v>0.9</v>
      </c>
      <c r="X12" s="613">
        <v>2.6</v>
      </c>
      <c r="Y12" s="1030">
        <v>18</v>
      </c>
    </row>
    <row r="13" spans="1:26" ht="12.75">
      <c r="A13" s="1027">
        <v>2006</v>
      </c>
      <c r="B13" s="613">
        <v>7.9</v>
      </c>
      <c r="C13" s="613">
        <v>7.1</v>
      </c>
      <c r="D13" s="613">
        <v>8.6</v>
      </c>
      <c r="E13" s="1030">
        <v>420</v>
      </c>
      <c r="F13" s="613">
        <v>19.899999999999999</v>
      </c>
      <c r="G13" s="613">
        <v>17.2</v>
      </c>
      <c r="H13" s="613">
        <v>22.6</v>
      </c>
      <c r="I13" s="1030">
        <v>213</v>
      </c>
      <c r="J13" s="613">
        <v>9.3000000000000007</v>
      </c>
      <c r="K13" s="613">
        <v>7.5</v>
      </c>
      <c r="L13" s="613">
        <v>11.1</v>
      </c>
      <c r="M13" s="1030">
        <v>100</v>
      </c>
      <c r="N13" s="613">
        <v>5.6</v>
      </c>
      <c r="O13" s="613">
        <v>4.0999999999999996</v>
      </c>
      <c r="P13" s="613">
        <v>7</v>
      </c>
      <c r="Q13" s="1030">
        <v>59</v>
      </c>
      <c r="R13" s="613">
        <v>2.7</v>
      </c>
      <c r="S13" s="613">
        <v>1.7</v>
      </c>
      <c r="T13" s="613">
        <v>3.7</v>
      </c>
      <c r="U13" s="1030">
        <v>28</v>
      </c>
      <c r="V13" s="613">
        <v>2</v>
      </c>
      <c r="W13" s="613">
        <v>1.1000000000000001</v>
      </c>
      <c r="X13" s="613">
        <v>2.8</v>
      </c>
      <c r="Y13" s="1030">
        <v>20</v>
      </c>
    </row>
    <row r="14" spans="1:26" ht="12.75">
      <c r="A14" s="1027">
        <v>2007</v>
      </c>
      <c r="B14" s="613">
        <v>8.5</v>
      </c>
      <c r="C14" s="613">
        <v>7.7</v>
      </c>
      <c r="D14" s="613">
        <v>9.1999999999999993</v>
      </c>
      <c r="E14" s="1030">
        <v>455</v>
      </c>
      <c r="F14" s="613">
        <v>20.3</v>
      </c>
      <c r="G14" s="613">
        <v>17.600000000000001</v>
      </c>
      <c r="H14" s="613">
        <v>23</v>
      </c>
      <c r="I14" s="1030">
        <v>218</v>
      </c>
      <c r="J14" s="613">
        <v>11.8</v>
      </c>
      <c r="K14" s="613">
        <v>9.6999999999999993</v>
      </c>
      <c r="L14" s="613">
        <v>13.8</v>
      </c>
      <c r="M14" s="1030">
        <v>126</v>
      </c>
      <c r="N14" s="613">
        <v>5.6</v>
      </c>
      <c r="O14" s="613">
        <v>4.2</v>
      </c>
      <c r="P14" s="613">
        <v>7</v>
      </c>
      <c r="Q14" s="1030">
        <v>60</v>
      </c>
      <c r="R14" s="613">
        <v>3.1</v>
      </c>
      <c r="S14" s="613">
        <v>2.1</v>
      </c>
      <c r="T14" s="613">
        <v>4.2</v>
      </c>
      <c r="U14" s="1030">
        <v>34</v>
      </c>
      <c r="V14" s="613">
        <v>1.6</v>
      </c>
      <c r="W14" s="613">
        <v>0.8</v>
      </c>
      <c r="X14" s="613">
        <v>2.2999999999999998</v>
      </c>
      <c r="Y14" s="1030">
        <v>17</v>
      </c>
    </row>
    <row r="15" spans="1:26" ht="12.75">
      <c r="A15" s="1027">
        <v>2008</v>
      </c>
      <c r="B15" s="613">
        <v>10.7</v>
      </c>
      <c r="C15" s="613">
        <v>9.8000000000000007</v>
      </c>
      <c r="D15" s="613">
        <v>11.6</v>
      </c>
      <c r="E15" s="1030">
        <v>574</v>
      </c>
      <c r="F15" s="613">
        <v>26.4</v>
      </c>
      <c r="G15" s="613">
        <v>23.3</v>
      </c>
      <c r="H15" s="613">
        <v>29.5</v>
      </c>
      <c r="I15" s="1030">
        <v>282</v>
      </c>
      <c r="J15" s="613">
        <v>14.6</v>
      </c>
      <c r="K15" s="613">
        <v>12.3</v>
      </c>
      <c r="L15" s="613">
        <v>16.899999999999999</v>
      </c>
      <c r="M15" s="1030">
        <v>159</v>
      </c>
      <c r="N15" s="613">
        <v>5.2</v>
      </c>
      <c r="O15" s="613">
        <v>3.8</v>
      </c>
      <c r="P15" s="613">
        <v>6.5</v>
      </c>
      <c r="Q15" s="1030">
        <v>56</v>
      </c>
      <c r="R15" s="613">
        <v>4.5</v>
      </c>
      <c r="S15" s="613">
        <v>3.3</v>
      </c>
      <c r="T15" s="613">
        <v>5.8</v>
      </c>
      <c r="U15" s="1030">
        <v>50</v>
      </c>
      <c r="V15" s="613">
        <v>2.6</v>
      </c>
      <c r="W15" s="613">
        <v>1.6</v>
      </c>
      <c r="X15" s="613">
        <v>3.6</v>
      </c>
      <c r="Y15" s="1030">
        <v>27</v>
      </c>
    </row>
    <row r="16" spans="1:26" ht="12.75">
      <c r="A16" s="1027">
        <v>2009</v>
      </c>
      <c r="B16" s="613">
        <v>10.1</v>
      </c>
      <c r="C16" s="613">
        <v>9.3000000000000007</v>
      </c>
      <c r="D16" s="613">
        <v>11</v>
      </c>
      <c r="E16" s="1030">
        <v>545</v>
      </c>
      <c r="F16" s="613">
        <v>25.1</v>
      </c>
      <c r="G16" s="613">
        <v>22.1</v>
      </c>
      <c r="H16" s="613">
        <v>28.2</v>
      </c>
      <c r="I16" s="1030">
        <v>267</v>
      </c>
      <c r="J16" s="613">
        <v>11</v>
      </c>
      <c r="K16" s="613">
        <v>9</v>
      </c>
      <c r="L16" s="613">
        <v>12.9</v>
      </c>
      <c r="M16" s="1030">
        <v>118</v>
      </c>
      <c r="N16" s="613">
        <v>7.8</v>
      </c>
      <c r="O16" s="613">
        <v>6.1</v>
      </c>
      <c r="P16" s="613">
        <v>9.5</v>
      </c>
      <c r="Q16" s="1030">
        <v>85</v>
      </c>
      <c r="R16" s="613">
        <v>4.8</v>
      </c>
      <c r="S16" s="613">
        <v>3.5</v>
      </c>
      <c r="T16" s="613">
        <v>6.1</v>
      </c>
      <c r="U16" s="1030">
        <v>52</v>
      </c>
      <c r="V16" s="613">
        <v>2.2000000000000002</v>
      </c>
      <c r="W16" s="613">
        <v>1.3</v>
      </c>
      <c r="X16" s="613">
        <v>3.1</v>
      </c>
      <c r="Y16" s="1030">
        <v>23</v>
      </c>
    </row>
    <row r="17" spans="1:26" ht="12.75">
      <c r="A17" s="1027">
        <v>2010</v>
      </c>
      <c r="B17" s="613">
        <v>9</v>
      </c>
      <c r="C17" s="613">
        <v>8.1999999999999993</v>
      </c>
      <c r="D17" s="613">
        <v>9.8000000000000007</v>
      </c>
      <c r="E17" s="1030">
        <v>485</v>
      </c>
      <c r="F17" s="613">
        <v>22.7</v>
      </c>
      <c r="G17" s="613">
        <v>19.8</v>
      </c>
      <c r="H17" s="613">
        <v>25.6</v>
      </c>
      <c r="I17" s="1030">
        <v>243</v>
      </c>
      <c r="J17" s="613">
        <v>9.6</v>
      </c>
      <c r="K17" s="613">
        <v>7.7</v>
      </c>
      <c r="L17" s="613">
        <v>11.4</v>
      </c>
      <c r="M17" s="1030">
        <v>103</v>
      </c>
      <c r="N17" s="613">
        <v>7.3</v>
      </c>
      <c r="O17" s="613">
        <v>5.7</v>
      </c>
      <c r="P17" s="613">
        <v>8.9</v>
      </c>
      <c r="Q17" s="1030">
        <v>81</v>
      </c>
      <c r="R17" s="613">
        <v>3.7</v>
      </c>
      <c r="S17" s="613">
        <v>2.5</v>
      </c>
      <c r="T17" s="613">
        <v>4.8</v>
      </c>
      <c r="U17" s="1030">
        <v>39</v>
      </c>
      <c r="V17" s="613">
        <v>1.9</v>
      </c>
      <c r="W17" s="613">
        <v>1</v>
      </c>
      <c r="X17" s="613">
        <v>2.8</v>
      </c>
      <c r="Y17" s="1030">
        <v>19</v>
      </c>
    </row>
    <row r="18" spans="1:26" ht="12.75">
      <c r="A18" s="1027">
        <v>2011</v>
      </c>
      <c r="B18" s="613">
        <v>10.9</v>
      </c>
      <c r="C18" s="613">
        <v>10</v>
      </c>
      <c r="D18" s="613">
        <v>11.8</v>
      </c>
      <c r="E18" s="1030">
        <v>584</v>
      </c>
      <c r="F18" s="613">
        <v>25.3</v>
      </c>
      <c r="G18" s="613">
        <v>22.2</v>
      </c>
      <c r="H18" s="613">
        <v>28.3</v>
      </c>
      <c r="I18" s="1030">
        <v>265</v>
      </c>
      <c r="J18" s="613">
        <v>13.5</v>
      </c>
      <c r="K18" s="613">
        <v>11.3</v>
      </c>
      <c r="L18" s="613">
        <v>15.7</v>
      </c>
      <c r="M18" s="1030">
        <v>144</v>
      </c>
      <c r="N18" s="613">
        <v>9.4</v>
      </c>
      <c r="O18" s="613">
        <v>7.6</v>
      </c>
      <c r="P18" s="613">
        <v>11.2</v>
      </c>
      <c r="Q18" s="1030">
        <v>103</v>
      </c>
      <c r="R18" s="613">
        <v>3.9</v>
      </c>
      <c r="S18" s="613">
        <v>2.7</v>
      </c>
      <c r="T18" s="613">
        <v>5.0999999999999996</v>
      </c>
      <c r="U18" s="1030">
        <v>42</v>
      </c>
      <c r="V18" s="613">
        <v>3</v>
      </c>
      <c r="W18" s="613">
        <v>1.9</v>
      </c>
      <c r="X18" s="613">
        <v>4.0999999999999996</v>
      </c>
      <c r="Y18" s="1030">
        <v>30</v>
      </c>
    </row>
    <row r="19" spans="1:26" ht="12.75">
      <c r="A19" s="1027">
        <v>2012</v>
      </c>
      <c r="B19" s="613">
        <v>10.9</v>
      </c>
      <c r="C19" s="613">
        <v>10</v>
      </c>
      <c r="D19" s="613">
        <v>11.8</v>
      </c>
      <c r="E19" s="1030">
        <v>581</v>
      </c>
      <c r="F19" s="613">
        <v>27.6</v>
      </c>
      <c r="G19" s="613">
        <v>24.4</v>
      </c>
      <c r="H19" s="613">
        <v>30.8</v>
      </c>
      <c r="I19" s="1030">
        <v>288</v>
      </c>
      <c r="J19" s="613">
        <v>13.4</v>
      </c>
      <c r="K19" s="613">
        <v>11.2</v>
      </c>
      <c r="L19" s="613">
        <v>15.6</v>
      </c>
      <c r="M19" s="1030">
        <v>144</v>
      </c>
      <c r="N19" s="613">
        <v>7.7</v>
      </c>
      <c r="O19" s="613">
        <v>6.1</v>
      </c>
      <c r="P19" s="613">
        <v>9.4</v>
      </c>
      <c r="Q19" s="1030">
        <v>85</v>
      </c>
      <c r="R19" s="613">
        <v>3.9</v>
      </c>
      <c r="S19" s="613">
        <v>2.7</v>
      </c>
      <c r="T19" s="613">
        <v>5.0999999999999996</v>
      </c>
      <c r="U19" s="1030">
        <v>42</v>
      </c>
      <c r="V19" s="613">
        <v>2.2000000000000002</v>
      </c>
      <c r="W19" s="613">
        <v>1.3</v>
      </c>
      <c r="X19" s="613">
        <v>3.2</v>
      </c>
      <c r="Y19" s="1030">
        <v>22</v>
      </c>
    </row>
    <row r="20" spans="1:26" ht="12.75">
      <c r="A20" s="1027">
        <v>2013</v>
      </c>
      <c r="B20" s="613">
        <v>9.9</v>
      </c>
      <c r="C20" s="613">
        <v>9.1</v>
      </c>
      <c r="D20" s="613">
        <v>10.8</v>
      </c>
      <c r="E20" s="1030">
        <v>527</v>
      </c>
      <c r="F20" s="613">
        <v>23.3</v>
      </c>
      <c r="G20" s="613">
        <v>20.3</v>
      </c>
      <c r="H20" s="613">
        <v>26.2</v>
      </c>
      <c r="I20" s="1030">
        <v>242</v>
      </c>
      <c r="J20" s="613">
        <v>13.3</v>
      </c>
      <c r="K20" s="613">
        <v>11.1</v>
      </c>
      <c r="L20" s="613">
        <v>15.6</v>
      </c>
      <c r="M20" s="1030">
        <v>139</v>
      </c>
      <c r="N20" s="613">
        <v>7.4</v>
      </c>
      <c r="O20" s="613">
        <v>5.8</v>
      </c>
      <c r="P20" s="613">
        <v>9</v>
      </c>
      <c r="Q20" s="1030">
        <v>81</v>
      </c>
      <c r="R20" s="613">
        <v>4.3</v>
      </c>
      <c r="S20" s="613">
        <v>3</v>
      </c>
      <c r="T20" s="613">
        <v>5.5</v>
      </c>
      <c r="U20" s="1030">
        <v>44</v>
      </c>
      <c r="V20" s="613">
        <v>1.9</v>
      </c>
      <c r="W20" s="613">
        <v>1.1000000000000001</v>
      </c>
      <c r="X20" s="613">
        <v>2.7</v>
      </c>
      <c r="Y20" s="1030">
        <v>21</v>
      </c>
    </row>
    <row r="21" spans="1:26" ht="12.75">
      <c r="A21" s="1027">
        <v>2014</v>
      </c>
      <c r="B21" s="613">
        <v>11.5</v>
      </c>
      <c r="C21" s="613">
        <v>10.6</v>
      </c>
      <c r="D21" s="613">
        <v>12.5</v>
      </c>
      <c r="E21" s="1030">
        <v>614</v>
      </c>
      <c r="F21" s="613">
        <v>32.1</v>
      </c>
      <c r="G21" s="613">
        <v>28.7</v>
      </c>
      <c r="H21" s="613">
        <v>35.6</v>
      </c>
      <c r="I21" s="1030">
        <v>338</v>
      </c>
      <c r="J21" s="613">
        <v>11.7</v>
      </c>
      <c r="K21" s="613">
        <v>9.6</v>
      </c>
      <c r="L21" s="613">
        <v>13.8</v>
      </c>
      <c r="M21" s="1030">
        <v>121</v>
      </c>
      <c r="N21" s="613">
        <v>6.8</v>
      </c>
      <c r="O21" s="613">
        <v>5.2</v>
      </c>
      <c r="P21" s="613">
        <v>8.4</v>
      </c>
      <c r="Q21" s="1030">
        <v>72</v>
      </c>
      <c r="R21" s="613">
        <v>5.2</v>
      </c>
      <c r="S21" s="613">
        <v>3.8</v>
      </c>
      <c r="T21" s="613">
        <v>6.6</v>
      </c>
      <c r="U21" s="1030">
        <v>54</v>
      </c>
      <c r="V21" s="613">
        <v>2.6</v>
      </c>
      <c r="W21" s="613">
        <v>1.7</v>
      </c>
      <c r="X21" s="613">
        <v>3.6</v>
      </c>
      <c r="Y21" s="1030">
        <v>29</v>
      </c>
    </row>
    <row r="22" spans="1:26" ht="12.75">
      <c r="A22" s="1027">
        <v>2015</v>
      </c>
      <c r="B22" s="613">
        <v>13.3</v>
      </c>
      <c r="C22" s="613">
        <v>12.4</v>
      </c>
      <c r="D22" s="613">
        <v>14.3</v>
      </c>
      <c r="E22" s="1030">
        <v>706</v>
      </c>
      <c r="F22" s="613">
        <v>34</v>
      </c>
      <c r="G22" s="613">
        <v>30.4</v>
      </c>
      <c r="H22" s="613">
        <v>37.6</v>
      </c>
      <c r="I22" s="1030">
        <v>351</v>
      </c>
      <c r="J22" s="613">
        <v>16.100000000000001</v>
      </c>
      <c r="K22" s="613">
        <v>13.7</v>
      </c>
      <c r="L22" s="613">
        <v>18.600000000000001</v>
      </c>
      <c r="M22" s="1030">
        <v>169</v>
      </c>
      <c r="N22" s="613">
        <v>9.5</v>
      </c>
      <c r="O22" s="613">
        <v>7.6</v>
      </c>
      <c r="P22" s="613">
        <v>11.4</v>
      </c>
      <c r="Q22" s="1030">
        <v>100</v>
      </c>
      <c r="R22" s="613">
        <v>4.8</v>
      </c>
      <c r="S22" s="613">
        <v>3.5</v>
      </c>
      <c r="T22" s="613">
        <v>6.1</v>
      </c>
      <c r="U22" s="1030">
        <v>52</v>
      </c>
      <c r="V22" s="613">
        <v>3.1</v>
      </c>
      <c r="W22" s="613">
        <v>2.1</v>
      </c>
      <c r="X22" s="613">
        <v>4.2</v>
      </c>
      <c r="Y22" s="1030">
        <v>34</v>
      </c>
    </row>
    <row r="23" spans="1:26" ht="12.75">
      <c r="A23" s="1027">
        <v>2016</v>
      </c>
      <c r="B23" s="613">
        <v>16.399999999999999</v>
      </c>
      <c r="C23" s="613">
        <v>15.3</v>
      </c>
      <c r="D23" s="613">
        <v>17.5</v>
      </c>
      <c r="E23" s="1030">
        <v>868</v>
      </c>
      <c r="F23" s="613">
        <v>41.6</v>
      </c>
      <c r="G23" s="613">
        <v>37.6</v>
      </c>
      <c r="H23" s="613">
        <v>45.5</v>
      </c>
      <c r="I23" s="1030">
        <v>433</v>
      </c>
      <c r="J23" s="613">
        <v>21.2</v>
      </c>
      <c r="K23" s="613">
        <v>18.3</v>
      </c>
      <c r="L23" s="613">
        <v>24</v>
      </c>
      <c r="M23" s="1030">
        <v>217</v>
      </c>
      <c r="N23" s="613">
        <v>11.5</v>
      </c>
      <c r="O23" s="613">
        <v>9.4</v>
      </c>
      <c r="P23" s="613">
        <v>13.6</v>
      </c>
      <c r="Q23" s="1030">
        <v>120</v>
      </c>
      <c r="R23" s="613">
        <v>6.6</v>
      </c>
      <c r="S23" s="613">
        <v>5</v>
      </c>
      <c r="T23" s="613">
        <v>8.1</v>
      </c>
      <c r="U23" s="1030">
        <v>70</v>
      </c>
      <c r="V23" s="613">
        <v>2.5</v>
      </c>
      <c r="W23" s="613">
        <v>1.6</v>
      </c>
      <c r="X23" s="613">
        <v>3.5</v>
      </c>
      <c r="Y23" s="1030">
        <v>28</v>
      </c>
    </row>
    <row r="24" spans="1:26" ht="12.75">
      <c r="A24" s="1027">
        <v>2017</v>
      </c>
      <c r="B24" s="613">
        <v>17.7</v>
      </c>
      <c r="C24" s="613">
        <v>16.600000000000001</v>
      </c>
      <c r="D24" s="613">
        <v>18.899999999999999</v>
      </c>
      <c r="E24" s="1030">
        <v>934</v>
      </c>
      <c r="F24" s="613">
        <v>46.4</v>
      </c>
      <c r="G24" s="613">
        <v>42.2</v>
      </c>
      <c r="H24" s="613">
        <v>50.6</v>
      </c>
      <c r="I24" s="1030">
        <v>479</v>
      </c>
      <c r="J24" s="613">
        <v>22.1</v>
      </c>
      <c r="K24" s="613">
        <v>19.2</v>
      </c>
      <c r="L24" s="613">
        <v>25</v>
      </c>
      <c r="M24" s="1030">
        <v>227</v>
      </c>
      <c r="N24" s="613">
        <v>13</v>
      </c>
      <c r="O24" s="613">
        <v>10.7</v>
      </c>
      <c r="P24" s="613">
        <v>15.2</v>
      </c>
      <c r="Q24" s="1030">
        <v>132</v>
      </c>
      <c r="R24" s="613">
        <v>5.7</v>
      </c>
      <c r="S24" s="613">
        <v>4.3</v>
      </c>
      <c r="T24" s="613">
        <v>7.2</v>
      </c>
      <c r="U24" s="1030">
        <v>62</v>
      </c>
      <c r="V24" s="613">
        <v>3.2</v>
      </c>
      <c r="W24" s="613">
        <v>2.1</v>
      </c>
      <c r="X24" s="613">
        <v>4.2</v>
      </c>
      <c r="Y24" s="1030">
        <v>34</v>
      </c>
    </row>
    <row r="25" spans="1:26" ht="12.75">
      <c r="A25" s="1027">
        <v>2018</v>
      </c>
      <c r="B25" s="613">
        <v>22.5</v>
      </c>
      <c r="C25" s="613">
        <v>21.2</v>
      </c>
      <c r="D25" s="613">
        <v>23.8</v>
      </c>
      <c r="E25" s="1030">
        <v>1187</v>
      </c>
      <c r="F25" s="613">
        <v>62.1</v>
      </c>
      <c r="G25" s="613">
        <v>57.2</v>
      </c>
      <c r="H25" s="613">
        <v>67</v>
      </c>
      <c r="I25" s="1030">
        <v>632</v>
      </c>
      <c r="J25" s="613">
        <v>26.8</v>
      </c>
      <c r="K25" s="613">
        <v>23.6</v>
      </c>
      <c r="L25" s="613">
        <v>30</v>
      </c>
      <c r="M25" s="1030">
        <v>274</v>
      </c>
      <c r="N25" s="613">
        <v>16.100000000000001</v>
      </c>
      <c r="O25" s="613">
        <v>13.6</v>
      </c>
      <c r="P25" s="613">
        <v>18.5</v>
      </c>
      <c r="Q25" s="1030">
        <v>166</v>
      </c>
      <c r="R25" s="613">
        <v>6.9</v>
      </c>
      <c r="S25" s="613">
        <v>5.3</v>
      </c>
      <c r="T25" s="613">
        <v>8.5</v>
      </c>
      <c r="U25" s="1030">
        <v>75</v>
      </c>
      <c r="V25" s="613">
        <v>3.6</v>
      </c>
      <c r="W25" s="613">
        <v>2.5</v>
      </c>
      <c r="X25" s="613">
        <v>4.8</v>
      </c>
      <c r="Y25" s="1030">
        <v>40</v>
      </c>
    </row>
    <row r="26" spans="1:26" ht="12.75">
      <c r="A26" s="1027">
        <v>2019</v>
      </c>
      <c r="B26" s="613">
        <v>24.4</v>
      </c>
      <c r="C26" s="613">
        <v>23</v>
      </c>
      <c r="D26" s="613">
        <v>25.7</v>
      </c>
      <c r="E26" s="1030">
        <v>1280</v>
      </c>
      <c r="F26" s="613">
        <v>68.5</v>
      </c>
      <c r="G26" s="613">
        <v>63.4</v>
      </c>
      <c r="H26" s="613">
        <v>73.599999999999994</v>
      </c>
      <c r="I26" s="1030">
        <v>695</v>
      </c>
      <c r="J26" s="613">
        <v>30.6</v>
      </c>
      <c r="K26" s="613">
        <v>27.1</v>
      </c>
      <c r="L26" s="613">
        <v>34</v>
      </c>
      <c r="M26" s="1030">
        <v>312</v>
      </c>
      <c r="N26" s="613">
        <v>14.2</v>
      </c>
      <c r="O26" s="613">
        <v>11.8</v>
      </c>
      <c r="P26" s="613">
        <v>16.5</v>
      </c>
      <c r="Q26" s="1030">
        <v>144</v>
      </c>
      <c r="R26" s="613">
        <v>8.1999999999999993</v>
      </c>
      <c r="S26" s="613">
        <v>6.5</v>
      </c>
      <c r="T26" s="613">
        <v>9.9</v>
      </c>
      <c r="U26" s="1030">
        <v>90</v>
      </c>
      <c r="V26" s="613">
        <v>3.5</v>
      </c>
      <c r="W26" s="613">
        <v>2.4</v>
      </c>
      <c r="X26" s="613">
        <v>4.5</v>
      </c>
      <c r="Y26" s="1030">
        <v>39</v>
      </c>
    </row>
    <row r="27" spans="1:26" ht="12.75" customHeight="1">
      <c r="A27" s="1027" t="s">
        <v>1822</v>
      </c>
      <c r="B27" s="613">
        <v>25.1</v>
      </c>
      <c r="C27" s="613">
        <v>23.8</v>
      </c>
      <c r="D27" s="613">
        <v>26.5</v>
      </c>
      <c r="E27" s="1030">
        <v>1339</v>
      </c>
      <c r="F27" s="613">
        <v>68.2</v>
      </c>
      <c r="G27" s="613">
        <v>63.2</v>
      </c>
      <c r="H27" s="613">
        <v>73.3</v>
      </c>
      <c r="I27" s="1030">
        <v>707</v>
      </c>
      <c r="J27" s="613">
        <v>30.6</v>
      </c>
      <c r="K27" s="613">
        <v>27.2</v>
      </c>
      <c r="L27" s="613">
        <v>33.9</v>
      </c>
      <c r="M27" s="1030">
        <v>316</v>
      </c>
      <c r="N27" s="613">
        <v>16.7</v>
      </c>
      <c r="O27" s="613">
        <v>14.2</v>
      </c>
      <c r="P27" s="613">
        <v>19.2</v>
      </c>
      <c r="Q27" s="1030">
        <v>172</v>
      </c>
      <c r="R27" s="613">
        <v>9.4</v>
      </c>
      <c r="S27" s="613">
        <v>7.6</v>
      </c>
      <c r="T27" s="613">
        <v>11.2</v>
      </c>
      <c r="U27" s="1030">
        <v>103</v>
      </c>
      <c r="V27" s="613">
        <v>3.7</v>
      </c>
      <c r="W27" s="613">
        <v>2.6</v>
      </c>
      <c r="X27" s="613">
        <v>4.8</v>
      </c>
      <c r="Y27" s="1030">
        <v>41</v>
      </c>
    </row>
    <row r="28" spans="1:26" ht="11.25" customHeight="1">
      <c r="A28" s="1175"/>
      <c r="B28" s="956"/>
      <c r="C28" s="956"/>
      <c r="D28" s="956"/>
      <c r="E28" s="1028"/>
      <c r="F28" s="956"/>
      <c r="G28" s="956"/>
      <c r="H28" s="956"/>
      <c r="I28" s="1028"/>
      <c r="J28" s="956"/>
      <c r="K28" s="956"/>
      <c r="L28" s="956"/>
      <c r="M28" s="1028"/>
      <c r="N28" s="956"/>
      <c r="O28" s="956"/>
      <c r="P28" s="956"/>
      <c r="Q28" s="1028"/>
      <c r="R28" s="956"/>
      <c r="S28" s="956"/>
      <c r="T28" s="956"/>
      <c r="U28" s="1028"/>
      <c r="V28" s="956"/>
      <c r="W28" s="956"/>
      <c r="X28" s="956"/>
      <c r="Y28" s="1028"/>
      <c r="Z28" s="958"/>
    </row>
    <row r="29" spans="1:26" s="33" customFormat="1" ht="11.25" customHeight="1">
      <c r="A29" s="1174"/>
    </row>
    <row r="30" spans="1:26" s="33" customFormat="1" ht="12.75">
      <c r="A30" s="1578" t="s">
        <v>185</v>
      </c>
      <c r="B30" s="1578"/>
      <c r="C30" s="1177"/>
      <c r="D30" s="1177"/>
      <c r="E30" s="1177"/>
      <c r="F30" s="1177"/>
      <c r="G30" s="1177"/>
      <c r="H30" s="1177"/>
      <c r="I30" s="1177"/>
      <c r="J30" s="1177"/>
      <c r="K30" s="1177"/>
      <c r="L30" s="1177"/>
      <c r="M30" s="1177"/>
      <c r="N30" s="1177"/>
      <c r="O30" s="1177"/>
      <c r="P30" s="1177"/>
      <c r="Q30" s="1177"/>
      <c r="R30" s="1177"/>
      <c r="S30" s="1177"/>
      <c r="T30" s="1177"/>
      <c r="U30" s="1177"/>
      <c r="V30" s="1177"/>
    </row>
    <row r="31" spans="1:26" s="33" customFormat="1">
      <c r="A31" s="1564" t="s">
        <v>862</v>
      </c>
      <c r="B31" s="1564"/>
      <c r="C31" s="1564"/>
      <c r="D31" s="1564"/>
      <c r="E31" s="1564"/>
      <c r="F31" s="1564"/>
      <c r="G31" s="1564"/>
      <c r="H31" s="1564"/>
      <c r="I31" s="1564"/>
      <c r="J31" s="1564"/>
      <c r="K31" s="1564"/>
      <c r="L31" s="1564"/>
      <c r="M31" s="1564"/>
      <c r="N31" s="1564"/>
      <c r="O31" s="1564"/>
      <c r="P31" s="1292"/>
      <c r="Q31" s="1292"/>
      <c r="R31" s="1292"/>
      <c r="S31" s="1292"/>
      <c r="T31" s="1292"/>
      <c r="U31" s="1292"/>
      <c r="V31" s="1292"/>
    </row>
    <row r="32" spans="1:26" s="33" customFormat="1" ht="12.75">
      <c r="A32" s="1579" t="s">
        <v>859</v>
      </c>
      <c r="B32" s="1579"/>
      <c r="C32" s="1579"/>
      <c r="D32" s="1579"/>
      <c r="E32" s="1579"/>
      <c r="F32" s="1579"/>
      <c r="G32" s="1579"/>
      <c r="H32" s="1579"/>
      <c r="I32" s="1579"/>
      <c r="J32" s="1579"/>
      <c r="K32" s="1177"/>
      <c r="L32" s="1177"/>
      <c r="M32" s="1177"/>
      <c r="N32" s="1177"/>
      <c r="O32" s="1177"/>
      <c r="P32" s="1177"/>
      <c r="Q32" s="1177"/>
      <c r="R32" s="1177"/>
      <c r="S32" s="1177"/>
      <c r="T32" s="1177"/>
      <c r="U32" s="1177"/>
      <c r="V32" s="1177"/>
    </row>
    <row r="33" spans="1:22" s="33" customFormat="1" ht="12.75">
      <c r="A33" s="1564" t="s">
        <v>860</v>
      </c>
      <c r="B33" s="1564"/>
      <c r="C33" s="1564"/>
      <c r="D33" s="1564"/>
      <c r="E33" s="1564"/>
      <c r="F33" s="1564"/>
      <c r="G33" s="1564"/>
      <c r="H33" s="1179"/>
      <c r="I33" s="1179"/>
      <c r="J33" s="1179"/>
      <c r="K33" s="1177"/>
      <c r="L33" s="1177"/>
      <c r="M33" s="1177"/>
      <c r="N33" s="1177"/>
      <c r="O33" s="1177"/>
      <c r="P33" s="1177"/>
      <c r="Q33" s="1177"/>
      <c r="R33" s="1177"/>
      <c r="S33" s="1177"/>
      <c r="T33" s="1177"/>
      <c r="U33" s="1177"/>
      <c r="V33" s="1177"/>
    </row>
    <row r="34" spans="1:22" s="33" customFormat="1" ht="12.75">
      <c r="A34" s="1567" t="s">
        <v>861</v>
      </c>
      <c r="B34" s="1567"/>
      <c r="C34" s="1567"/>
      <c r="D34" s="1567"/>
      <c r="E34" s="1567"/>
      <c r="F34" s="1567"/>
      <c r="G34" s="1567"/>
      <c r="H34" s="1567"/>
      <c r="I34" s="1179"/>
      <c r="J34" s="1179"/>
      <c r="K34" s="1177"/>
      <c r="L34" s="1177"/>
      <c r="M34" s="1177"/>
      <c r="N34" s="1177"/>
      <c r="O34" s="1177"/>
      <c r="P34" s="1177"/>
      <c r="Q34" s="1177"/>
      <c r="R34" s="1177"/>
      <c r="S34" s="1177"/>
      <c r="T34" s="1177"/>
      <c r="U34" s="1177"/>
      <c r="V34" s="1177"/>
    </row>
    <row r="35" spans="1:22" s="33" customFormat="1" ht="12.75">
      <c r="A35" s="1568" t="s">
        <v>1829</v>
      </c>
      <c r="B35" s="1568"/>
      <c r="C35" s="1568"/>
      <c r="D35" s="1568"/>
      <c r="E35" s="1568"/>
      <c r="F35" s="1568"/>
      <c r="G35" s="1568"/>
      <c r="H35" s="1568"/>
      <c r="I35" s="1568"/>
      <c r="J35" s="1568"/>
      <c r="K35" s="1568"/>
      <c r="L35" s="1568"/>
      <c r="M35" s="1568"/>
      <c r="N35" s="1568"/>
      <c r="O35" s="1568"/>
      <c r="P35" s="1177"/>
      <c r="Q35" s="1177"/>
      <c r="R35" s="1177"/>
      <c r="S35" s="1177"/>
      <c r="T35" s="1177"/>
      <c r="U35" s="1177"/>
      <c r="V35" s="1177"/>
    </row>
    <row r="36" spans="1:22" s="33" customFormat="1" ht="12.75">
      <c r="A36" s="1568"/>
      <c r="B36" s="1568"/>
      <c r="C36" s="1568"/>
      <c r="D36" s="1568"/>
      <c r="E36" s="1568"/>
      <c r="F36" s="1568"/>
      <c r="G36" s="1568"/>
      <c r="H36" s="1568"/>
      <c r="I36" s="1568"/>
      <c r="J36" s="1568"/>
      <c r="K36" s="1568"/>
      <c r="L36" s="1568"/>
      <c r="M36" s="1568"/>
      <c r="N36" s="1568"/>
      <c r="O36" s="1568"/>
      <c r="P36" s="1177"/>
      <c r="Q36" s="1177"/>
      <c r="R36" s="1177"/>
      <c r="S36" s="1177"/>
      <c r="T36" s="1177"/>
      <c r="U36" s="1177"/>
      <c r="V36" s="1177"/>
    </row>
    <row r="37" spans="1:22" s="33" customFormat="1" ht="12.75">
      <c r="A37" s="1337"/>
      <c r="B37" s="1337"/>
      <c r="C37" s="1337"/>
      <c r="D37" s="1337"/>
      <c r="E37" s="1337"/>
      <c r="F37" s="1337"/>
      <c r="G37" s="1337"/>
      <c r="H37" s="1337"/>
      <c r="I37" s="1337"/>
      <c r="J37" s="1337"/>
      <c r="K37" s="1337"/>
      <c r="L37" s="1337"/>
      <c r="M37" s="1337"/>
      <c r="N37" s="1337"/>
      <c r="O37" s="1337"/>
      <c r="P37" s="1177"/>
      <c r="Q37" s="1177"/>
      <c r="R37" s="1177"/>
      <c r="S37" s="1177"/>
      <c r="T37" s="1177"/>
      <c r="U37" s="1177"/>
      <c r="V37" s="1177"/>
    </row>
    <row r="38" spans="1:22" s="33" customFormat="1" ht="12.75">
      <c r="A38" s="1290" t="s">
        <v>815</v>
      </c>
      <c r="B38" s="1292"/>
      <c r="C38" s="1292"/>
      <c r="D38" s="1292"/>
      <c r="E38" s="1292"/>
      <c r="F38" s="1292"/>
      <c r="G38" s="1292"/>
      <c r="H38" s="1292"/>
      <c r="I38" s="1292"/>
      <c r="J38" s="1292"/>
      <c r="K38" s="1177"/>
      <c r="L38" s="1177"/>
      <c r="M38" s="1177"/>
      <c r="N38" s="1177"/>
      <c r="O38" s="1177"/>
      <c r="P38" s="1177"/>
      <c r="Q38" s="1177"/>
      <c r="R38" s="1177"/>
      <c r="S38" s="1177"/>
      <c r="T38" s="1177"/>
      <c r="U38" s="1177"/>
      <c r="V38" s="1177"/>
    </row>
    <row r="39" spans="1:22" s="33" customFormat="1"/>
    <row r="40" spans="1:22" s="33" customFormat="1"/>
    <row r="41" spans="1:22" s="33" customFormat="1"/>
    <row r="42" spans="1:22" s="33" customFormat="1"/>
    <row r="43" spans="1:22" s="33" customFormat="1"/>
    <row r="44" spans="1:22" s="33" customFormat="1"/>
    <row r="45" spans="1:22" s="33" customFormat="1"/>
    <row r="46" spans="1:22" s="33" customFormat="1"/>
    <row r="47" spans="1:22" s="33" customFormat="1"/>
    <row r="48" spans="1:22" s="33" customFormat="1"/>
  </sheetData>
  <mergeCells count="15">
    <mergeCell ref="A34:H34"/>
    <mergeCell ref="A35:O36"/>
    <mergeCell ref="X1:Y1"/>
    <mergeCell ref="A3:A5"/>
    <mergeCell ref="B4:E4"/>
    <mergeCell ref="F4:I4"/>
    <mergeCell ref="J4:M4"/>
    <mergeCell ref="N4:Q4"/>
    <mergeCell ref="R4:U4"/>
    <mergeCell ref="V4:Y4"/>
    <mergeCell ref="A30:B30"/>
    <mergeCell ref="A32:J32"/>
    <mergeCell ref="A1:P1"/>
    <mergeCell ref="A31:O31"/>
    <mergeCell ref="A33:G33"/>
  </mergeCells>
  <hyperlinks>
    <hyperlink ref="X1" location="Contents!A1" display="back to contents"/>
    <hyperlink ref="A34" r:id="rId1" display="https://www.nrscotland.gov.uk/statistics-and-data/statistics/statistics-by-theme/vital-events/deaths/age-standardised-death-rates-calculated-using-the-esp"/>
  </hyperlinks>
  <pageMargins left="0.25" right="0.25" top="0.75" bottom="0.75" header="0.3" footer="0.3"/>
  <pageSetup paperSize="9" scale="60"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2"/>
  <sheetViews>
    <sheetView showGridLines="0" workbookViewId="0">
      <selection sqref="A1:P1"/>
    </sheetView>
  </sheetViews>
  <sheetFormatPr defaultRowHeight="11.25"/>
  <cols>
    <col min="1" max="1" width="23.5" customWidth="1"/>
    <col min="2" max="3" width="12.83203125" customWidth="1"/>
    <col min="4" max="4" width="12.83203125" style="624" customWidth="1"/>
    <col min="5" max="7" width="12.83203125" customWidth="1"/>
    <col min="8" max="8" width="12.83203125" style="624" customWidth="1"/>
    <col min="9" max="9" width="12.83203125" customWidth="1"/>
    <col min="10" max="11" width="10.83203125" customWidth="1"/>
    <col min="12" max="12" width="10.83203125" style="624" customWidth="1"/>
    <col min="13" max="15" width="10.83203125" customWidth="1"/>
    <col min="16" max="16" width="10.83203125" style="624" customWidth="1"/>
    <col min="17" max="17" width="10.83203125" customWidth="1"/>
    <col min="18" max="37" width="10.83203125" style="624" customWidth="1"/>
    <col min="38" max="39" width="10.83203125" customWidth="1"/>
    <col min="40" max="40" width="10.83203125" style="624" customWidth="1"/>
    <col min="41" max="43" width="10.83203125" customWidth="1"/>
    <col min="44" max="44" width="10.83203125" style="624" customWidth="1"/>
    <col min="45" max="45" width="10.83203125" customWidth="1"/>
    <col min="46" max="46" width="10.83203125" style="1143" customWidth="1"/>
    <col min="47" max="47" width="3.33203125" customWidth="1"/>
  </cols>
  <sheetData>
    <row r="1" spans="1:47" ht="18" customHeight="1">
      <c r="A1" s="1580" t="s">
        <v>1832</v>
      </c>
      <c r="B1" s="1580"/>
      <c r="C1" s="1580"/>
      <c r="D1" s="1580"/>
      <c r="E1" s="1580"/>
      <c r="F1" s="1580"/>
      <c r="G1" s="1580"/>
      <c r="H1" s="1580"/>
      <c r="I1" s="1580"/>
      <c r="J1" s="1580"/>
      <c r="K1" s="1580"/>
      <c r="L1" s="1580"/>
      <c r="M1" s="1580"/>
      <c r="N1" s="1580"/>
      <c r="O1" s="1580"/>
      <c r="P1" s="1580"/>
      <c r="Q1" s="1293"/>
      <c r="R1" s="1584" t="s">
        <v>665</v>
      </c>
      <c r="S1" s="1584"/>
      <c r="T1" s="1293"/>
      <c r="U1" s="1293"/>
      <c r="V1" s="1293"/>
      <c r="W1" s="1293"/>
      <c r="X1" s="1293"/>
      <c r="Y1" s="1293"/>
      <c r="Z1" s="1293"/>
      <c r="AA1" s="1293"/>
      <c r="AB1" s="1293"/>
      <c r="AC1" s="1293"/>
      <c r="AD1" s="1293"/>
      <c r="AE1" s="1293"/>
      <c r="AF1" s="1293"/>
      <c r="AG1" s="1293"/>
      <c r="AH1" s="1293"/>
      <c r="AI1" s="1293"/>
      <c r="AJ1" s="1293"/>
      <c r="AK1" s="1293"/>
      <c r="AL1" s="1293"/>
      <c r="AM1" s="1293"/>
      <c r="AN1" s="1293"/>
      <c r="AO1" s="1293"/>
      <c r="AP1" s="1293"/>
      <c r="AQ1" s="1293"/>
      <c r="AR1" s="1396"/>
      <c r="AS1" s="1396"/>
      <c r="AT1" s="1144"/>
      <c r="AU1" s="962"/>
    </row>
    <row r="2" spans="1:47" s="624" customFormat="1" ht="15" customHeight="1">
      <c r="A2" s="956"/>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8"/>
    </row>
    <row r="3" spans="1:47" s="624" customFormat="1" ht="12.75">
      <c r="A3" s="1569" t="s">
        <v>14</v>
      </c>
      <c r="B3" s="959"/>
      <c r="C3" s="959"/>
      <c r="D3" s="959"/>
      <c r="E3" s="960"/>
      <c r="F3" s="961"/>
      <c r="G3" s="959"/>
      <c r="H3" s="959"/>
      <c r="I3" s="960"/>
      <c r="J3" s="961"/>
      <c r="K3" s="959"/>
      <c r="L3" s="959"/>
      <c r="M3" s="960"/>
      <c r="N3" s="961"/>
      <c r="O3" s="959"/>
      <c r="P3" s="959"/>
      <c r="Q3" s="960"/>
      <c r="R3" s="961"/>
      <c r="S3" s="959"/>
      <c r="T3" s="959"/>
      <c r="U3" s="960"/>
      <c r="V3" s="961"/>
      <c r="W3" s="959"/>
      <c r="X3" s="959"/>
      <c r="Y3" s="960"/>
      <c r="Z3" s="961"/>
      <c r="AA3" s="959"/>
      <c r="AB3" s="959"/>
      <c r="AC3" s="960"/>
      <c r="AD3" s="961"/>
      <c r="AE3" s="959"/>
      <c r="AF3" s="959"/>
      <c r="AG3" s="960"/>
      <c r="AH3" s="961"/>
      <c r="AI3" s="959"/>
      <c r="AJ3" s="959"/>
      <c r="AK3" s="960"/>
      <c r="AL3" s="961"/>
      <c r="AM3" s="959"/>
      <c r="AN3" s="959"/>
      <c r="AO3" s="960"/>
      <c r="AP3" s="961"/>
      <c r="AQ3" s="959"/>
      <c r="AR3" s="959"/>
      <c r="AS3" s="960"/>
      <c r="AT3" s="1150"/>
    </row>
    <row r="4" spans="1:47" s="624" customFormat="1" ht="20.100000000000001" customHeight="1">
      <c r="A4" s="1570"/>
      <c r="B4" s="1572" t="s">
        <v>16</v>
      </c>
      <c r="C4" s="1572"/>
      <c r="D4" s="1572"/>
      <c r="E4" s="1573"/>
      <c r="F4" s="1574" t="s">
        <v>963</v>
      </c>
      <c r="G4" s="1575"/>
      <c r="H4" s="1575"/>
      <c r="I4" s="1576"/>
      <c r="J4" s="1574" t="s">
        <v>964</v>
      </c>
      <c r="K4" s="1575"/>
      <c r="L4" s="1575"/>
      <c r="M4" s="1576"/>
      <c r="N4" s="1574" t="s">
        <v>965</v>
      </c>
      <c r="O4" s="1575"/>
      <c r="P4" s="1575"/>
      <c r="Q4" s="1576"/>
      <c r="R4" s="1574" t="s">
        <v>966</v>
      </c>
      <c r="S4" s="1575"/>
      <c r="T4" s="1575"/>
      <c r="U4" s="1576"/>
      <c r="V4" s="1574" t="s">
        <v>968</v>
      </c>
      <c r="W4" s="1575"/>
      <c r="X4" s="1575"/>
      <c r="Y4" s="1576"/>
      <c r="Z4" s="1574" t="s">
        <v>969</v>
      </c>
      <c r="AA4" s="1575"/>
      <c r="AB4" s="1575"/>
      <c r="AC4" s="1576"/>
      <c r="AD4" s="1574" t="s">
        <v>970</v>
      </c>
      <c r="AE4" s="1575"/>
      <c r="AF4" s="1575"/>
      <c r="AG4" s="1576"/>
      <c r="AH4" s="1574" t="s">
        <v>971</v>
      </c>
      <c r="AI4" s="1575"/>
      <c r="AJ4" s="1575"/>
      <c r="AK4" s="1576"/>
      <c r="AL4" s="1574" t="s">
        <v>972</v>
      </c>
      <c r="AM4" s="1575"/>
      <c r="AN4" s="1575"/>
      <c r="AO4" s="1576"/>
      <c r="AP4" s="1577" t="s">
        <v>973</v>
      </c>
      <c r="AQ4" s="1572"/>
      <c r="AR4" s="1572"/>
      <c r="AS4" s="1573"/>
      <c r="AT4" s="1151"/>
    </row>
    <row r="5" spans="1:47" s="1143" customFormat="1" ht="15" customHeight="1">
      <c r="A5" s="1570"/>
      <c r="B5" s="1583" t="s">
        <v>856</v>
      </c>
      <c r="C5" s="1581" t="s">
        <v>857</v>
      </c>
      <c r="D5" s="1581" t="s">
        <v>858</v>
      </c>
      <c r="E5" s="1582" t="s">
        <v>922</v>
      </c>
      <c r="F5" s="1583" t="s">
        <v>856</v>
      </c>
      <c r="G5" s="1581" t="s">
        <v>857</v>
      </c>
      <c r="H5" s="1581" t="s">
        <v>858</v>
      </c>
      <c r="I5" s="1582" t="s">
        <v>922</v>
      </c>
      <c r="J5" s="1583" t="s">
        <v>856</v>
      </c>
      <c r="K5" s="1581" t="s">
        <v>857</v>
      </c>
      <c r="L5" s="1581" t="s">
        <v>858</v>
      </c>
      <c r="M5" s="1582" t="s">
        <v>922</v>
      </c>
      <c r="N5" s="1583" t="s">
        <v>856</v>
      </c>
      <c r="O5" s="1581" t="s">
        <v>857</v>
      </c>
      <c r="P5" s="1581" t="s">
        <v>858</v>
      </c>
      <c r="Q5" s="1582" t="s">
        <v>922</v>
      </c>
      <c r="R5" s="1583" t="s">
        <v>856</v>
      </c>
      <c r="S5" s="1581" t="s">
        <v>857</v>
      </c>
      <c r="T5" s="1581" t="s">
        <v>858</v>
      </c>
      <c r="U5" s="1582" t="s">
        <v>922</v>
      </c>
      <c r="V5" s="1583" t="s">
        <v>856</v>
      </c>
      <c r="W5" s="1581" t="s">
        <v>857</v>
      </c>
      <c r="X5" s="1581" t="s">
        <v>858</v>
      </c>
      <c r="Y5" s="1582" t="s">
        <v>922</v>
      </c>
      <c r="Z5" s="1583" t="s">
        <v>856</v>
      </c>
      <c r="AA5" s="1581" t="s">
        <v>857</v>
      </c>
      <c r="AB5" s="1581" t="s">
        <v>858</v>
      </c>
      <c r="AC5" s="1582" t="s">
        <v>922</v>
      </c>
      <c r="AD5" s="1583" t="s">
        <v>856</v>
      </c>
      <c r="AE5" s="1581" t="s">
        <v>857</v>
      </c>
      <c r="AF5" s="1581" t="s">
        <v>858</v>
      </c>
      <c r="AG5" s="1582" t="s">
        <v>922</v>
      </c>
      <c r="AH5" s="1583" t="s">
        <v>856</v>
      </c>
      <c r="AI5" s="1581" t="s">
        <v>857</v>
      </c>
      <c r="AJ5" s="1581" t="s">
        <v>858</v>
      </c>
      <c r="AK5" s="1582" t="s">
        <v>922</v>
      </c>
      <c r="AL5" s="1583" t="s">
        <v>856</v>
      </c>
      <c r="AM5" s="1581" t="s">
        <v>857</v>
      </c>
      <c r="AN5" s="1581" t="s">
        <v>858</v>
      </c>
      <c r="AO5" s="1582" t="s">
        <v>922</v>
      </c>
      <c r="AP5" s="1583" t="s">
        <v>856</v>
      </c>
      <c r="AQ5" s="1581" t="s">
        <v>857</v>
      </c>
      <c r="AR5" s="1581" t="s">
        <v>858</v>
      </c>
      <c r="AS5" s="1582" t="s">
        <v>922</v>
      </c>
      <c r="AT5" s="1151"/>
    </row>
    <row r="6" spans="1:47" s="624" customFormat="1" ht="15" customHeight="1">
      <c r="A6" s="1571"/>
      <c r="B6" s="1577"/>
      <c r="C6" s="1572"/>
      <c r="D6" s="1572"/>
      <c r="E6" s="1573"/>
      <c r="F6" s="1577"/>
      <c r="G6" s="1572"/>
      <c r="H6" s="1572"/>
      <c r="I6" s="1573"/>
      <c r="J6" s="1577"/>
      <c r="K6" s="1572"/>
      <c r="L6" s="1572"/>
      <c r="M6" s="1573"/>
      <c r="N6" s="1577"/>
      <c r="O6" s="1572"/>
      <c r="P6" s="1572"/>
      <c r="Q6" s="1573"/>
      <c r="R6" s="1577"/>
      <c r="S6" s="1572"/>
      <c r="T6" s="1572"/>
      <c r="U6" s="1573"/>
      <c r="V6" s="1577"/>
      <c r="W6" s="1572"/>
      <c r="X6" s="1572"/>
      <c r="Y6" s="1573"/>
      <c r="Z6" s="1577"/>
      <c r="AA6" s="1572"/>
      <c r="AB6" s="1572"/>
      <c r="AC6" s="1573"/>
      <c r="AD6" s="1577"/>
      <c r="AE6" s="1572"/>
      <c r="AF6" s="1572"/>
      <c r="AG6" s="1573"/>
      <c r="AH6" s="1577"/>
      <c r="AI6" s="1572"/>
      <c r="AJ6" s="1572"/>
      <c r="AK6" s="1573"/>
      <c r="AL6" s="1577"/>
      <c r="AM6" s="1572"/>
      <c r="AN6" s="1572"/>
      <c r="AO6" s="1573"/>
      <c r="AP6" s="1577"/>
      <c r="AQ6" s="1572"/>
      <c r="AR6" s="1572"/>
      <c r="AS6" s="1573"/>
      <c r="AT6" s="1151"/>
    </row>
    <row r="7" spans="1:47" s="624" customFormat="1" ht="12.75">
      <c r="A7" s="1026"/>
      <c r="E7" s="1029"/>
      <c r="I7" s="1029"/>
      <c r="J7" s="957"/>
      <c r="K7" s="957"/>
      <c r="L7" s="957"/>
      <c r="M7" s="1031"/>
      <c r="Q7" s="1029"/>
      <c r="U7" s="1029"/>
      <c r="Y7" s="1029"/>
      <c r="AC7" s="1029"/>
      <c r="AG7" s="1029"/>
      <c r="AK7" s="1029"/>
      <c r="AO7" s="1029"/>
      <c r="AS7" s="1029"/>
      <c r="AT7" s="958"/>
    </row>
    <row r="8" spans="1:47" s="624" customFormat="1">
      <c r="A8" s="1026"/>
      <c r="E8" s="1026"/>
      <c r="I8" s="1026"/>
      <c r="M8" s="1026"/>
      <c r="Q8" s="1026"/>
      <c r="U8" s="1026"/>
      <c r="Y8" s="1026"/>
      <c r="AC8" s="1026"/>
      <c r="AG8" s="1026"/>
      <c r="AK8" s="1026"/>
      <c r="AO8" s="1026"/>
      <c r="AS8" s="1026"/>
      <c r="AT8" s="958"/>
    </row>
    <row r="9" spans="1:47" s="624" customFormat="1" ht="12.75">
      <c r="A9" s="1027">
        <v>2001</v>
      </c>
      <c r="B9" s="613">
        <v>6.2</v>
      </c>
      <c r="C9" s="613">
        <v>5.5</v>
      </c>
      <c r="D9" s="613">
        <v>6.8</v>
      </c>
      <c r="E9" s="1113">
        <v>333</v>
      </c>
      <c r="F9" s="613">
        <v>20</v>
      </c>
      <c r="G9" s="613">
        <v>16.3</v>
      </c>
      <c r="H9" s="613">
        <v>23.7</v>
      </c>
      <c r="I9" s="1030">
        <v>114</v>
      </c>
      <c r="J9" s="613">
        <v>13</v>
      </c>
      <c r="K9" s="613">
        <v>10</v>
      </c>
      <c r="L9" s="613">
        <v>16.100000000000001</v>
      </c>
      <c r="M9" s="1030">
        <v>71</v>
      </c>
      <c r="N9" s="613">
        <v>8.1</v>
      </c>
      <c r="O9" s="613">
        <v>5.8</v>
      </c>
      <c r="P9" s="613">
        <v>10.5</v>
      </c>
      <c r="Q9" s="1030">
        <v>45</v>
      </c>
      <c r="R9" s="613">
        <v>6.1</v>
      </c>
      <c r="S9" s="613">
        <v>4</v>
      </c>
      <c r="T9" s="613">
        <v>8.1999999999999993</v>
      </c>
      <c r="U9" s="1030">
        <v>33</v>
      </c>
      <c r="V9" s="613">
        <v>4</v>
      </c>
      <c r="W9" s="613">
        <v>2.2999999999999998</v>
      </c>
      <c r="X9" s="613">
        <v>5.7</v>
      </c>
      <c r="Y9" s="1030">
        <v>21</v>
      </c>
      <c r="Z9" s="613">
        <v>2.2000000000000002</v>
      </c>
      <c r="AA9" s="613">
        <v>0.9</v>
      </c>
      <c r="AB9" s="613">
        <v>3.5</v>
      </c>
      <c r="AC9" s="1030">
        <v>11</v>
      </c>
      <c r="AD9" s="613">
        <v>2.2999999999999998</v>
      </c>
      <c r="AE9" s="613">
        <v>1</v>
      </c>
      <c r="AF9" s="613">
        <v>3.5</v>
      </c>
      <c r="AG9" s="1030">
        <v>12</v>
      </c>
      <c r="AH9" s="613">
        <v>1.9</v>
      </c>
      <c r="AI9" s="613">
        <v>0.7</v>
      </c>
      <c r="AJ9" s="613">
        <v>3.1</v>
      </c>
      <c r="AK9" s="1030">
        <v>10</v>
      </c>
      <c r="AL9" s="1141" t="s">
        <v>78</v>
      </c>
      <c r="AM9" s="1141" t="s">
        <v>78</v>
      </c>
      <c r="AN9" s="1141" t="s">
        <v>78</v>
      </c>
      <c r="AO9" s="1030">
        <v>8</v>
      </c>
      <c r="AP9" s="1141" t="s">
        <v>78</v>
      </c>
      <c r="AQ9" s="1141" t="s">
        <v>78</v>
      </c>
      <c r="AR9" s="1141" t="s">
        <v>78</v>
      </c>
      <c r="AS9" s="1030">
        <v>8</v>
      </c>
      <c r="AT9" s="1152">
        <f>A9</f>
        <v>2001</v>
      </c>
    </row>
    <row r="10" spans="1:47" s="624" customFormat="1" ht="12.75">
      <c r="A10" s="1027">
        <v>2002</v>
      </c>
      <c r="B10" s="613">
        <v>7.1</v>
      </c>
      <c r="C10" s="613">
        <v>6.4</v>
      </c>
      <c r="D10" s="613">
        <v>7.8</v>
      </c>
      <c r="E10" s="1113">
        <v>382</v>
      </c>
      <c r="F10" s="613">
        <v>25.8</v>
      </c>
      <c r="G10" s="613">
        <v>21.6</v>
      </c>
      <c r="H10" s="613">
        <v>30</v>
      </c>
      <c r="I10" s="1030">
        <v>145</v>
      </c>
      <c r="J10" s="613">
        <v>10.6</v>
      </c>
      <c r="K10" s="613">
        <v>7.9</v>
      </c>
      <c r="L10" s="613">
        <v>13.4</v>
      </c>
      <c r="M10" s="1030">
        <v>58</v>
      </c>
      <c r="N10" s="613">
        <v>10.6</v>
      </c>
      <c r="O10" s="613">
        <v>7.8</v>
      </c>
      <c r="P10" s="613">
        <v>13.3</v>
      </c>
      <c r="Q10" s="1030">
        <v>58</v>
      </c>
      <c r="R10" s="613">
        <v>5.5</v>
      </c>
      <c r="S10" s="613">
        <v>3.5</v>
      </c>
      <c r="T10" s="613">
        <v>7.5</v>
      </c>
      <c r="U10" s="1030">
        <v>30</v>
      </c>
      <c r="V10" s="613">
        <v>4.8</v>
      </c>
      <c r="W10" s="613">
        <v>2.9</v>
      </c>
      <c r="X10" s="613">
        <v>6.7</v>
      </c>
      <c r="Y10" s="1030">
        <v>25</v>
      </c>
      <c r="Z10" s="613">
        <v>4.4000000000000004</v>
      </c>
      <c r="AA10" s="613">
        <v>2.6</v>
      </c>
      <c r="AB10" s="613">
        <v>6.2</v>
      </c>
      <c r="AC10" s="1030">
        <v>23</v>
      </c>
      <c r="AD10" s="613">
        <v>3.4</v>
      </c>
      <c r="AE10" s="613">
        <v>1.8</v>
      </c>
      <c r="AF10" s="613">
        <v>5</v>
      </c>
      <c r="AG10" s="1030">
        <v>18</v>
      </c>
      <c r="AH10" s="613">
        <v>2</v>
      </c>
      <c r="AI10" s="613">
        <v>0.8</v>
      </c>
      <c r="AJ10" s="613">
        <v>3.3</v>
      </c>
      <c r="AK10" s="1030">
        <v>10</v>
      </c>
      <c r="AL10" s="1141" t="s">
        <v>78</v>
      </c>
      <c r="AM10" s="1141" t="s">
        <v>78</v>
      </c>
      <c r="AN10" s="1141" t="s">
        <v>78</v>
      </c>
      <c r="AO10" s="1030">
        <v>8</v>
      </c>
      <c r="AP10" s="1141" t="s">
        <v>78</v>
      </c>
      <c r="AQ10" s="1141" t="s">
        <v>78</v>
      </c>
      <c r="AR10" s="1141" t="s">
        <v>78</v>
      </c>
      <c r="AS10" s="1030">
        <v>7</v>
      </c>
      <c r="AT10" s="1152">
        <f t="shared" ref="AT10:AT28" si="0">A10</f>
        <v>2002</v>
      </c>
    </row>
    <row r="11" spans="1:47" s="624" customFormat="1" ht="12.75">
      <c r="A11" s="1027">
        <v>2003</v>
      </c>
      <c r="B11" s="613">
        <v>5.9</v>
      </c>
      <c r="C11" s="613">
        <v>5.3</v>
      </c>
      <c r="D11" s="613">
        <v>6.6</v>
      </c>
      <c r="E11" s="1113">
        <v>319</v>
      </c>
      <c r="F11" s="613">
        <v>20.3</v>
      </c>
      <c r="G11" s="613">
        <v>16.600000000000001</v>
      </c>
      <c r="H11" s="613">
        <v>24.1</v>
      </c>
      <c r="I11" s="1030">
        <v>113</v>
      </c>
      <c r="J11" s="613">
        <v>9.8000000000000007</v>
      </c>
      <c r="K11" s="613">
        <v>7.2</v>
      </c>
      <c r="L11" s="613">
        <v>12.5</v>
      </c>
      <c r="M11" s="1030">
        <v>53</v>
      </c>
      <c r="N11" s="613">
        <v>8.4</v>
      </c>
      <c r="O11" s="613">
        <v>6</v>
      </c>
      <c r="P11" s="613">
        <v>10.8</v>
      </c>
      <c r="Q11" s="1030">
        <v>46</v>
      </c>
      <c r="R11" s="613">
        <v>4</v>
      </c>
      <c r="S11" s="613">
        <v>2.2999999999999998</v>
      </c>
      <c r="T11" s="613">
        <v>5.7</v>
      </c>
      <c r="U11" s="1030">
        <v>22</v>
      </c>
      <c r="V11" s="613">
        <v>5.0999999999999996</v>
      </c>
      <c r="W11" s="613">
        <v>3.2</v>
      </c>
      <c r="X11" s="613">
        <v>7.1</v>
      </c>
      <c r="Y11" s="1030">
        <v>27</v>
      </c>
      <c r="Z11" s="613">
        <v>3.4</v>
      </c>
      <c r="AA11" s="613">
        <v>1.8</v>
      </c>
      <c r="AB11" s="613">
        <v>5</v>
      </c>
      <c r="AC11" s="1030">
        <v>18</v>
      </c>
      <c r="AD11" s="613">
        <v>2.4</v>
      </c>
      <c r="AE11" s="613">
        <v>1.1000000000000001</v>
      </c>
      <c r="AF11" s="613">
        <v>3.7</v>
      </c>
      <c r="AG11" s="1030">
        <v>13</v>
      </c>
      <c r="AH11" s="613">
        <v>2.1</v>
      </c>
      <c r="AI11" s="613">
        <v>0.8</v>
      </c>
      <c r="AJ11" s="613">
        <v>3.3</v>
      </c>
      <c r="AK11" s="1030">
        <v>11</v>
      </c>
      <c r="AL11" s="1141" t="s">
        <v>78</v>
      </c>
      <c r="AM11" s="1141" t="s">
        <v>78</v>
      </c>
      <c r="AN11" s="1141" t="s">
        <v>78</v>
      </c>
      <c r="AO11" s="1030">
        <v>9</v>
      </c>
      <c r="AP11" s="1141" t="s">
        <v>78</v>
      </c>
      <c r="AQ11" s="1141" t="s">
        <v>78</v>
      </c>
      <c r="AR11" s="1141" t="s">
        <v>78</v>
      </c>
      <c r="AS11" s="1030">
        <v>7</v>
      </c>
      <c r="AT11" s="1152">
        <f t="shared" si="0"/>
        <v>2003</v>
      </c>
    </row>
    <row r="12" spans="1:47" s="624" customFormat="1" ht="12.75">
      <c r="A12" s="1027">
        <v>2004</v>
      </c>
      <c r="B12" s="613">
        <v>6.7</v>
      </c>
      <c r="C12" s="613">
        <v>6</v>
      </c>
      <c r="D12" s="613">
        <v>7.4</v>
      </c>
      <c r="E12" s="1113">
        <v>356</v>
      </c>
      <c r="F12" s="613">
        <v>22.5</v>
      </c>
      <c r="G12" s="613">
        <v>18.399999999999999</v>
      </c>
      <c r="H12" s="613">
        <v>26.5</v>
      </c>
      <c r="I12" s="1030">
        <v>121</v>
      </c>
      <c r="J12" s="613">
        <v>12.1</v>
      </c>
      <c r="K12" s="613">
        <v>9.1999999999999993</v>
      </c>
      <c r="L12" s="613">
        <v>15</v>
      </c>
      <c r="M12" s="1030">
        <v>66</v>
      </c>
      <c r="N12" s="613">
        <v>8.9</v>
      </c>
      <c r="O12" s="613">
        <v>6.3</v>
      </c>
      <c r="P12" s="613">
        <v>11.4</v>
      </c>
      <c r="Q12" s="1030">
        <v>47</v>
      </c>
      <c r="R12" s="613">
        <v>6.6</v>
      </c>
      <c r="S12" s="613">
        <v>4.5</v>
      </c>
      <c r="T12" s="613">
        <v>8.8000000000000007</v>
      </c>
      <c r="U12" s="1030">
        <v>36</v>
      </c>
      <c r="V12" s="613">
        <v>5.2</v>
      </c>
      <c r="W12" s="613">
        <v>3.2</v>
      </c>
      <c r="X12" s="613">
        <v>7.2</v>
      </c>
      <c r="Y12" s="1030">
        <v>27</v>
      </c>
      <c r="Z12" s="613">
        <v>3.4</v>
      </c>
      <c r="AA12" s="613">
        <v>1.8</v>
      </c>
      <c r="AB12" s="613">
        <v>5</v>
      </c>
      <c r="AC12" s="1030">
        <v>17</v>
      </c>
      <c r="AD12" s="613">
        <v>3.1</v>
      </c>
      <c r="AE12" s="613">
        <v>1.5</v>
      </c>
      <c r="AF12" s="613">
        <v>4.5999999999999996</v>
      </c>
      <c r="AG12" s="1030">
        <v>15</v>
      </c>
      <c r="AH12" s="613">
        <v>2.6</v>
      </c>
      <c r="AI12" s="613">
        <v>1.2</v>
      </c>
      <c r="AJ12" s="613">
        <v>4</v>
      </c>
      <c r="AK12" s="1030">
        <v>14</v>
      </c>
      <c r="AL12" s="1141" t="s">
        <v>78</v>
      </c>
      <c r="AM12" s="1141" t="s">
        <v>78</v>
      </c>
      <c r="AN12" s="1141" t="s">
        <v>78</v>
      </c>
      <c r="AO12" s="1030">
        <v>4</v>
      </c>
      <c r="AP12" s="1141" t="s">
        <v>78</v>
      </c>
      <c r="AQ12" s="1141" t="s">
        <v>78</v>
      </c>
      <c r="AR12" s="1141" t="s">
        <v>78</v>
      </c>
      <c r="AS12" s="1030">
        <v>9</v>
      </c>
      <c r="AT12" s="1152">
        <f t="shared" si="0"/>
        <v>2004</v>
      </c>
    </row>
    <row r="13" spans="1:47" s="624" customFormat="1" ht="12.75">
      <c r="A13" s="1027">
        <v>2005</v>
      </c>
      <c r="B13" s="613">
        <v>6.3</v>
      </c>
      <c r="C13" s="613">
        <v>5.6</v>
      </c>
      <c r="D13" s="613">
        <v>7</v>
      </c>
      <c r="E13" s="1113">
        <v>336</v>
      </c>
      <c r="F13" s="613">
        <v>20.100000000000001</v>
      </c>
      <c r="G13" s="613">
        <v>16.3</v>
      </c>
      <c r="H13" s="613">
        <v>23.9</v>
      </c>
      <c r="I13" s="1030">
        <v>107</v>
      </c>
      <c r="J13" s="613">
        <v>10.6</v>
      </c>
      <c r="K13" s="613">
        <v>7.9</v>
      </c>
      <c r="L13" s="613">
        <v>13.4</v>
      </c>
      <c r="M13" s="1030">
        <v>57</v>
      </c>
      <c r="N13" s="613">
        <v>6.9</v>
      </c>
      <c r="O13" s="613">
        <v>4.7</v>
      </c>
      <c r="P13" s="613">
        <v>9.1</v>
      </c>
      <c r="Q13" s="1030">
        <v>37</v>
      </c>
      <c r="R13" s="613">
        <v>5.7</v>
      </c>
      <c r="S13" s="613">
        <v>3.7</v>
      </c>
      <c r="T13" s="613">
        <v>7.7</v>
      </c>
      <c r="U13" s="1030">
        <v>31</v>
      </c>
      <c r="V13" s="613">
        <v>5.4</v>
      </c>
      <c r="W13" s="613">
        <v>3.4</v>
      </c>
      <c r="X13" s="613">
        <v>7.4</v>
      </c>
      <c r="Y13" s="1030">
        <v>28</v>
      </c>
      <c r="Z13" s="613">
        <v>5.2</v>
      </c>
      <c r="AA13" s="613">
        <v>3.2</v>
      </c>
      <c r="AB13" s="613">
        <v>7.2</v>
      </c>
      <c r="AC13" s="1030">
        <v>27</v>
      </c>
      <c r="AD13" s="613">
        <v>3.5</v>
      </c>
      <c r="AE13" s="613">
        <v>1.9</v>
      </c>
      <c r="AF13" s="613">
        <v>5.2</v>
      </c>
      <c r="AG13" s="1030">
        <v>18</v>
      </c>
      <c r="AH13" s="613">
        <v>2.4</v>
      </c>
      <c r="AI13" s="613">
        <v>1.1000000000000001</v>
      </c>
      <c r="AJ13" s="613">
        <v>3.8</v>
      </c>
      <c r="AK13" s="1030">
        <v>13</v>
      </c>
      <c r="AL13" s="1141" t="s">
        <v>78</v>
      </c>
      <c r="AM13" s="1141" t="s">
        <v>78</v>
      </c>
      <c r="AN13" s="1141" t="s">
        <v>78</v>
      </c>
      <c r="AO13" s="1030">
        <v>9</v>
      </c>
      <c r="AP13" s="1141" t="s">
        <v>78</v>
      </c>
      <c r="AQ13" s="1141" t="s">
        <v>78</v>
      </c>
      <c r="AR13" s="1141" t="s">
        <v>78</v>
      </c>
      <c r="AS13" s="1030">
        <v>9</v>
      </c>
      <c r="AT13" s="1152">
        <f t="shared" si="0"/>
        <v>2005</v>
      </c>
    </row>
    <row r="14" spans="1:47" s="624" customFormat="1" ht="12.75">
      <c r="A14" s="1027">
        <v>2006</v>
      </c>
      <c r="B14" s="613">
        <v>7.9</v>
      </c>
      <c r="C14" s="613">
        <v>7.1</v>
      </c>
      <c r="D14" s="613">
        <v>8.6</v>
      </c>
      <c r="E14" s="1113">
        <v>420</v>
      </c>
      <c r="F14" s="613">
        <v>26.8</v>
      </c>
      <c r="G14" s="613">
        <v>22.4</v>
      </c>
      <c r="H14" s="613">
        <v>31.3</v>
      </c>
      <c r="I14" s="1030">
        <v>142</v>
      </c>
      <c r="J14" s="613">
        <v>13.1</v>
      </c>
      <c r="K14" s="613">
        <v>10</v>
      </c>
      <c r="L14" s="613">
        <v>16.2</v>
      </c>
      <c r="M14" s="1030">
        <v>71</v>
      </c>
      <c r="N14" s="613">
        <v>10.1</v>
      </c>
      <c r="O14" s="613">
        <v>7.4</v>
      </c>
      <c r="P14" s="613">
        <v>12.9</v>
      </c>
      <c r="Q14" s="1030">
        <v>54</v>
      </c>
      <c r="R14" s="613">
        <v>8.5</v>
      </c>
      <c r="S14" s="613">
        <v>6</v>
      </c>
      <c r="T14" s="613">
        <v>10.9</v>
      </c>
      <c r="U14" s="1030">
        <v>46</v>
      </c>
      <c r="V14" s="613">
        <v>5.7</v>
      </c>
      <c r="W14" s="613">
        <v>3.7</v>
      </c>
      <c r="X14" s="613">
        <v>7.8</v>
      </c>
      <c r="Y14" s="1030">
        <v>31</v>
      </c>
      <c r="Z14" s="613">
        <v>5.4</v>
      </c>
      <c r="AA14" s="613">
        <v>3.4</v>
      </c>
      <c r="AB14" s="613">
        <v>7.4</v>
      </c>
      <c r="AC14" s="1030">
        <v>28</v>
      </c>
      <c r="AD14" s="613">
        <v>3.3</v>
      </c>
      <c r="AE14" s="613">
        <v>1.7</v>
      </c>
      <c r="AF14" s="613">
        <v>4.9000000000000004</v>
      </c>
      <c r="AG14" s="1030">
        <v>17</v>
      </c>
      <c r="AH14" s="613">
        <v>2.1</v>
      </c>
      <c r="AI14" s="613">
        <v>0.9</v>
      </c>
      <c r="AJ14" s="613">
        <v>3.4</v>
      </c>
      <c r="AK14" s="1030">
        <v>11</v>
      </c>
      <c r="AL14" s="613">
        <v>2.7</v>
      </c>
      <c r="AM14" s="613">
        <v>1.3</v>
      </c>
      <c r="AN14" s="613">
        <v>4.0999999999999996</v>
      </c>
      <c r="AO14" s="1030">
        <v>14</v>
      </c>
      <c r="AP14" s="1141" t="s">
        <v>78</v>
      </c>
      <c r="AQ14" s="1141" t="s">
        <v>78</v>
      </c>
      <c r="AR14" s="1141" t="s">
        <v>78</v>
      </c>
      <c r="AS14" s="1030">
        <v>6</v>
      </c>
      <c r="AT14" s="1152">
        <f t="shared" si="0"/>
        <v>2006</v>
      </c>
    </row>
    <row r="15" spans="1:47" s="624" customFormat="1" ht="12.75">
      <c r="A15" s="1027">
        <v>2007</v>
      </c>
      <c r="B15" s="613">
        <v>8.5</v>
      </c>
      <c r="C15" s="613">
        <v>7.7</v>
      </c>
      <c r="D15" s="613">
        <v>9.1999999999999993</v>
      </c>
      <c r="E15" s="1113">
        <v>455</v>
      </c>
      <c r="F15" s="613">
        <v>26.6</v>
      </c>
      <c r="G15" s="613">
        <v>22.2</v>
      </c>
      <c r="H15" s="613">
        <v>31</v>
      </c>
      <c r="I15" s="1030">
        <v>143</v>
      </c>
      <c r="J15" s="613">
        <v>13.9</v>
      </c>
      <c r="K15" s="613">
        <v>10.8</v>
      </c>
      <c r="L15" s="613">
        <v>17.100000000000001</v>
      </c>
      <c r="M15" s="1030">
        <v>75</v>
      </c>
      <c r="N15" s="613">
        <v>13.3</v>
      </c>
      <c r="O15" s="613">
        <v>10.199999999999999</v>
      </c>
      <c r="P15" s="613">
        <v>16.399999999999999</v>
      </c>
      <c r="Q15" s="1030">
        <v>71</v>
      </c>
      <c r="R15" s="613">
        <v>10.3</v>
      </c>
      <c r="S15" s="613">
        <v>7.6</v>
      </c>
      <c r="T15" s="613">
        <v>13.1</v>
      </c>
      <c r="U15" s="1030">
        <v>55</v>
      </c>
      <c r="V15" s="613">
        <v>5.7</v>
      </c>
      <c r="W15" s="613">
        <v>3.7</v>
      </c>
      <c r="X15" s="613">
        <v>7.7</v>
      </c>
      <c r="Y15" s="1030">
        <v>31</v>
      </c>
      <c r="Z15" s="613">
        <v>5.5</v>
      </c>
      <c r="AA15" s="613">
        <v>3.5</v>
      </c>
      <c r="AB15" s="613">
        <v>7.5</v>
      </c>
      <c r="AC15" s="1030">
        <v>29</v>
      </c>
      <c r="AD15" s="613">
        <v>2.7</v>
      </c>
      <c r="AE15" s="613">
        <v>1.3</v>
      </c>
      <c r="AF15" s="613">
        <v>4.0999999999999996</v>
      </c>
      <c r="AG15" s="1030">
        <v>15</v>
      </c>
      <c r="AH15" s="613">
        <v>3.5</v>
      </c>
      <c r="AI15" s="613">
        <v>1.9</v>
      </c>
      <c r="AJ15" s="613">
        <v>5.0999999999999996</v>
      </c>
      <c r="AK15" s="1030">
        <v>19</v>
      </c>
      <c r="AL15" s="1141" t="s">
        <v>78</v>
      </c>
      <c r="AM15" s="1141" t="s">
        <v>78</v>
      </c>
      <c r="AN15" s="1141" t="s">
        <v>78</v>
      </c>
      <c r="AO15" s="1030">
        <v>8</v>
      </c>
      <c r="AP15" s="1141" t="s">
        <v>78</v>
      </c>
      <c r="AQ15" s="1141" t="s">
        <v>78</v>
      </c>
      <c r="AR15" s="1141" t="s">
        <v>78</v>
      </c>
      <c r="AS15" s="1030">
        <v>9</v>
      </c>
      <c r="AT15" s="1152">
        <f t="shared" si="0"/>
        <v>2007</v>
      </c>
    </row>
    <row r="16" spans="1:47" s="624" customFormat="1" ht="12.75">
      <c r="A16" s="1027">
        <v>2008</v>
      </c>
      <c r="B16" s="613">
        <v>10.7</v>
      </c>
      <c r="C16" s="613">
        <v>9.8000000000000007</v>
      </c>
      <c r="D16" s="613">
        <v>11.6</v>
      </c>
      <c r="E16" s="1113">
        <v>574</v>
      </c>
      <c r="F16" s="613">
        <v>32.700000000000003</v>
      </c>
      <c r="G16" s="613">
        <v>27.9</v>
      </c>
      <c r="H16" s="613">
        <v>37.6</v>
      </c>
      <c r="I16" s="1030">
        <v>176</v>
      </c>
      <c r="J16" s="613">
        <v>20</v>
      </c>
      <c r="K16" s="613">
        <v>16.2</v>
      </c>
      <c r="L16" s="613">
        <v>23.8</v>
      </c>
      <c r="M16" s="1030">
        <v>106</v>
      </c>
      <c r="N16" s="613">
        <v>17.100000000000001</v>
      </c>
      <c r="O16" s="613">
        <v>13.6</v>
      </c>
      <c r="P16" s="613">
        <v>20.6</v>
      </c>
      <c r="Q16" s="1030">
        <v>94</v>
      </c>
      <c r="R16" s="613">
        <v>12</v>
      </c>
      <c r="S16" s="613">
        <v>9.1</v>
      </c>
      <c r="T16" s="613">
        <v>15</v>
      </c>
      <c r="U16" s="1030">
        <v>65</v>
      </c>
      <c r="V16" s="613">
        <v>6.7</v>
      </c>
      <c r="W16" s="613">
        <v>4.5999999999999996</v>
      </c>
      <c r="X16" s="613">
        <v>8.9</v>
      </c>
      <c r="Y16" s="1030">
        <v>37</v>
      </c>
      <c r="Z16" s="613">
        <v>3.6</v>
      </c>
      <c r="AA16" s="613">
        <v>2</v>
      </c>
      <c r="AB16" s="613">
        <v>5.2</v>
      </c>
      <c r="AC16" s="1030">
        <v>19</v>
      </c>
      <c r="AD16" s="613">
        <v>4.5999999999999996</v>
      </c>
      <c r="AE16" s="613">
        <v>2.8</v>
      </c>
      <c r="AF16" s="613">
        <v>6.4</v>
      </c>
      <c r="AG16" s="1030">
        <v>25</v>
      </c>
      <c r="AH16" s="613">
        <v>4.5</v>
      </c>
      <c r="AI16" s="613">
        <v>2.7</v>
      </c>
      <c r="AJ16" s="613">
        <v>6.3</v>
      </c>
      <c r="AK16" s="1030">
        <v>25</v>
      </c>
      <c r="AL16" s="613">
        <v>2.2999999999999998</v>
      </c>
      <c r="AM16" s="613">
        <v>1</v>
      </c>
      <c r="AN16" s="613">
        <v>3.6</v>
      </c>
      <c r="AO16" s="1030">
        <v>12</v>
      </c>
      <c r="AP16" s="613">
        <v>2.9</v>
      </c>
      <c r="AQ16" s="613">
        <v>1.4</v>
      </c>
      <c r="AR16" s="613">
        <v>4.4000000000000004</v>
      </c>
      <c r="AS16" s="1030">
        <v>15</v>
      </c>
      <c r="AT16" s="1152">
        <f t="shared" si="0"/>
        <v>2008</v>
      </c>
    </row>
    <row r="17" spans="1:47" s="624" customFormat="1" ht="12.75">
      <c r="A17" s="1027">
        <v>2009</v>
      </c>
      <c r="B17" s="613">
        <v>10.1</v>
      </c>
      <c r="C17" s="613">
        <v>9.3000000000000007</v>
      </c>
      <c r="D17" s="613">
        <v>11</v>
      </c>
      <c r="E17" s="1113">
        <v>545</v>
      </c>
      <c r="F17" s="613">
        <v>34.299999999999997</v>
      </c>
      <c r="G17" s="613">
        <v>29.2</v>
      </c>
      <c r="H17" s="613">
        <v>39.299999999999997</v>
      </c>
      <c r="I17" s="1030">
        <v>181</v>
      </c>
      <c r="J17" s="613">
        <v>16</v>
      </c>
      <c r="K17" s="613">
        <v>12.6</v>
      </c>
      <c r="L17" s="613">
        <v>19.399999999999999</v>
      </c>
      <c r="M17" s="1030">
        <v>86</v>
      </c>
      <c r="N17" s="613">
        <v>13.4</v>
      </c>
      <c r="O17" s="613">
        <v>10.3</v>
      </c>
      <c r="P17" s="613">
        <v>16.5</v>
      </c>
      <c r="Q17" s="1030">
        <v>72</v>
      </c>
      <c r="R17" s="613">
        <v>8.5</v>
      </c>
      <c r="S17" s="613">
        <v>6.1</v>
      </c>
      <c r="T17" s="613">
        <v>11</v>
      </c>
      <c r="U17" s="1030">
        <v>46</v>
      </c>
      <c r="V17" s="613">
        <v>7.5</v>
      </c>
      <c r="W17" s="613">
        <v>5.2</v>
      </c>
      <c r="X17" s="613">
        <v>9.9</v>
      </c>
      <c r="Y17" s="1030">
        <v>41</v>
      </c>
      <c r="Z17" s="613">
        <v>8.1</v>
      </c>
      <c r="AA17" s="613">
        <v>5.7</v>
      </c>
      <c r="AB17" s="613">
        <v>10.5</v>
      </c>
      <c r="AC17" s="1030">
        <v>44</v>
      </c>
      <c r="AD17" s="613">
        <v>6.1</v>
      </c>
      <c r="AE17" s="613">
        <v>4</v>
      </c>
      <c r="AF17" s="613">
        <v>8.1999999999999993</v>
      </c>
      <c r="AG17" s="1030">
        <v>33</v>
      </c>
      <c r="AH17" s="613">
        <v>3.5</v>
      </c>
      <c r="AI17" s="613">
        <v>1.9</v>
      </c>
      <c r="AJ17" s="613">
        <v>5.0999999999999996</v>
      </c>
      <c r="AK17" s="1030">
        <v>19</v>
      </c>
      <c r="AL17" s="613">
        <v>2.4</v>
      </c>
      <c r="AM17" s="613">
        <v>1.1000000000000001</v>
      </c>
      <c r="AN17" s="613">
        <v>3.7</v>
      </c>
      <c r="AO17" s="1030">
        <v>13</v>
      </c>
      <c r="AP17" s="613">
        <v>2</v>
      </c>
      <c r="AQ17" s="613">
        <v>0.8</v>
      </c>
      <c r="AR17" s="613">
        <v>3.2</v>
      </c>
      <c r="AS17" s="1030">
        <v>10</v>
      </c>
      <c r="AT17" s="1152">
        <f t="shared" si="0"/>
        <v>2009</v>
      </c>
    </row>
    <row r="18" spans="1:47" ht="12.75">
      <c r="A18" s="1027">
        <v>2010</v>
      </c>
      <c r="B18" s="613">
        <v>9</v>
      </c>
      <c r="C18" s="613">
        <v>8.1999999999999993</v>
      </c>
      <c r="D18" s="613">
        <v>9.8000000000000007</v>
      </c>
      <c r="E18" s="1113">
        <v>485</v>
      </c>
      <c r="F18" s="613">
        <v>27.6</v>
      </c>
      <c r="G18" s="613">
        <v>23.1</v>
      </c>
      <c r="H18" s="613">
        <v>32.1</v>
      </c>
      <c r="I18" s="1030">
        <v>149</v>
      </c>
      <c r="J18" s="613">
        <v>17.7</v>
      </c>
      <c r="K18" s="613">
        <v>14.1</v>
      </c>
      <c r="L18" s="613">
        <v>21.3</v>
      </c>
      <c r="M18" s="1030">
        <v>94</v>
      </c>
      <c r="N18" s="613">
        <v>10.199999999999999</v>
      </c>
      <c r="O18" s="613">
        <v>7.5</v>
      </c>
      <c r="P18" s="613">
        <v>12.9</v>
      </c>
      <c r="Q18" s="1030">
        <v>54</v>
      </c>
      <c r="R18" s="613">
        <v>9</v>
      </c>
      <c r="S18" s="613">
        <v>6.5</v>
      </c>
      <c r="T18" s="613">
        <v>11.5</v>
      </c>
      <c r="U18" s="1030">
        <v>49</v>
      </c>
      <c r="V18" s="613">
        <v>7</v>
      </c>
      <c r="W18" s="613">
        <v>4.8</v>
      </c>
      <c r="X18" s="613">
        <v>9.1999999999999993</v>
      </c>
      <c r="Y18" s="1030">
        <v>39</v>
      </c>
      <c r="Z18" s="613">
        <v>7.6</v>
      </c>
      <c r="AA18" s="613">
        <v>5.3</v>
      </c>
      <c r="AB18" s="613">
        <v>9.8000000000000007</v>
      </c>
      <c r="AC18" s="1030">
        <v>42</v>
      </c>
      <c r="AD18" s="613">
        <v>3.6</v>
      </c>
      <c r="AE18" s="613">
        <v>2</v>
      </c>
      <c r="AF18" s="613">
        <v>5.3</v>
      </c>
      <c r="AG18" s="1030">
        <v>20</v>
      </c>
      <c r="AH18" s="613">
        <v>3.7</v>
      </c>
      <c r="AI18" s="613">
        <v>2</v>
      </c>
      <c r="AJ18" s="613">
        <v>5.3</v>
      </c>
      <c r="AK18" s="1030">
        <v>19</v>
      </c>
      <c r="AL18" s="613">
        <v>2.2999999999999998</v>
      </c>
      <c r="AM18" s="613">
        <v>1</v>
      </c>
      <c r="AN18" s="613">
        <v>3.7</v>
      </c>
      <c r="AO18" s="1030">
        <v>12</v>
      </c>
      <c r="AP18" s="1141" t="s">
        <v>78</v>
      </c>
      <c r="AQ18" s="1141" t="s">
        <v>78</v>
      </c>
      <c r="AR18" s="1141" t="s">
        <v>78</v>
      </c>
      <c r="AS18" s="1030">
        <v>7</v>
      </c>
      <c r="AT18" s="1152">
        <f t="shared" si="0"/>
        <v>2010</v>
      </c>
    </row>
    <row r="19" spans="1:47" ht="12.75">
      <c r="A19" s="1027">
        <v>2011</v>
      </c>
      <c r="B19" s="613">
        <v>10.9</v>
      </c>
      <c r="C19" s="613">
        <v>10</v>
      </c>
      <c r="D19" s="613">
        <v>11.8</v>
      </c>
      <c r="E19" s="1113">
        <v>584</v>
      </c>
      <c r="F19" s="613">
        <v>32</v>
      </c>
      <c r="G19" s="613">
        <v>27.1</v>
      </c>
      <c r="H19" s="613">
        <v>36.799999999999997</v>
      </c>
      <c r="I19" s="1030">
        <v>168</v>
      </c>
      <c r="J19" s="613">
        <v>18.5</v>
      </c>
      <c r="K19" s="613">
        <v>14.8</v>
      </c>
      <c r="L19" s="613">
        <v>22.2</v>
      </c>
      <c r="M19" s="1030">
        <v>97</v>
      </c>
      <c r="N19" s="613">
        <v>14.6</v>
      </c>
      <c r="O19" s="613">
        <v>11.3</v>
      </c>
      <c r="P19" s="613">
        <v>17.899999999999999</v>
      </c>
      <c r="Q19" s="1030">
        <v>77</v>
      </c>
      <c r="R19" s="613">
        <v>12.4</v>
      </c>
      <c r="S19" s="613">
        <v>9.4</v>
      </c>
      <c r="T19" s="613">
        <v>15.3</v>
      </c>
      <c r="U19" s="1030">
        <v>67</v>
      </c>
      <c r="V19" s="613">
        <v>9.6</v>
      </c>
      <c r="W19" s="613">
        <v>6.9</v>
      </c>
      <c r="X19" s="613">
        <v>12.2</v>
      </c>
      <c r="Y19" s="1030">
        <v>51</v>
      </c>
      <c r="Z19" s="613">
        <v>9.3000000000000007</v>
      </c>
      <c r="AA19" s="613">
        <v>6.8</v>
      </c>
      <c r="AB19" s="613">
        <v>11.8</v>
      </c>
      <c r="AC19" s="1030">
        <v>52</v>
      </c>
      <c r="AD19" s="613">
        <v>4.5</v>
      </c>
      <c r="AE19" s="613">
        <v>2.7</v>
      </c>
      <c r="AF19" s="613">
        <v>6.3</v>
      </c>
      <c r="AG19" s="1030">
        <v>24</v>
      </c>
      <c r="AH19" s="613">
        <v>3.3</v>
      </c>
      <c r="AI19" s="613">
        <v>1.8</v>
      </c>
      <c r="AJ19" s="613">
        <v>4.9000000000000004</v>
      </c>
      <c r="AK19" s="1030">
        <v>18</v>
      </c>
      <c r="AL19" s="613">
        <v>4.5</v>
      </c>
      <c r="AM19" s="613">
        <v>2.7</v>
      </c>
      <c r="AN19" s="613">
        <v>6.4</v>
      </c>
      <c r="AO19" s="1030">
        <v>23</v>
      </c>
      <c r="AP19" s="1141" t="s">
        <v>78</v>
      </c>
      <c r="AQ19" s="1141" t="s">
        <v>78</v>
      </c>
      <c r="AR19" s="1141" t="s">
        <v>78</v>
      </c>
      <c r="AS19" s="1030">
        <v>7</v>
      </c>
      <c r="AT19" s="1152">
        <f t="shared" si="0"/>
        <v>2011</v>
      </c>
    </row>
    <row r="20" spans="1:47" ht="12.75">
      <c r="A20" s="1027">
        <v>2012</v>
      </c>
      <c r="B20" s="613">
        <v>10.9</v>
      </c>
      <c r="C20" s="613">
        <v>10</v>
      </c>
      <c r="D20" s="613">
        <v>11.8</v>
      </c>
      <c r="E20" s="1113">
        <v>581</v>
      </c>
      <c r="F20" s="613">
        <v>35.5</v>
      </c>
      <c r="G20" s="613">
        <v>30.4</v>
      </c>
      <c r="H20" s="613">
        <v>40.6</v>
      </c>
      <c r="I20" s="1030">
        <v>186</v>
      </c>
      <c r="J20" s="613">
        <v>19.5</v>
      </c>
      <c r="K20" s="613">
        <v>15.7</v>
      </c>
      <c r="L20" s="613">
        <v>23.3</v>
      </c>
      <c r="M20" s="1030">
        <v>102</v>
      </c>
      <c r="N20" s="613">
        <v>17.100000000000001</v>
      </c>
      <c r="O20" s="613">
        <v>13.5</v>
      </c>
      <c r="P20" s="613">
        <v>20.6</v>
      </c>
      <c r="Q20" s="1030">
        <v>90</v>
      </c>
      <c r="R20" s="613">
        <v>9.9</v>
      </c>
      <c r="S20" s="613">
        <v>7.3</v>
      </c>
      <c r="T20" s="613">
        <v>12.6</v>
      </c>
      <c r="U20" s="1030">
        <v>54</v>
      </c>
      <c r="V20" s="613">
        <v>10.3</v>
      </c>
      <c r="W20" s="613">
        <v>7.6</v>
      </c>
      <c r="X20" s="613">
        <v>13</v>
      </c>
      <c r="Y20" s="1030">
        <v>56</v>
      </c>
      <c r="Z20" s="613">
        <v>5.2</v>
      </c>
      <c r="AA20" s="613">
        <v>3.3</v>
      </c>
      <c r="AB20" s="613">
        <v>7.1</v>
      </c>
      <c r="AC20" s="1030">
        <v>29</v>
      </c>
      <c r="AD20" s="613">
        <v>5</v>
      </c>
      <c r="AE20" s="613">
        <v>3.1</v>
      </c>
      <c r="AF20" s="613">
        <v>7</v>
      </c>
      <c r="AG20" s="1030">
        <v>27</v>
      </c>
      <c r="AH20" s="613">
        <v>2.7</v>
      </c>
      <c r="AI20" s="613">
        <v>1.3</v>
      </c>
      <c r="AJ20" s="613">
        <v>4.0999999999999996</v>
      </c>
      <c r="AK20" s="1030">
        <v>15</v>
      </c>
      <c r="AL20" s="613">
        <v>2.2000000000000002</v>
      </c>
      <c r="AM20" s="613">
        <v>0.9</v>
      </c>
      <c r="AN20" s="613">
        <v>3.5</v>
      </c>
      <c r="AO20" s="1030">
        <v>11</v>
      </c>
      <c r="AP20" s="613">
        <v>2.2000000000000002</v>
      </c>
      <c r="AQ20" s="613">
        <v>0.9</v>
      </c>
      <c r="AR20" s="613">
        <v>3.5</v>
      </c>
      <c r="AS20" s="1030">
        <v>11</v>
      </c>
      <c r="AT20" s="1152">
        <f t="shared" si="0"/>
        <v>2012</v>
      </c>
    </row>
    <row r="21" spans="1:47" ht="12.75">
      <c r="A21" s="1027">
        <v>2013</v>
      </c>
      <c r="B21" s="613">
        <v>9.9</v>
      </c>
      <c r="C21" s="613">
        <v>9.1</v>
      </c>
      <c r="D21" s="613">
        <v>10.8</v>
      </c>
      <c r="E21" s="1113">
        <v>527</v>
      </c>
      <c r="F21" s="613">
        <v>27.6</v>
      </c>
      <c r="G21" s="613">
        <v>23.1</v>
      </c>
      <c r="H21" s="613">
        <v>32.1</v>
      </c>
      <c r="I21" s="1030">
        <v>145</v>
      </c>
      <c r="J21" s="613">
        <v>18.899999999999999</v>
      </c>
      <c r="K21" s="613">
        <v>15.1</v>
      </c>
      <c r="L21" s="613">
        <v>22.7</v>
      </c>
      <c r="M21" s="1030">
        <v>97</v>
      </c>
      <c r="N21" s="613">
        <v>15.7</v>
      </c>
      <c r="O21" s="613">
        <v>12.2</v>
      </c>
      <c r="P21" s="613">
        <v>19.2</v>
      </c>
      <c r="Q21" s="1030">
        <v>79</v>
      </c>
      <c r="R21" s="613">
        <v>11</v>
      </c>
      <c r="S21" s="613">
        <v>8.1999999999999993</v>
      </c>
      <c r="T21" s="613">
        <v>13.9</v>
      </c>
      <c r="U21" s="1030">
        <v>60</v>
      </c>
      <c r="V21" s="613">
        <v>8.8000000000000007</v>
      </c>
      <c r="W21" s="613">
        <v>6.3</v>
      </c>
      <c r="X21" s="613">
        <v>11.3</v>
      </c>
      <c r="Y21" s="1030">
        <v>48</v>
      </c>
      <c r="Z21" s="613">
        <v>6</v>
      </c>
      <c r="AA21" s="613">
        <v>3.9</v>
      </c>
      <c r="AB21" s="613">
        <v>8.1</v>
      </c>
      <c r="AC21" s="1030">
        <v>33</v>
      </c>
      <c r="AD21" s="613">
        <v>5.7</v>
      </c>
      <c r="AE21" s="613">
        <v>3.6</v>
      </c>
      <c r="AF21" s="613">
        <v>7.8</v>
      </c>
      <c r="AG21" s="1030">
        <v>29</v>
      </c>
      <c r="AH21" s="613">
        <v>2.8</v>
      </c>
      <c r="AI21" s="613">
        <v>1.4</v>
      </c>
      <c r="AJ21" s="613">
        <v>4.2</v>
      </c>
      <c r="AK21" s="1030">
        <v>15</v>
      </c>
      <c r="AL21" s="613">
        <v>1.9</v>
      </c>
      <c r="AM21" s="613">
        <v>0.8</v>
      </c>
      <c r="AN21" s="613">
        <v>3.1</v>
      </c>
      <c r="AO21" s="1030">
        <v>11</v>
      </c>
      <c r="AP21" s="613">
        <v>1.9</v>
      </c>
      <c r="AQ21" s="613">
        <v>0.7</v>
      </c>
      <c r="AR21" s="613">
        <v>3.1</v>
      </c>
      <c r="AS21" s="1030">
        <v>10</v>
      </c>
      <c r="AT21" s="1152">
        <f t="shared" si="0"/>
        <v>2013</v>
      </c>
    </row>
    <row r="22" spans="1:47" ht="12.75">
      <c r="A22" s="1027">
        <v>2014</v>
      </c>
      <c r="B22" s="613">
        <v>11.5</v>
      </c>
      <c r="C22" s="613">
        <v>10.6</v>
      </c>
      <c r="D22" s="613">
        <v>12.5</v>
      </c>
      <c r="E22" s="1113">
        <v>614</v>
      </c>
      <c r="F22" s="613">
        <v>38.299999999999997</v>
      </c>
      <c r="G22" s="613">
        <v>32.9</v>
      </c>
      <c r="H22" s="613">
        <v>43.6</v>
      </c>
      <c r="I22" s="1030">
        <v>198</v>
      </c>
      <c r="J22" s="613">
        <v>26.1</v>
      </c>
      <c r="K22" s="613">
        <v>21.8</v>
      </c>
      <c r="L22" s="613">
        <v>30.5</v>
      </c>
      <c r="M22" s="1030">
        <v>140</v>
      </c>
      <c r="N22" s="613">
        <v>14.2</v>
      </c>
      <c r="O22" s="613">
        <v>10.9</v>
      </c>
      <c r="P22" s="613">
        <v>17.5</v>
      </c>
      <c r="Q22" s="1030">
        <v>72</v>
      </c>
      <c r="R22" s="613">
        <v>9.1999999999999993</v>
      </c>
      <c r="S22" s="613">
        <v>6.6</v>
      </c>
      <c r="T22" s="613">
        <v>11.8</v>
      </c>
      <c r="U22" s="1030">
        <v>49</v>
      </c>
      <c r="V22" s="613">
        <v>8.5</v>
      </c>
      <c r="W22" s="613">
        <v>6</v>
      </c>
      <c r="X22" s="613">
        <v>11</v>
      </c>
      <c r="Y22" s="1030">
        <v>45</v>
      </c>
      <c r="Z22" s="613">
        <v>5.0999999999999996</v>
      </c>
      <c r="AA22" s="613">
        <v>3.2</v>
      </c>
      <c r="AB22" s="613">
        <v>7</v>
      </c>
      <c r="AC22" s="1030">
        <v>27</v>
      </c>
      <c r="AD22" s="613">
        <v>5.4</v>
      </c>
      <c r="AE22" s="613">
        <v>3.4</v>
      </c>
      <c r="AF22" s="613">
        <v>7.4</v>
      </c>
      <c r="AG22" s="1030">
        <v>28</v>
      </c>
      <c r="AH22" s="613">
        <v>5</v>
      </c>
      <c r="AI22" s="613">
        <v>3.1</v>
      </c>
      <c r="AJ22" s="613">
        <v>7</v>
      </c>
      <c r="AK22" s="1030">
        <v>26</v>
      </c>
      <c r="AL22" s="613">
        <v>3.4</v>
      </c>
      <c r="AM22" s="613">
        <v>1.8</v>
      </c>
      <c r="AN22" s="613">
        <v>5</v>
      </c>
      <c r="AO22" s="1030">
        <v>18</v>
      </c>
      <c r="AP22" s="613">
        <v>1.9</v>
      </c>
      <c r="AQ22" s="613">
        <v>0.8</v>
      </c>
      <c r="AR22" s="613">
        <v>3</v>
      </c>
      <c r="AS22" s="1030">
        <v>11</v>
      </c>
      <c r="AT22" s="1152">
        <f t="shared" si="0"/>
        <v>2014</v>
      </c>
    </row>
    <row r="23" spans="1:47" ht="12.75">
      <c r="A23" s="1027">
        <v>2015</v>
      </c>
      <c r="B23" s="613">
        <v>13.3</v>
      </c>
      <c r="C23" s="613">
        <v>12.4</v>
      </c>
      <c r="D23" s="613">
        <v>14.3</v>
      </c>
      <c r="E23" s="1113">
        <v>706</v>
      </c>
      <c r="F23" s="613">
        <v>44.5</v>
      </c>
      <c r="G23" s="613">
        <v>38.700000000000003</v>
      </c>
      <c r="H23" s="613">
        <v>50.3</v>
      </c>
      <c r="I23" s="1030">
        <v>227</v>
      </c>
      <c r="J23" s="613">
        <v>23.7</v>
      </c>
      <c r="K23" s="613">
        <v>19.5</v>
      </c>
      <c r="L23" s="613">
        <v>27.9</v>
      </c>
      <c r="M23" s="1030">
        <v>124</v>
      </c>
      <c r="N23" s="613">
        <v>19.100000000000001</v>
      </c>
      <c r="O23" s="613">
        <v>15.3</v>
      </c>
      <c r="P23" s="613">
        <v>22.9</v>
      </c>
      <c r="Q23" s="1030">
        <v>100</v>
      </c>
      <c r="R23" s="613">
        <v>13.1</v>
      </c>
      <c r="S23" s="613">
        <v>10</v>
      </c>
      <c r="T23" s="613">
        <v>16.3</v>
      </c>
      <c r="U23" s="1030">
        <v>69</v>
      </c>
      <c r="V23" s="613">
        <v>10</v>
      </c>
      <c r="W23" s="613">
        <v>7.4</v>
      </c>
      <c r="X23" s="613">
        <v>12.7</v>
      </c>
      <c r="Y23" s="1030">
        <v>54</v>
      </c>
      <c r="Z23" s="613">
        <v>9</v>
      </c>
      <c r="AA23" s="613">
        <v>6.4</v>
      </c>
      <c r="AB23" s="613">
        <v>11.6</v>
      </c>
      <c r="AC23" s="1030">
        <v>46</v>
      </c>
      <c r="AD23" s="613">
        <v>6.7</v>
      </c>
      <c r="AE23" s="613">
        <v>4.5</v>
      </c>
      <c r="AF23" s="613">
        <v>8.9</v>
      </c>
      <c r="AG23" s="1030">
        <v>36</v>
      </c>
      <c r="AH23" s="613">
        <v>2.9</v>
      </c>
      <c r="AI23" s="613">
        <v>1.5</v>
      </c>
      <c r="AJ23" s="613">
        <v>4.4000000000000004</v>
      </c>
      <c r="AK23" s="1030">
        <v>16</v>
      </c>
      <c r="AL23" s="613">
        <v>4.3</v>
      </c>
      <c r="AM23" s="613">
        <v>2.5</v>
      </c>
      <c r="AN23" s="613">
        <v>6</v>
      </c>
      <c r="AO23" s="1030">
        <v>23</v>
      </c>
      <c r="AP23" s="613">
        <v>2.1</v>
      </c>
      <c r="AQ23" s="613">
        <v>0.8</v>
      </c>
      <c r="AR23" s="613">
        <v>3.3</v>
      </c>
      <c r="AS23" s="1030">
        <v>11</v>
      </c>
      <c r="AT23" s="1152">
        <f t="shared" si="0"/>
        <v>2015</v>
      </c>
    </row>
    <row r="24" spans="1:47" ht="12.75">
      <c r="A24" s="1027">
        <v>2016</v>
      </c>
      <c r="B24" s="613">
        <v>16.399999999999999</v>
      </c>
      <c r="C24" s="613">
        <v>15.3</v>
      </c>
      <c r="D24" s="613">
        <v>17.5</v>
      </c>
      <c r="E24" s="1113">
        <v>868</v>
      </c>
      <c r="F24" s="613">
        <v>53.4</v>
      </c>
      <c r="G24" s="613">
        <v>47</v>
      </c>
      <c r="H24" s="613">
        <v>59.8</v>
      </c>
      <c r="I24" s="1030">
        <v>274</v>
      </c>
      <c r="J24" s="613">
        <v>30</v>
      </c>
      <c r="K24" s="613">
        <v>25.3</v>
      </c>
      <c r="L24" s="613">
        <v>34.700000000000003</v>
      </c>
      <c r="M24" s="1030">
        <v>159</v>
      </c>
      <c r="N24" s="613">
        <v>23.6</v>
      </c>
      <c r="O24" s="613">
        <v>19.3</v>
      </c>
      <c r="P24" s="613">
        <v>27.8</v>
      </c>
      <c r="Q24" s="1030">
        <v>120</v>
      </c>
      <c r="R24" s="613">
        <v>18.8</v>
      </c>
      <c r="S24" s="613">
        <v>15</v>
      </c>
      <c r="T24" s="613">
        <v>22.6</v>
      </c>
      <c r="U24" s="1030">
        <v>97</v>
      </c>
      <c r="V24" s="613">
        <v>14.8</v>
      </c>
      <c r="W24" s="613">
        <v>11.5</v>
      </c>
      <c r="X24" s="613">
        <v>18.100000000000001</v>
      </c>
      <c r="Y24" s="1030">
        <v>78</v>
      </c>
      <c r="Z24" s="613">
        <v>8.1</v>
      </c>
      <c r="AA24" s="613">
        <v>5.7</v>
      </c>
      <c r="AB24" s="613">
        <v>10.6</v>
      </c>
      <c r="AC24" s="1030">
        <v>42</v>
      </c>
      <c r="AD24" s="613">
        <v>8.1</v>
      </c>
      <c r="AE24" s="613">
        <v>5.7</v>
      </c>
      <c r="AF24" s="613">
        <v>10.5</v>
      </c>
      <c r="AG24" s="1030">
        <v>43</v>
      </c>
      <c r="AH24" s="613">
        <v>5.0999999999999996</v>
      </c>
      <c r="AI24" s="613">
        <v>3.1</v>
      </c>
      <c r="AJ24" s="613">
        <v>7</v>
      </c>
      <c r="AK24" s="1030">
        <v>27</v>
      </c>
      <c r="AL24" s="613">
        <v>2.2999999999999998</v>
      </c>
      <c r="AM24" s="613">
        <v>1</v>
      </c>
      <c r="AN24" s="613">
        <v>3.6</v>
      </c>
      <c r="AO24" s="1030">
        <v>12</v>
      </c>
      <c r="AP24" s="613">
        <v>2.7</v>
      </c>
      <c r="AQ24" s="613">
        <v>1.4</v>
      </c>
      <c r="AR24" s="613">
        <v>4.0999999999999996</v>
      </c>
      <c r="AS24" s="1030">
        <v>16</v>
      </c>
      <c r="AT24" s="1152">
        <f t="shared" si="0"/>
        <v>2016</v>
      </c>
    </row>
    <row r="25" spans="1:47" ht="12.75">
      <c r="A25" s="1027">
        <v>2017</v>
      </c>
      <c r="B25" s="613">
        <v>17.7</v>
      </c>
      <c r="C25" s="613">
        <v>16.600000000000001</v>
      </c>
      <c r="D25" s="613">
        <v>18.899999999999999</v>
      </c>
      <c r="E25" s="1113">
        <v>934</v>
      </c>
      <c r="F25" s="613">
        <v>57.3</v>
      </c>
      <c r="G25" s="613">
        <v>50.7</v>
      </c>
      <c r="H25" s="613">
        <v>64</v>
      </c>
      <c r="I25" s="1030">
        <v>289</v>
      </c>
      <c r="J25" s="613">
        <v>35.799999999999997</v>
      </c>
      <c r="K25" s="613">
        <v>30.7</v>
      </c>
      <c r="L25" s="613">
        <v>41</v>
      </c>
      <c r="M25" s="1030">
        <v>190</v>
      </c>
      <c r="N25" s="613">
        <v>25.7</v>
      </c>
      <c r="O25" s="613">
        <v>21.3</v>
      </c>
      <c r="P25" s="613">
        <v>30.2</v>
      </c>
      <c r="Q25" s="1030">
        <v>131</v>
      </c>
      <c r="R25" s="613">
        <v>18.600000000000001</v>
      </c>
      <c r="S25" s="613">
        <v>14.9</v>
      </c>
      <c r="T25" s="613">
        <v>22.4</v>
      </c>
      <c r="U25" s="1030">
        <v>96</v>
      </c>
      <c r="V25" s="613">
        <v>14.1</v>
      </c>
      <c r="W25" s="613">
        <v>10.8</v>
      </c>
      <c r="X25" s="613">
        <v>17.399999999999999</v>
      </c>
      <c r="Y25" s="1030">
        <v>72</v>
      </c>
      <c r="Z25" s="613">
        <v>11.8</v>
      </c>
      <c r="AA25" s="613">
        <v>8.8000000000000007</v>
      </c>
      <c r="AB25" s="613">
        <v>14.9</v>
      </c>
      <c r="AC25" s="1030">
        <v>60</v>
      </c>
      <c r="AD25" s="613">
        <v>6.4</v>
      </c>
      <c r="AE25" s="613">
        <v>4.3</v>
      </c>
      <c r="AF25" s="613">
        <v>8.5</v>
      </c>
      <c r="AG25" s="1030">
        <v>35</v>
      </c>
      <c r="AH25" s="613">
        <v>5</v>
      </c>
      <c r="AI25" s="613">
        <v>3.1</v>
      </c>
      <c r="AJ25" s="613">
        <v>6.9</v>
      </c>
      <c r="AK25" s="1030">
        <v>27</v>
      </c>
      <c r="AL25" s="613">
        <v>3.9</v>
      </c>
      <c r="AM25" s="613">
        <v>2.2999999999999998</v>
      </c>
      <c r="AN25" s="613">
        <v>5.6</v>
      </c>
      <c r="AO25" s="1030">
        <v>22</v>
      </c>
      <c r="AP25" s="613">
        <v>2.4</v>
      </c>
      <c r="AQ25" s="613">
        <v>1</v>
      </c>
      <c r="AR25" s="613">
        <v>3.7</v>
      </c>
      <c r="AS25" s="1030">
        <v>12</v>
      </c>
      <c r="AT25" s="1152">
        <f t="shared" si="0"/>
        <v>2017</v>
      </c>
    </row>
    <row r="26" spans="1:47" ht="12.75">
      <c r="A26" s="1027">
        <v>2018</v>
      </c>
      <c r="B26" s="613">
        <v>22.5</v>
      </c>
      <c r="C26" s="613">
        <v>21.2</v>
      </c>
      <c r="D26" s="613">
        <v>23.8</v>
      </c>
      <c r="E26" s="1113">
        <v>1187</v>
      </c>
      <c r="F26" s="613">
        <v>81.3</v>
      </c>
      <c r="G26" s="613">
        <v>73.3</v>
      </c>
      <c r="H26" s="613">
        <v>89.3</v>
      </c>
      <c r="I26" s="1030">
        <v>404</v>
      </c>
      <c r="J26" s="613">
        <v>43.5</v>
      </c>
      <c r="K26" s="613">
        <v>37.799999999999997</v>
      </c>
      <c r="L26" s="613">
        <v>49.2</v>
      </c>
      <c r="M26" s="1030">
        <v>228</v>
      </c>
      <c r="N26" s="613">
        <v>32</v>
      </c>
      <c r="O26" s="613">
        <v>27.1</v>
      </c>
      <c r="P26" s="613">
        <v>37</v>
      </c>
      <c r="Q26" s="1030">
        <v>162</v>
      </c>
      <c r="R26" s="613">
        <v>21.7</v>
      </c>
      <c r="S26" s="613">
        <v>17.7</v>
      </c>
      <c r="T26" s="613">
        <v>25.8</v>
      </c>
      <c r="U26" s="1030">
        <v>112</v>
      </c>
      <c r="V26" s="613">
        <v>18.399999999999999</v>
      </c>
      <c r="W26" s="613">
        <v>14.6</v>
      </c>
      <c r="X26" s="613">
        <v>22.1</v>
      </c>
      <c r="Y26" s="1030">
        <v>94</v>
      </c>
      <c r="Z26" s="613">
        <v>13.8</v>
      </c>
      <c r="AA26" s="613">
        <v>10.6</v>
      </c>
      <c r="AB26" s="613">
        <v>17</v>
      </c>
      <c r="AC26" s="1030">
        <v>72</v>
      </c>
      <c r="AD26" s="613">
        <v>8.4</v>
      </c>
      <c r="AE26" s="613">
        <v>5.9</v>
      </c>
      <c r="AF26" s="613">
        <v>10.9</v>
      </c>
      <c r="AG26" s="1030">
        <v>45</v>
      </c>
      <c r="AH26" s="613">
        <v>5.4</v>
      </c>
      <c r="AI26" s="613">
        <v>3.5</v>
      </c>
      <c r="AJ26" s="613">
        <v>7.4</v>
      </c>
      <c r="AK26" s="1030">
        <v>30</v>
      </c>
      <c r="AL26" s="613">
        <v>4.5999999999999996</v>
      </c>
      <c r="AM26" s="613">
        <v>2.8</v>
      </c>
      <c r="AN26" s="613">
        <v>6.4</v>
      </c>
      <c r="AO26" s="1030">
        <v>25</v>
      </c>
      <c r="AP26" s="613">
        <v>2.6</v>
      </c>
      <c r="AQ26" s="613">
        <v>1.3</v>
      </c>
      <c r="AR26" s="613">
        <v>4</v>
      </c>
      <c r="AS26" s="1030">
        <v>15</v>
      </c>
      <c r="AT26" s="1152">
        <f t="shared" si="0"/>
        <v>2018</v>
      </c>
    </row>
    <row r="27" spans="1:47" ht="12.75">
      <c r="A27" s="1027">
        <v>2019</v>
      </c>
      <c r="B27" s="613">
        <v>24.4</v>
      </c>
      <c r="C27" s="613">
        <v>23</v>
      </c>
      <c r="D27" s="613">
        <v>25.7</v>
      </c>
      <c r="E27" s="1113">
        <v>1280</v>
      </c>
      <c r="F27" s="613">
        <v>88.3</v>
      </c>
      <c r="G27" s="613">
        <v>80</v>
      </c>
      <c r="H27" s="613">
        <v>96.6</v>
      </c>
      <c r="I27" s="1030">
        <v>439</v>
      </c>
      <c r="J27" s="613">
        <v>49.3</v>
      </c>
      <c r="K27" s="613">
        <v>43.2</v>
      </c>
      <c r="L27" s="613">
        <v>55.4</v>
      </c>
      <c r="M27" s="1030">
        <v>256</v>
      </c>
      <c r="N27" s="613">
        <v>36</v>
      </c>
      <c r="O27" s="613">
        <v>30.7</v>
      </c>
      <c r="P27" s="613">
        <v>41.3</v>
      </c>
      <c r="Q27" s="1030">
        <v>182</v>
      </c>
      <c r="R27" s="613">
        <v>25.2</v>
      </c>
      <c r="S27" s="613">
        <v>20.9</v>
      </c>
      <c r="T27" s="613">
        <v>29.6</v>
      </c>
      <c r="U27" s="1030">
        <v>130</v>
      </c>
      <c r="V27" s="613">
        <v>17.100000000000001</v>
      </c>
      <c r="W27" s="613">
        <v>13.5</v>
      </c>
      <c r="X27" s="613">
        <v>20.7</v>
      </c>
      <c r="Y27" s="1030">
        <v>87</v>
      </c>
      <c r="Z27" s="613">
        <v>11.3</v>
      </c>
      <c r="AA27" s="613">
        <v>8.4</v>
      </c>
      <c r="AB27" s="613">
        <v>14.3</v>
      </c>
      <c r="AC27" s="1030">
        <v>57</v>
      </c>
      <c r="AD27" s="613">
        <v>11.4</v>
      </c>
      <c r="AE27" s="613">
        <v>8.6</v>
      </c>
      <c r="AF27" s="613">
        <v>14.3</v>
      </c>
      <c r="AG27" s="1030">
        <v>61</v>
      </c>
      <c r="AH27" s="613">
        <v>5.0999999999999996</v>
      </c>
      <c r="AI27" s="613">
        <v>3.2</v>
      </c>
      <c r="AJ27" s="613">
        <v>7</v>
      </c>
      <c r="AK27" s="1030">
        <v>29</v>
      </c>
      <c r="AL27" s="613">
        <v>4.8</v>
      </c>
      <c r="AM27" s="613">
        <v>3</v>
      </c>
      <c r="AN27" s="613">
        <v>6.7</v>
      </c>
      <c r="AO27" s="1030">
        <v>27</v>
      </c>
      <c r="AP27" s="613">
        <v>2</v>
      </c>
      <c r="AQ27" s="613">
        <v>0.9</v>
      </c>
      <c r="AR27" s="613">
        <v>3.1</v>
      </c>
      <c r="AS27" s="1030">
        <v>12</v>
      </c>
      <c r="AT27" s="1152">
        <f t="shared" si="0"/>
        <v>2019</v>
      </c>
    </row>
    <row r="28" spans="1:47" ht="14.25">
      <c r="A28" s="1176" t="s">
        <v>1821</v>
      </c>
      <c r="B28" s="613">
        <v>25.1</v>
      </c>
      <c r="C28" s="613">
        <v>23.8</v>
      </c>
      <c r="D28" s="613">
        <v>26.5</v>
      </c>
      <c r="E28" s="1113">
        <v>1339</v>
      </c>
      <c r="F28" s="613">
        <v>82.1</v>
      </c>
      <c r="G28" s="613">
        <v>74.099999999999994</v>
      </c>
      <c r="H28" s="613">
        <v>90</v>
      </c>
      <c r="I28" s="1030">
        <v>417</v>
      </c>
      <c r="J28" s="613">
        <v>54.9</v>
      </c>
      <c r="K28" s="613">
        <v>48.6</v>
      </c>
      <c r="L28" s="613">
        <v>61.3</v>
      </c>
      <c r="M28" s="1030">
        <v>290</v>
      </c>
      <c r="N28" s="613">
        <v>32.5</v>
      </c>
      <c r="O28" s="613">
        <v>27.5</v>
      </c>
      <c r="P28" s="613">
        <v>37.4</v>
      </c>
      <c r="Q28" s="1030">
        <v>165</v>
      </c>
      <c r="R28" s="613">
        <v>28.7</v>
      </c>
      <c r="S28" s="613">
        <v>24.1</v>
      </c>
      <c r="T28" s="613">
        <v>33.299999999999997</v>
      </c>
      <c r="U28" s="1030">
        <v>151</v>
      </c>
      <c r="V28" s="613">
        <v>15.8</v>
      </c>
      <c r="W28" s="613">
        <v>12.4</v>
      </c>
      <c r="X28" s="613">
        <v>19.2</v>
      </c>
      <c r="Y28" s="1030">
        <v>82</v>
      </c>
      <c r="Z28" s="613">
        <v>17.5</v>
      </c>
      <c r="AA28" s="613">
        <v>13.9</v>
      </c>
      <c r="AB28" s="613">
        <v>21.2</v>
      </c>
      <c r="AC28" s="1030">
        <v>90</v>
      </c>
      <c r="AD28" s="613">
        <v>11.8</v>
      </c>
      <c r="AE28" s="613">
        <v>8.9</v>
      </c>
      <c r="AF28" s="613">
        <v>14.7</v>
      </c>
      <c r="AG28" s="1030">
        <v>63</v>
      </c>
      <c r="AH28" s="613">
        <v>7</v>
      </c>
      <c r="AI28" s="613">
        <v>4.9000000000000004</v>
      </c>
      <c r="AJ28" s="613">
        <v>9.1999999999999993</v>
      </c>
      <c r="AK28" s="1030">
        <v>40</v>
      </c>
      <c r="AL28" s="613">
        <v>4.0999999999999996</v>
      </c>
      <c r="AM28" s="613">
        <v>2.4</v>
      </c>
      <c r="AN28" s="613">
        <v>5.8</v>
      </c>
      <c r="AO28" s="1030">
        <v>23</v>
      </c>
      <c r="AP28" s="613">
        <v>3.2</v>
      </c>
      <c r="AQ28" s="613">
        <v>1.7</v>
      </c>
      <c r="AR28" s="613">
        <v>4.7</v>
      </c>
      <c r="AS28" s="1030">
        <v>18</v>
      </c>
      <c r="AT28" s="1152" t="str">
        <f t="shared" si="0"/>
        <v>2020 4</v>
      </c>
    </row>
    <row r="29" spans="1:47">
      <c r="A29" s="1028"/>
      <c r="B29" s="1112"/>
      <c r="C29" s="1112"/>
      <c r="D29" s="1112"/>
      <c r="E29" s="1028"/>
      <c r="F29" s="956"/>
      <c r="G29" s="956"/>
      <c r="H29" s="956"/>
      <c r="I29" s="1028"/>
      <c r="J29" s="956"/>
      <c r="K29" s="956"/>
      <c r="L29" s="956"/>
      <c r="M29" s="1028"/>
      <c r="N29" s="956"/>
      <c r="O29" s="956"/>
      <c r="P29" s="956"/>
      <c r="Q29" s="1028"/>
      <c r="R29" s="956"/>
      <c r="S29" s="956"/>
      <c r="T29" s="956"/>
      <c r="U29" s="1028"/>
      <c r="V29" s="956"/>
      <c r="W29" s="956"/>
      <c r="X29" s="956"/>
      <c r="Y29" s="1028"/>
      <c r="Z29" s="956"/>
      <c r="AA29" s="956"/>
      <c r="AB29" s="956"/>
      <c r="AC29" s="1028"/>
      <c r="AD29" s="956"/>
      <c r="AE29" s="956"/>
      <c r="AF29" s="956"/>
      <c r="AG29" s="1028"/>
      <c r="AH29" s="956"/>
      <c r="AI29" s="956"/>
      <c r="AJ29" s="956"/>
      <c r="AK29" s="1028"/>
      <c r="AL29" s="956"/>
      <c r="AM29" s="956"/>
      <c r="AN29" s="956"/>
      <c r="AO29" s="1028"/>
      <c r="AP29" s="956"/>
      <c r="AQ29" s="956"/>
      <c r="AR29" s="956"/>
      <c r="AS29" s="1028"/>
      <c r="AT29" s="958"/>
      <c r="AU29" s="958"/>
    </row>
    <row r="31" spans="1:47" s="33" customFormat="1" ht="12.75">
      <c r="A31" s="1578" t="s">
        <v>185</v>
      </c>
      <c r="B31" s="1578"/>
      <c r="C31" s="1177"/>
      <c r="D31" s="1177"/>
      <c r="E31" s="1177"/>
      <c r="F31" s="1177"/>
      <c r="G31" s="1177"/>
      <c r="H31" s="1177"/>
      <c r="I31" s="1177"/>
      <c r="J31" s="1177"/>
      <c r="K31" s="1177"/>
      <c r="L31" s="1177"/>
      <c r="M31" s="1177"/>
      <c r="N31" s="1177"/>
      <c r="O31" s="1177"/>
      <c r="P31" s="1177"/>
      <c r="Q31" s="1177"/>
      <c r="R31" s="1177"/>
      <c r="S31" s="1177"/>
      <c r="T31" s="1177"/>
      <c r="U31" s="1177"/>
      <c r="V31" s="1177"/>
      <c r="W31" s="1177"/>
      <c r="X31" s="1177"/>
      <c r="Y31" s="1177"/>
      <c r="Z31" s="1177"/>
      <c r="AA31" s="1177"/>
      <c r="AB31" s="1177"/>
      <c r="AC31" s="1177"/>
      <c r="AD31" s="1177"/>
      <c r="AE31" s="1177"/>
      <c r="AF31" s="1177"/>
      <c r="AG31" s="1177"/>
      <c r="AH31" s="1177"/>
      <c r="AI31" s="1177"/>
      <c r="AJ31" s="1177"/>
      <c r="AK31" s="1177"/>
      <c r="AL31" s="1177"/>
      <c r="AM31" s="1177"/>
      <c r="AN31" s="1177"/>
      <c r="AO31" s="1177"/>
      <c r="AP31" s="1177"/>
    </row>
    <row r="32" spans="1:47" s="33" customFormat="1">
      <c r="A32" s="1564" t="s">
        <v>967</v>
      </c>
      <c r="B32" s="1564"/>
      <c r="C32" s="1564"/>
      <c r="D32" s="1564"/>
      <c r="E32" s="1564"/>
      <c r="F32" s="1564"/>
      <c r="G32" s="1564"/>
      <c r="H32" s="1564"/>
      <c r="I32" s="1564"/>
      <c r="J32" s="1564"/>
      <c r="K32" s="1564"/>
      <c r="L32" s="1564"/>
      <c r="M32" s="1564"/>
      <c r="N32" s="1564"/>
      <c r="O32" s="1564"/>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2"/>
      <c r="AL32" s="1292"/>
      <c r="AM32" s="1292"/>
      <c r="AN32" s="1292"/>
      <c r="AO32" s="1292"/>
      <c r="AP32" s="1292"/>
    </row>
    <row r="33" spans="1:16384" s="33" customFormat="1" ht="12.75">
      <c r="A33" s="1579" t="s">
        <v>859</v>
      </c>
      <c r="B33" s="1579"/>
      <c r="C33" s="1579"/>
      <c r="D33" s="1579"/>
      <c r="E33" s="1579"/>
      <c r="F33" s="1579"/>
      <c r="G33" s="1579"/>
      <c r="H33" s="1579"/>
      <c r="I33" s="1579"/>
      <c r="J33" s="1579"/>
      <c r="K33" s="1177"/>
      <c r="L33" s="1177"/>
      <c r="M33" s="1177"/>
      <c r="N33" s="1177"/>
      <c r="O33" s="1177"/>
      <c r="P33" s="1177"/>
      <c r="Q33" s="1177"/>
      <c r="R33" s="1177"/>
      <c r="S33" s="1177"/>
      <c r="T33" s="1177"/>
      <c r="U33" s="1177"/>
      <c r="V33" s="1177"/>
      <c r="W33" s="1177"/>
      <c r="X33" s="1177"/>
      <c r="Y33" s="1177"/>
      <c r="Z33" s="1177"/>
      <c r="AA33" s="1177"/>
      <c r="AB33" s="1177"/>
      <c r="AC33" s="1177"/>
      <c r="AD33" s="1177"/>
      <c r="AE33" s="1177"/>
      <c r="AF33" s="1177"/>
      <c r="AG33" s="1177"/>
      <c r="AH33" s="1177"/>
      <c r="AI33" s="1177"/>
      <c r="AJ33" s="1177"/>
      <c r="AK33" s="1177"/>
      <c r="AL33" s="1177"/>
      <c r="AM33" s="1177"/>
      <c r="AN33" s="1177"/>
      <c r="AO33" s="1177"/>
      <c r="AP33" s="1177"/>
    </row>
    <row r="34" spans="1:16384" s="33" customFormat="1" ht="12.75">
      <c r="A34" s="1564" t="s">
        <v>860</v>
      </c>
      <c r="B34" s="1564"/>
      <c r="C34" s="1564"/>
      <c r="D34" s="1564"/>
      <c r="E34" s="1564"/>
      <c r="F34" s="1564"/>
      <c r="G34" s="1564"/>
      <c r="H34" s="1179"/>
      <c r="I34" s="1179"/>
      <c r="J34" s="1179"/>
      <c r="K34" s="1177"/>
      <c r="L34" s="1177"/>
      <c r="M34" s="1177"/>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77"/>
      <c r="AL34" s="1177"/>
      <c r="AM34" s="1177"/>
      <c r="AN34" s="1177"/>
      <c r="AO34" s="1177"/>
      <c r="AP34" s="1177"/>
    </row>
    <row r="35" spans="1:16384" s="33" customFormat="1" ht="12.75">
      <c r="A35" s="1567" t="s">
        <v>861</v>
      </c>
      <c r="B35" s="1567"/>
      <c r="C35" s="1567"/>
      <c r="D35" s="1567"/>
      <c r="E35" s="1567"/>
      <c r="F35" s="1567"/>
      <c r="G35" s="1567"/>
      <c r="H35" s="1567"/>
      <c r="I35" s="1179"/>
      <c r="J35" s="1179"/>
      <c r="K35" s="1177"/>
      <c r="L35" s="1177"/>
      <c r="M35" s="1177"/>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7"/>
      <c r="AI35" s="1177"/>
      <c r="AJ35" s="1177"/>
      <c r="AK35" s="1177"/>
      <c r="AL35" s="1177"/>
      <c r="AM35" s="1177"/>
      <c r="AN35" s="1177"/>
      <c r="AO35" s="1177"/>
      <c r="AP35" s="1177"/>
    </row>
    <row r="36" spans="1:16384" s="33" customFormat="1" ht="12.75">
      <c r="A36" s="1483" t="s">
        <v>1810</v>
      </c>
      <c r="B36" s="1483"/>
      <c r="C36" s="1483"/>
      <c r="D36" s="1179"/>
      <c r="E36" s="1179"/>
      <c r="F36" s="1179"/>
      <c r="G36" s="1179"/>
      <c r="H36" s="1179"/>
      <c r="I36" s="1179"/>
      <c r="J36" s="1179"/>
      <c r="K36" s="1177"/>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row>
    <row r="37" spans="1:16384" s="33" customFormat="1">
      <c r="A37" s="1568" t="s">
        <v>1833</v>
      </c>
      <c r="B37" s="1568"/>
      <c r="C37" s="1568"/>
      <c r="D37" s="1568"/>
      <c r="E37" s="1568"/>
      <c r="F37" s="1568"/>
      <c r="G37" s="1568"/>
      <c r="H37" s="1568"/>
      <c r="I37" s="1568"/>
      <c r="J37" s="1568"/>
      <c r="K37" s="1568"/>
      <c r="L37" s="1568"/>
      <c r="M37" s="1568"/>
      <c r="N37" s="1568"/>
      <c r="O37" s="156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c r="BI37" s="1178"/>
      <c r="BJ37" s="1178"/>
      <c r="BK37" s="1178"/>
      <c r="BL37" s="1178"/>
      <c r="BM37" s="1178"/>
      <c r="BN37" s="1178"/>
      <c r="BO37" s="1178"/>
      <c r="BP37" s="1178"/>
      <c r="BQ37" s="1178"/>
      <c r="BR37" s="1178"/>
      <c r="BS37" s="1178"/>
      <c r="BT37" s="1178"/>
      <c r="BU37" s="1178"/>
      <c r="BV37" s="1178"/>
      <c r="BW37" s="1178"/>
      <c r="BX37" s="1178"/>
      <c r="BY37" s="1178"/>
      <c r="BZ37" s="1178"/>
      <c r="CA37" s="1178"/>
      <c r="CB37" s="1178"/>
      <c r="CC37" s="1178"/>
      <c r="CD37" s="1178"/>
      <c r="CE37" s="1178"/>
      <c r="CF37" s="1178"/>
      <c r="CG37" s="1178"/>
      <c r="CH37" s="1178"/>
      <c r="CI37" s="1178"/>
      <c r="CJ37" s="1178"/>
      <c r="CK37" s="1178"/>
      <c r="CL37" s="1178"/>
      <c r="CM37" s="1178"/>
      <c r="CN37" s="1178"/>
      <c r="CO37" s="1178"/>
      <c r="CP37" s="1178"/>
      <c r="CQ37" s="1178"/>
      <c r="CR37" s="1178"/>
      <c r="CS37" s="1178"/>
      <c r="CT37" s="1178"/>
      <c r="CU37" s="1178"/>
      <c r="CV37" s="1178"/>
      <c r="CW37" s="1178"/>
      <c r="CX37" s="1178"/>
      <c r="CY37" s="1178"/>
      <c r="CZ37" s="1178"/>
      <c r="DA37" s="1178"/>
      <c r="DB37" s="1178"/>
      <c r="DC37" s="1178"/>
      <c r="DD37" s="1178"/>
      <c r="DE37" s="1178"/>
      <c r="DF37" s="1178"/>
      <c r="DG37" s="1178"/>
      <c r="DH37" s="1178"/>
      <c r="DI37" s="1178"/>
      <c r="DJ37" s="1178"/>
      <c r="DK37" s="1178"/>
      <c r="DL37" s="1178"/>
      <c r="DM37" s="1178"/>
      <c r="DN37" s="1178"/>
      <c r="DO37" s="1178"/>
      <c r="DP37" s="1178"/>
      <c r="DQ37" s="1178"/>
      <c r="DR37" s="1178"/>
      <c r="DS37" s="1178"/>
      <c r="DT37" s="1178"/>
      <c r="DU37" s="1178"/>
      <c r="DV37" s="1178"/>
      <c r="DW37" s="1178"/>
      <c r="DX37" s="1178"/>
      <c r="DY37" s="1178"/>
      <c r="DZ37" s="1178"/>
      <c r="EA37" s="1178"/>
      <c r="EB37" s="1178"/>
      <c r="EC37" s="1178"/>
      <c r="ED37" s="1178"/>
      <c r="EE37" s="1178"/>
      <c r="EF37" s="1178"/>
      <c r="EG37" s="1178"/>
      <c r="EH37" s="1178"/>
      <c r="EI37" s="1178"/>
      <c r="EJ37" s="1178"/>
      <c r="EK37" s="1178"/>
      <c r="EL37" s="1178"/>
      <c r="EM37" s="1178"/>
      <c r="EN37" s="1178"/>
      <c r="EO37" s="1178"/>
      <c r="EP37" s="1178"/>
      <c r="EQ37" s="1178"/>
      <c r="ER37" s="1178"/>
      <c r="ES37" s="1178"/>
      <c r="ET37" s="1178"/>
      <c r="EU37" s="1178"/>
      <c r="EV37" s="1178"/>
      <c r="EW37" s="1178"/>
      <c r="EX37" s="1178"/>
      <c r="EY37" s="1178"/>
      <c r="EZ37" s="1178"/>
      <c r="FA37" s="1178"/>
      <c r="FB37" s="1178"/>
      <c r="FC37" s="1178"/>
      <c r="FD37" s="1178"/>
      <c r="FE37" s="1178"/>
      <c r="FF37" s="1178"/>
      <c r="FG37" s="1178"/>
      <c r="FH37" s="1178"/>
      <c r="FI37" s="1178"/>
      <c r="FJ37" s="1178"/>
      <c r="FK37" s="1178"/>
      <c r="FL37" s="1178"/>
      <c r="FM37" s="1178"/>
      <c r="FN37" s="1178"/>
      <c r="FO37" s="1178"/>
      <c r="FP37" s="1178"/>
      <c r="FQ37" s="1178"/>
      <c r="FR37" s="1178"/>
      <c r="FS37" s="1178"/>
      <c r="FT37" s="1178"/>
      <c r="FU37" s="1178"/>
      <c r="FV37" s="1178"/>
      <c r="FW37" s="1178"/>
      <c r="FX37" s="1178"/>
      <c r="FY37" s="1178"/>
      <c r="FZ37" s="1178"/>
      <c r="GA37" s="1178"/>
      <c r="GB37" s="1178"/>
      <c r="GC37" s="1178"/>
      <c r="GD37" s="1178"/>
      <c r="GE37" s="1178"/>
      <c r="GF37" s="1178"/>
      <c r="GG37" s="1178"/>
      <c r="GH37" s="1178"/>
      <c r="GI37" s="1178"/>
      <c r="GJ37" s="1178"/>
      <c r="GK37" s="1178"/>
      <c r="GL37" s="1178"/>
      <c r="GM37" s="1178"/>
      <c r="GN37" s="1178"/>
      <c r="GO37" s="1178"/>
      <c r="GP37" s="1178"/>
      <c r="GQ37" s="1178"/>
      <c r="GR37" s="1178"/>
      <c r="GS37" s="1178"/>
      <c r="GT37" s="1178"/>
      <c r="GU37" s="1178"/>
      <c r="GV37" s="1178"/>
      <c r="GW37" s="1178"/>
      <c r="GX37" s="1178"/>
      <c r="GY37" s="1178"/>
      <c r="GZ37" s="1178"/>
      <c r="HA37" s="1178"/>
      <c r="HB37" s="1178"/>
      <c r="HC37" s="1178"/>
      <c r="HD37" s="1178"/>
      <c r="HE37" s="1178"/>
      <c r="HF37" s="1178"/>
      <c r="HG37" s="1178"/>
      <c r="HH37" s="1178"/>
      <c r="HI37" s="1178"/>
      <c r="HJ37" s="1178"/>
      <c r="HK37" s="1178"/>
      <c r="HL37" s="1178"/>
      <c r="HM37" s="1178"/>
      <c r="HN37" s="1178"/>
      <c r="HO37" s="1178"/>
      <c r="HP37" s="1178"/>
      <c r="HQ37" s="1178"/>
      <c r="HR37" s="1178"/>
      <c r="HS37" s="1178"/>
      <c r="HT37" s="1178"/>
      <c r="HU37" s="1178"/>
      <c r="HV37" s="1178"/>
      <c r="HW37" s="1178"/>
      <c r="HX37" s="1178"/>
      <c r="HY37" s="1178"/>
      <c r="HZ37" s="1178"/>
      <c r="IA37" s="1178"/>
      <c r="IB37" s="1178"/>
      <c r="IC37" s="1178"/>
      <c r="ID37" s="1178"/>
      <c r="IE37" s="1178"/>
      <c r="IF37" s="1178"/>
      <c r="IG37" s="1178"/>
      <c r="IH37" s="1178"/>
      <c r="II37" s="1178"/>
      <c r="IJ37" s="1178"/>
      <c r="IK37" s="1178"/>
      <c r="IL37" s="1178"/>
      <c r="IM37" s="1178"/>
      <c r="IN37" s="1178"/>
      <c r="IO37" s="1178"/>
      <c r="IP37" s="1178"/>
      <c r="IQ37" s="1178"/>
      <c r="IR37" s="1178"/>
      <c r="IS37" s="1178"/>
      <c r="IT37" s="1178"/>
      <c r="IU37" s="1178"/>
      <c r="IV37" s="1178"/>
      <c r="IW37" s="1178"/>
      <c r="IX37" s="1178"/>
      <c r="IY37" s="1178"/>
      <c r="IZ37" s="1178"/>
      <c r="JA37" s="1178"/>
      <c r="JB37" s="1178"/>
      <c r="JC37" s="1178"/>
      <c r="JD37" s="1178"/>
      <c r="JE37" s="1178"/>
      <c r="JF37" s="1178"/>
      <c r="JG37" s="1178"/>
      <c r="JH37" s="1178"/>
      <c r="JI37" s="1178"/>
      <c r="JJ37" s="1178"/>
      <c r="JK37" s="1178"/>
      <c r="JL37" s="1178"/>
      <c r="JM37" s="1178"/>
      <c r="JN37" s="1178"/>
      <c r="JO37" s="1178"/>
      <c r="JP37" s="1178"/>
      <c r="JQ37" s="1178"/>
      <c r="JR37" s="1178"/>
      <c r="JS37" s="1178"/>
      <c r="JT37" s="1178"/>
      <c r="JU37" s="1178"/>
      <c r="JV37" s="1178"/>
      <c r="JW37" s="1178"/>
      <c r="JX37" s="1178"/>
      <c r="JY37" s="1178"/>
      <c r="JZ37" s="1178"/>
      <c r="KA37" s="1178"/>
      <c r="KB37" s="1178"/>
      <c r="KC37" s="1178"/>
      <c r="KD37" s="1178"/>
      <c r="KE37" s="1178"/>
      <c r="KF37" s="1178"/>
      <c r="KG37" s="1178"/>
      <c r="KH37" s="1178"/>
      <c r="KI37" s="1178"/>
      <c r="KJ37" s="1178"/>
      <c r="KK37" s="1178"/>
      <c r="KL37" s="1178"/>
      <c r="KM37" s="1178"/>
      <c r="KN37" s="1178"/>
      <c r="KO37" s="1178"/>
      <c r="KP37" s="1178"/>
      <c r="KQ37" s="1178"/>
      <c r="KR37" s="1178"/>
      <c r="KS37" s="1178"/>
      <c r="KT37" s="1178"/>
      <c r="KU37" s="1178"/>
      <c r="KV37" s="1178"/>
      <c r="KW37" s="1178"/>
      <c r="KX37" s="1178"/>
      <c r="KY37" s="1178"/>
      <c r="KZ37" s="1178"/>
      <c r="LA37" s="1178"/>
      <c r="LB37" s="1178"/>
      <c r="LC37" s="1178"/>
      <c r="LD37" s="1178"/>
      <c r="LE37" s="1178"/>
      <c r="LF37" s="1178"/>
      <c r="LG37" s="1178"/>
      <c r="LH37" s="1178"/>
      <c r="LI37" s="1178"/>
      <c r="LJ37" s="1178"/>
      <c r="LK37" s="1178"/>
      <c r="LL37" s="1178"/>
      <c r="LM37" s="1178"/>
      <c r="LN37" s="1178"/>
      <c r="LO37" s="1178"/>
      <c r="LP37" s="1178"/>
      <c r="LQ37" s="1178"/>
      <c r="LR37" s="1178"/>
      <c r="LS37" s="1178"/>
      <c r="LT37" s="1178"/>
      <c r="LU37" s="1178"/>
      <c r="LV37" s="1178"/>
      <c r="LW37" s="1178"/>
      <c r="LX37" s="1178"/>
      <c r="LY37" s="1178"/>
      <c r="LZ37" s="1178"/>
      <c r="MA37" s="1178"/>
      <c r="MB37" s="1178"/>
      <c r="MC37" s="1178"/>
      <c r="MD37" s="1178"/>
      <c r="ME37" s="1178"/>
      <c r="MF37" s="1178"/>
      <c r="MG37" s="1178"/>
      <c r="MH37" s="1178"/>
      <c r="MI37" s="1178"/>
      <c r="MJ37" s="1178"/>
      <c r="MK37" s="1178"/>
      <c r="ML37" s="1178"/>
      <c r="MM37" s="1178"/>
      <c r="MN37" s="1178"/>
      <c r="MO37" s="1178"/>
      <c r="MP37" s="1178"/>
      <c r="MQ37" s="1178"/>
      <c r="MR37" s="1178"/>
      <c r="MS37" s="1178"/>
      <c r="MT37" s="1178"/>
      <c r="MU37" s="1178"/>
      <c r="MV37" s="1178"/>
      <c r="MW37" s="1178"/>
      <c r="MX37" s="1178"/>
      <c r="MY37" s="1178"/>
      <c r="MZ37" s="1178"/>
      <c r="NA37" s="1178"/>
      <c r="NB37" s="1178"/>
      <c r="NC37" s="1178"/>
      <c r="ND37" s="1178"/>
      <c r="NE37" s="1178"/>
      <c r="NF37" s="1178"/>
      <c r="NG37" s="1178"/>
      <c r="NH37" s="1178"/>
      <c r="NI37" s="1178"/>
      <c r="NJ37" s="1178"/>
      <c r="NK37" s="1178"/>
      <c r="NL37" s="1178"/>
      <c r="NM37" s="1178"/>
      <c r="NN37" s="1178"/>
      <c r="NO37" s="1178"/>
      <c r="NP37" s="1178"/>
      <c r="NQ37" s="1178"/>
      <c r="NR37" s="1178"/>
      <c r="NS37" s="1178"/>
      <c r="NT37" s="1178"/>
      <c r="NU37" s="1178"/>
      <c r="NV37" s="1178"/>
      <c r="NW37" s="1178"/>
      <c r="NX37" s="1178"/>
      <c r="NY37" s="1178"/>
      <c r="NZ37" s="1178"/>
      <c r="OA37" s="1178"/>
      <c r="OB37" s="1178"/>
      <c r="OC37" s="1178"/>
      <c r="OD37" s="1178"/>
      <c r="OE37" s="1178"/>
      <c r="OF37" s="1178"/>
      <c r="OG37" s="1178"/>
      <c r="OH37" s="1178"/>
      <c r="OI37" s="1178"/>
      <c r="OJ37" s="1178"/>
      <c r="OK37" s="1178"/>
      <c r="OL37" s="1178"/>
      <c r="OM37" s="1178"/>
      <c r="ON37" s="1178"/>
      <c r="OO37" s="1178"/>
      <c r="OP37" s="1178"/>
      <c r="OQ37" s="1178"/>
      <c r="OR37" s="1178"/>
      <c r="OS37" s="1178"/>
      <c r="OT37" s="1178"/>
      <c r="OU37" s="1178"/>
      <c r="OV37" s="1178"/>
      <c r="OW37" s="1178"/>
      <c r="OX37" s="1178"/>
      <c r="OY37" s="1178"/>
      <c r="OZ37" s="1178"/>
      <c r="PA37" s="1178"/>
      <c r="PB37" s="1178"/>
      <c r="PC37" s="1178"/>
      <c r="PD37" s="1178"/>
      <c r="PE37" s="1178"/>
      <c r="PF37" s="1178"/>
      <c r="PG37" s="1178"/>
      <c r="PH37" s="1178"/>
      <c r="PI37" s="1178"/>
      <c r="PJ37" s="1178"/>
      <c r="PK37" s="1178"/>
      <c r="PL37" s="1178"/>
      <c r="PM37" s="1178"/>
      <c r="PN37" s="1178"/>
      <c r="PO37" s="1178"/>
      <c r="PP37" s="1178"/>
      <c r="PQ37" s="1178"/>
      <c r="PR37" s="1178"/>
      <c r="PS37" s="1178"/>
      <c r="PT37" s="1178"/>
      <c r="PU37" s="1178"/>
      <c r="PV37" s="1178"/>
      <c r="PW37" s="1178"/>
      <c r="PX37" s="1178"/>
      <c r="PY37" s="1178"/>
      <c r="PZ37" s="1178"/>
      <c r="QA37" s="1178"/>
      <c r="QB37" s="1178"/>
      <c r="QC37" s="1178"/>
      <c r="QD37" s="1178"/>
      <c r="QE37" s="1178"/>
      <c r="QF37" s="1178"/>
      <c r="QG37" s="1178"/>
      <c r="QH37" s="1178"/>
      <c r="QI37" s="1178"/>
      <c r="QJ37" s="1178"/>
      <c r="QK37" s="1178"/>
      <c r="QL37" s="1178"/>
      <c r="QM37" s="1178"/>
      <c r="QN37" s="1178"/>
      <c r="QO37" s="1178"/>
      <c r="QP37" s="1178"/>
      <c r="QQ37" s="1178"/>
      <c r="QR37" s="1178"/>
      <c r="QS37" s="1178"/>
      <c r="QT37" s="1178"/>
      <c r="QU37" s="1178"/>
      <c r="QV37" s="1178"/>
      <c r="QW37" s="1178"/>
      <c r="QX37" s="1178"/>
      <c r="QY37" s="1178"/>
      <c r="QZ37" s="1178"/>
      <c r="RA37" s="1178"/>
      <c r="RB37" s="1178"/>
      <c r="RC37" s="1178"/>
      <c r="RD37" s="1178"/>
      <c r="RE37" s="1178"/>
      <c r="RF37" s="1178"/>
      <c r="RG37" s="1178"/>
      <c r="RH37" s="1178"/>
      <c r="RI37" s="1178"/>
      <c r="RJ37" s="1178"/>
      <c r="RK37" s="1178"/>
      <c r="RL37" s="1178"/>
      <c r="RM37" s="1178"/>
      <c r="RN37" s="1178"/>
      <c r="RO37" s="1178"/>
      <c r="RP37" s="1178"/>
      <c r="RQ37" s="1178"/>
      <c r="RR37" s="1178"/>
      <c r="RS37" s="1178"/>
      <c r="RT37" s="1178"/>
      <c r="RU37" s="1178"/>
      <c r="RV37" s="1178"/>
      <c r="RW37" s="1178"/>
      <c r="RX37" s="1178"/>
      <c r="RY37" s="1178"/>
      <c r="RZ37" s="1178"/>
      <c r="SA37" s="1178"/>
      <c r="SB37" s="1178"/>
      <c r="SC37" s="1178"/>
      <c r="SD37" s="1178"/>
      <c r="SE37" s="1178"/>
      <c r="SF37" s="1178"/>
      <c r="SG37" s="1178"/>
      <c r="SH37" s="1178"/>
      <c r="SI37" s="1178"/>
      <c r="SJ37" s="1178"/>
      <c r="SK37" s="1178"/>
      <c r="SL37" s="1178"/>
      <c r="SM37" s="1178"/>
      <c r="SN37" s="1178"/>
      <c r="SO37" s="1178"/>
      <c r="SP37" s="1178"/>
      <c r="SQ37" s="1178"/>
      <c r="SR37" s="1178"/>
      <c r="SS37" s="1178"/>
      <c r="ST37" s="1178"/>
      <c r="SU37" s="1178"/>
      <c r="SV37" s="1178"/>
      <c r="SW37" s="1178"/>
      <c r="SX37" s="1178"/>
      <c r="SY37" s="1178"/>
      <c r="SZ37" s="1178"/>
      <c r="TA37" s="1178"/>
      <c r="TB37" s="1178"/>
      <c r="TC37" s="1178"/>
      <c r="TD37" s="1178"/>
      <c r="TE37" s="1178"/>
      <c r="TF37" s="1178"/>
      <c r="TG37" s="1178"/>
      <c r="TH37" s="1178"/>
      <c r="TI37" s="1178"/>
      <c r="TJ37" s="1178"/>
      <c r="TK37" s="1178"/>
      <c r="TL37" s="1178"/>
      <c r="TM37" s="1178"/>
      <c r="TN37" s="1178"/>
      <c r="TO37" s="1178"/>
      <c r="TP37" s="1178"/>
      <c r="TQ37" s="1178"/>
      <c r="TR37" s="1178"/>
      <c r="TS37" s="1178"/>
      <c r="TT37" s="1178"/>
      <c r="TU37" s="1178"/>
      <c r="TV37" s="1178"/>
      <c r="TW37" s="1178"/>
      <c r="TX37" s="1178"/>
      <c r="TY37" s="1178"/>
      <c r="TZ37" s="1178"/>
      <c r="UA37" s="1178"/>
      <c r="UB37" s="1178"/>
      <c r="UC37" s="1178"/>
      <c r="UD37" s="1178"/>
      <c r="UE37" s="1178"/>
      <c r="UF37" s="1178"/>
      <c r="UG37" s="1178"/>
      <c r="UH37" s="1178"/>
      <c r="UI37" s="1178"/>
      <c r="UJ37" s="1178"/>
      <c r="UK37" s="1178"/>
      <c r="UL37" s="1178"/>
      <c r="UM37" s="1178"/>
      <c r="UN37" s="1178"/>
      <c r="UO37" s="1178"/>
      <c r="UP37" s="1178"/>
      <c r="UQ37" s="1178"/>
      <c r="UR37" s="1178"/>
      <c r="US37" s="1178"/>
      <c r="UT37" s="1178"/>
      <c r="UU37" s="1178"/>
      <c r="UV37" s="1178"/>
      <c r="UW37" s="1178"/>
      <c r="UX37" s="1178"/>
      <c r="UY37" s="1178"/>
      <c r="UZ37" s="1178"/>
      <c r="VA37" s="1178"/>
      <c r="VB37" s="1178"/>
      <c r="VC37" s="1178"/>
      <c r="VD37" s="1178"/>
      <c r="VE37" s="1178"/>
      <c r="VF37" s="1178"/>
      <c r="VG37" s="1178"/>
      <c r="VH37" s="1178"/>
      <c r="VI37" s="1178"/>
      <c r="VJ37" s="1178"/>
      <c r="VK37" s="1178"/>
      <c r="VL37" s="1178"/>
      <c r="VM37" s="1178"/>
      <c r="VN37" s="1178"/>
      <c r="VO37" s="1178"/>
      <c r="VP37" s="1178"/>
      <c r="VQ37" s="1178"/>
      <c r="VR37" s="1178"/>
      <c r="VS37" s="1178"/>
      <c r="VT37" s="1178"/>
      <c r="VU37" s="1178"/>
      <c r="VV37" s="1178"/>
      <c r="VW37" s="1178"/>
      <c r="VX37" s="1178"/>
      <c r="VY37" s="1178"/>
      <c r="VZ37" s="1178"/>
      <c r="WA37" s="1178"/>
      <c r="WB37" s="1178"/>
      <c r="WC37" s="1178"/>
      <c r="WD37" s="1178"/>
      <c r="WE37" s="1178"/>
      <c r="WF37" s="1178"/>
      <c r="WG37" s="1178"/>
      <c r="WH37" s="1178"/>
      <c r="WI37" s="1178"/>
      <c r="WJ37" s="1178"/>
      <c r="WK37" s="1178"/>
      <c r="WL37" s="1178"/>
      <c r="WM37" s="1178"/>
      <c r="WN37" s="1178"/>
      <c r="WO37" s="1178"/>
      <c r="WP37" s="1178"/>
      <c r="WQ37" s="1178"/>
      <c r="WR37" s="1178"/>
      <c r="WS37" s="1178"/>
      <c r="WT37" s="1178"/>
      <c r="WU37" s="1178"/>
      <c r="WV37" s="1178"/>
      <c r="WW37" s="1178"/>
      <c r="WX37" s="1178"/>
      <c r="WY37" s="1178"/>
      <c r="WZ37" s="1178"/>
      <c r="XA37" s="1178"/>
      <c r="XB37" s="1178"/>
      <c r="XC37" s="1178"/>
      <c r="XD37" s="1178"/>
      <c r="XE37" s="1178"/>
      <c r="XF37" s="1178"/>
      <c r="XG37" s="1178"/>
      <c r="XH37" s="1178"/>
      <c r="XI37" s="1178"/>
      <c r="XJ37" s="1178"/>
      <c r="XK37" s="1178"/>
      <c r="XL37" s="1178"/>
      <c r="XM37" s="1178"/>
      <c r="XN37" s="1178"/>
      <c r="XO37" s="1178"/>
      <c r="XP37" s="1178"/>
      <c r="XQ37" s="1178"/>
      <c r="XR37" s="1178"/>
      <c r="XS37" s="1178"/>
      <c r="XT37" s="1178"/>
      <c r="XU37" s="1178"/>
      <c r="XV37" s="1178"/>
      <c r="XW37" s="1178"/>
      <c r="XX37" s="1178"/>
      <c r="XY37" s="1178"/>
      <c r="XZ37" s="1178"/>
      <c r="YA37" s="1178"/>
      <c r="YB37" s="1178"/>
      <c r="YC37" s="1178"/>
      <c r="YD37" s="1178"/>
      <c r="YE37" s="1178"/>
      <c r="YF37" s="1178"/>
      <c r="YG37" s="1178"/>
      <c r="YH37" s="1178"/>
      <c r="YI37" s="1178"/>
      <c r="YJ37" s="1178"/>
      <c r="YK37" s="1178"/>
      <c r="YL37" s="1178"/>
      <c r="YM37" s="1178"/>
      <c r="YN37" s="1178"/>
      <c r="YO37" s="1178"/>
      <c r="YP37" s="1178"/>
      <c r="YQ37" s="1178"/>
      <c r="YR37" s="1178"/>
      <c r="YS37" s="1178"/>
      <c r="YT37" s="1178"/>
      <c r="YU37" s="1178"/>
      <c r="YV37" s="1178"/>
      <c r="YW37" s="1178"/>
      <c r="YX37" s="1178"/>
      <c r="YY37" s="1178"/>
      <c r="YZ37" s="1178"/>
      <c r="ZA37" s="1178"/>
      <c r="ZB37" s="1178"/>
      <c r="ZC37" s="1178"/>
      <c r="ZD37" s="1178"/>
      <c r="ZE37" s="1178"/>
      <c r="ZF37" s="1178"/>
      <c r="ZG37" s="1178"/>
      <c r="ZH37" s="1178"/>
      <c r="ZI37" s="1178"/>
      <c r="ZJ37" s="1178"/>
      <c r="ZK37" s="1178"/>
      <c r="ZL37" s="1178"/>
      <c r="ZM37" s="1178"/>
      <c r="ZN37" s="1178"/>
      <c r="ZO37" s="1178"/>
      <c r="ZP37" s="1178"/>
      <c r="ZQ37" s="1178"/>
      <c r="ZR37" s="1178"/>
      <c r="ZS37" s="1178"/>
      <c r="ZT37" s="1178"/>
      <c r="ZU37" s="1178"/>
      <c r="ZV37" s="1178"/>
      <c r="ZW37" s="1178"/>
      <c r="ZX37" s="1178"/>
      <c r="ZY37" s="1178"/>
      <c r="ZZ37" s="1178"/>
      <c r="AAA37" s="1178"/>
      <c r="AAB37" s="1178"/>
      <c r="AAC37" s="1178"/>
      <c r="AAD37" s="1178"/>
      <c r="AAE37" s="1178"/>
      <c r="AAF37" s="1178"/>
      <c r="AAG37" s="1178"/>
      <c r="AAH37" s="1178"/>
      <c r="AAI37" s="1178"/>
      <c r="AAJ37" s="1178"/>
      <c r="AAK37" s="1178"/>
      <c r="AAL37" s="1178"/>
      <c r="AAM37" s="1178"/>
      <c r="AAN37" s="1178"/>
      <c r="AAO37" s="1178"/>
      <c r="AAP37" s="1178"/>
      <c r="AAQ37" s="1178"/>
      <c r="AAR37" s="1178"/>
      <c r="AAS37" s="1178"/>
      <c r="AAT37" s="1178"/>
      <c r="AAU37" s="1178"/>
      <c r="AAV37" s="1178"/>
      <c r="AAW37" s="1178"/>
      <c r="AAX37" s="1178"/>
      <c r="AAY37" s="1178"/>
      <c r="AAZ37" s="1178"/>
      <c r="ABA37" s="1178"/>
      <c r="ABB37" s="1178"/>
      <c r="ABC37" s="1178"/>
      <c r="ABD37" s="1178"/>
      <c r="ABE37" s="1178"/>
      <c r="ABF37" s="1178"/>
      <c r="ABG37" s="1178"/>
      <c r="ABH37" s="1178"/>
      <c r="ABI37" s="1178"/>
      <c r="ABJ37" s="1178"/>
      <c r="ABK37" s="1178"/>
      <c r="ABL37" s="1178"/>
      <c r="ABM37" s="1178"/>
      <c r="ABN37" s="1178"/>
      <c r="ABO37" s="1178"/>
      <c r="ABP37" s="1178"/>
      <c r="ABQ37" s="1178"/>
      <c r="ABR37" s="1178"/>
      <c r="ABS37" s="1178"/>
      <c r="ABT37" s="1178"/>
      <c r="ABU37" s="1178"/>
      <c r="ABV37" s="1178"/>
      <c r="ABW37" s="1178"/>
      <c r="ABX37" s="1178"/>
      <c r="ABY37" s="1178"/>
      <c r="ABZ37" s="1178"/>
      <c r="ACA37" s="1178"/>
      <c r="ACB37" s="1178"/>
      <c r="ACC37" s="1178"/>
      <c r="ACD37" s="1178"/>
      <c r="ACE37" s="1178"/>
      <c r="ACF37" s="1178"/>
      <c r="ACG37" s="1178"/>
      <c r="ACH37" s="1178"/>
      <c r="ACI37" s="1178"/>
      <c r="ACJ37" s="1178"/>
      <c r="ACK37" s="1178"/>
      <c r="ACL37" s="1178"/>
      <c r="ACM37" s="1178"/>
      <c r="ACN37" s="1178"/>
      <c r="ACO37" s="1178"/>
      <c r="ACP37" s="1178"/>
      <c r="ACQ37" s="1178"/>
      <c r="ACR37" s="1178"/>
      <c r="ACS37" s="1178"/>
      <c r="ACT37" s="1178"/>
      <c r="ACU37" s="1178"/>
      <c r="ACV37" s="1178"/>
      <c r="ACW37" s="1178"/>
      <c r="ACX37" s="1178"/>
      <c r="ACY37" s="1178"/>
      <c r="ACZ37" s="1178"/>
      <c r="ADA37" s="1178"/>
      <c r="ADB37" s="1178"/>
      <c r="ADC37" s="1178"/>
      <c r="ADD37" s="1178"/>
      <c r="ADE37" s="1178"/>
      <c r="ADF37" s="1178"/>
      <c r="ADG37" s="1178"/>
      <c r="ADH37" s="1178"/>
      <c r="ADI37" s="1178"/>
      <c r="ADJ37" s="1178"/>
      <c r="ADK37" s="1178"/>
      <c r="ADL37" s="1178"/>
      <c r="ADM37" s="1178"/>
      <c r="ADN37" s="1178"/>
      <c r="ADO37" s="1178"/>
      <c r="ADP37" s="1178"/>
      <c r="ADQ37" s="1178"/>
      <c r="ADR37" s="1178"/>
      <c r="ADS37" s="1178"/>
      <c r="ADT37" s="1178"/>
      <c r="ADU37" s="1178"/>
      <c r="ADV37" s="1178"/>
      <c r="ADW37" s="1178"/>
      <c r="ADX37" s="1178"/>
      <c r="ADY37" s="1178"/>
      <c r="ADZ37" s="1178"/>
      <c r="AEA37" s="1178"/>
      <c r="AEB37" s="1178"/>
      <c r="AEC37" s="1178"/>
      <c r="AED37" s="1178"/>
      <c r="AEE37" s="1178"/>
      <c r="AEF37" s="1178"/>
      <c r="AEG37" s="1178"/>
      <c r="AEH37" s="1178"/>
      <c r="AEI37" s="1178"/>
      <c r="AEJ37" s="1178"/>
      <c r="AEK37" s="1178"/>
      <c r="AEL37" s="1178"/>
      <c r="AEM37" s="1178"/>
      <c r="AEN37" s="1178"/>
      <c r="AEO37" s="1178"/>
      <c r="AEP37" s="1178"/>
      <c r="AEQ37" s="1178"/>
      <c r="AER37" s="1178"/>
      <c r="AES37" s="1178"/>
      <c r="AET37" s="1178"/>
      <c r="AEU37" s="1178"/>
      <c r="AEV37" s="1178"/>
      <c r="AEW37" s="1178"/>
      <c r="AEX37" s="1178"/>
      <c r="AEY37" s="1178"/>
      <c r="AEZ37" s="1178"/>
      <c r="AFA37" s="1178"/>
      <c r="AFB37" s="1178"/>
      <c r="AFC37" s="1178"/>
      <c r="AFD37" s="1178"/>
      <c r="AFE37" s="1178"/>
      <c r="AFF37" s="1178"/>
      <c r="AFG37" s="1178"/>
      <c r="AFH37" s="1178"/>
      <c r="AFI37" s="1178"/>
      <c r="AFJ37" s="1178"/>
      <c r="AFK37" s="1178"/>
      <c r="AFL37" s="1178"/>
      <c r="AFM37" s="1178"/>
      <c r="AFN37" s="1178"/>
      <c r="AFO37" s="1178"/>
      <c r="AFP37" s="1178"/>
      <c r="AFQ37" s="1178"/>
      <c r="AFR37" s="1178"/>
      <c r="AFS37" s="1178"/>
      <c r="AFT37" s="1178"/>
      <c r="AFU37" s="1178"/>
      <c r="AFV37" s="1178"/>
      <c r="AFW37" s="1178"/>
      <c r="AFX37" s="1178"/>
      <c r="AFY37" s="1178"/>
      <c r="AFZ37" s="1178"/>
      <c r="AGA37" s="1178"/>
      <c r="AGB37" s="1178"/>
      <c r="AGC37" s="1178"/>
      <c r="AGD37" s="1178"/>
      <c r="AGE37" s="1178"/>
      <c r="AGF37" s="1178"/>
      <c r="AGG37" s="1178"/>
      <c r="AGH37" s="1178"/>
      <c r="AGI37" s="1178"/>
      <c r="AGJ37" s="1178"/>
      <c r="AGK37" s="1178"/>
      <c r="AGL37" s="1178"/>
      <c r="AGM37" s="1178"/>
      <c r="AGN37" s="1178"/>
      <c r="AGO37" s="1178"/>
      <c r="AGP37" s="1178"/>
      <c r="AGQ37" s="1178"/>
      <c r="AGR37" s="1178"/>
      <c r="AGS37" s="1178"/>
      <c r="AGT37" s="1178"/>
      <c r="AGU37" s="1178"/>
      <c r="AGV37" s="1178"/>
      <c r="AGW37" s="1178"/>
      <c r="AGX37" s="1178"/>
      <c r="AGY37" s="1178"/>
      <c r="AGZ37" s="1178"/>
      <c r="AHA37" s="1178"/>
      <c r="AHB37" s="1178"/>
      <c r="AHC37" s="1178"/>
      <c r="AHD37" s="1178"/>
      <c r="AHE37" s="1178"/>
      <c r="AHF37" s="1178"/>
      <c r="AHG37" s="1178"/>
      <c r="AHH37" s="1178"/>
      <c r="AHI37" s="1178"/>
      <c r="AHJ37" s="1178"/>
      <c r="AHK37" s="1178"/>
      <c r="AHL37" s="1178"/>
      <c r="AHM37" s="1178"/>
      <c r="AHN37" s="1178"/>
      <c r="AHO37" s="1178"/>
      <c r="AHP37" s="1178"/>
      <c r="AHQ37" s="1178"/>
      <c r="AHR37" s="1178"/>
      <c r="AHS37" s="1178"/>
      <c r="AHT37" s="1178"/>
      <c r="AHU37" s="1178"/>
      <c r="AHV37" s="1178"/>
      <c r="AHW37" s="1178"/>
      <c r="AHX37" s="1178"/>
      <c r="AHY37" s="1178"/>
      <c r="AHZ37" s="1178"/>
      <c r="AIA37" s="1178"/>
      <c r="AIB37" s="1178"/>
      <c r="AIC37" s="1178"/>
      <c r="AID37" s="1178"/>
      <c r="AIE37" s="1178"/>
      <c r="AIF37" s="1178"/>
      <c r="AIG37" s="1178"/>
      <c r="AIH37" s="1178"/>
      <c r="AII37" s="1178"/>
      <c r="AIJ37" s="1178"/>
      <c r="AIK37" s="1178"/>
      <c r="AIL37" s="1178"/>
      <c r="AIM37" s="1178"/>
      <c r="AIN37" s="1178"/>
      <c r="AIO37" s="1178"/>
      <c r="AIP37" s="1178"/>
      <c r="AIQ37" s="1178"/>
      <c r="AIR37" s="1178"/>
      <c r="AIS37" s="1178"/>
      <c r="AIT37" s="1178"/>
      <c r="AIU37" s="1178"/>
      <c r="AIV37" s="1178"/>
      <c r="AIW37" s="1178"/>
      <c r="AIX37" s="1178"/>
      <c r="AIY37" s="1178"/>
      <c r="AIZ37" s="1178"/>
      <c r="AJA37" s="1178"/>
      <c r="AJB37" s="1178"/>
      <c r="AJC37" s="1178"/>
      <c r="AJD37" s="1178"/>
      <c r="AJE37" s="1178"/>
      <c r="AJF37" s="1178"/>
      <c r="AJG37" s="1178"/>
      <c r="AJH37" s="1178"/>
      <c r="AJI37" s="1178"/>
      <c r="AJJ37" s="1178"/>
      <c r="AJK37" s="1178"/>
      <c r="AJL37" s="1178"/>
      <c r="AJM37" s="1178"/>
      <c r="AJN37" s="1178"/>
      <c r="AJO37" s="1178"/>
      <c r="AJP37" s="1178"/>
      <c r="AJQ37" s="1178"/>
      <c r="AJR37" s="1178"/>
      <c r="AJS37" s="1178"/>
      <c r="AJT37" s="1178"/>
      <c r="AJU37" s="1178"/>
      <c r="AJV37" s="1178"/>
      <c r="AJW37" s="1178"/>
      <c r="AJX37" s="1178"/>
      <c r="AJY37" s="1178"/>
      <c r="AJZ37" s="1178"/>
      <c r="AKA37" s="1178"/>
      <c r="AKB37" s="1178"/>
      <c r="AKC37" s="1178"/>
      <c r="AKD37" s="1178"/>
      <c r="AKE37" s="1178"/>
      <c r="AKF37" s="1178"/>
      <c r="AKG37" s="1178"/>
      <c r="AKH37" s="1178"/>
      <c r="AKI37" s="1178"/>
      <c r="AKJ37" s="1178"/>
      <c r="AKK37" s="1178"/>
      <c r="AKL37" s="1178"/>
      <c r="AKM37" s="1178"/>
      <c r="AKN37" s="1178"/>
      <c r="AKO37" s="1178"/>
      <c r="AKP37" s="1178"/>
      <c r="AKQ37" s="1178"/>
      <c r="AKR37" s="1178"/>
      <c r="AKS37" s="1178"/>
      <c r="AKT37" s="1178"/>
      <c r="AKU37" s="1178"/>
      <c r="AKV37" s="1178"/>
      <c r="AKW37" s="1178"/>
      <c r="AKX37" s="1178"/>
      <c r="AKY37" s="1178"/>
      <c r="AKZ37" s="1178"/>
      <c r="ALA37" s="1178"/>
      <c r="ALB37" s="1178"/>
      <c r="ALC37" s="1178"/>
      <c r="ALD37" s="1178"/>
      <c r="ALE37" s="1178"/>
      <c r="ALF37" s="1178"/>
      <c r="ALG37" s="1178"/>
      <c r="ALH37" s="1178"/>
      <c r="ALI37" s="1178"/>
      <c r="ALJ37" s="1178"/>
      <c r="ALK37" s="1178"/>
      <c r="ALL37" s="1178"/>
      <c r="ALM37" s="1178"/>
      <c r="ALN37" s="1178"/>
      <c r="ALO37" s="1178"/>
      <c r="ALP37" s="1178"/>
      <c r="ALQ37" s="1178"/>
      <c r="ALR37" s="1178"/>
      <c r="ALS37" s="1178"/>
      <c r="ALT37" s="1178"/>
      <c r="ALU37" s="1178"/>
      <c r="ALV37" s="1178"/>
      <c r="ALW37" s="1178"/>
      <c r="ALX37" s="1178"/>
      <c r="ALY37" s="1178"/>
      <c r="ALZ37" s="1178"/>
      <c r="AMA37" s="1178"/>
      <c r="AMB37" s="1178"/>
      <c r="AMC37" s="1178"/>
      <c r="AMD37" s="1178"/>
      <c r="AME37" s="1178"/>
      <c r="AMF37" s="1178"/>
      <c r="AMG37" s="1178"/>
      <c r="AMH37" s="1178"/>
      <c r="AMI37" s="1178"/>
      <c r="AMJ37" s="1178"/>
      <c r="AMK37" s="1178"/>
      <c r="AML37" s="1178"/>
      <c r="AMM37" s="1178"/>
      <c r="AMN37" s="1178"/>
      <c r="AMO37" s="1178"/>
      <c r="AMP37" s="1178"/>
      <c r="AMQ37" s="1178"/>
      <c r="AMR37" s="1178"/>
      <c r="AMS37" s="1178"/>
      <c r="AMT37" s="1178"/>
      <c r="AMU37" s="1178"/>
      <c r="AMV37" s="1178"/>
      <c r="AMW37" s="1178"/>
      <c r="AMX37" s="1178"/>
      <c r="AMY37" s="1178"/>
      <c r="AMZ37" s="1178"/>
      <c r="ANA37" s="1178"/>
      <c r="ANB37" s="1178"/>
      <c r="ANC37" s="1178"/>
      <c r="AND37" s="1178"/>
      <c r="ANE37" s="1178"/>
      <c r="ANF37" s="1178"/>
      <c r="ANG37" s="1178"/>
      <c r="ANH37" s="1178"/>
      <c r="ANI37" s="1178"/>
      <c r="ANJ37" s="1178"/>
      <c r="ANK37" s="1178"/>
      <c r="ANL37" s="1178"/>
      <c r="ANM37" s="1178"/>
      <c r="ANN37" s="1178"/>
      <c r="ANO37" s="1178"/>
      <c r="ANP37" s="1178"/>
      <c r="ANQ37" s="1178"/>
      <c r="ANR37" s="1178"/>
      <c r="ANS37" s="1178"/>
      <c r="ANT37" s="1178"/>
      <c r="ANU37" s="1178"/>
      <c r="ANV37" s="1178"/>
      <c r="ANW37" s="1178"/>
      <c r="ANX37" s="1178"/>
      <c r="ANY37" s="1178"/>
      <c r="ANZ37" s="1178"/>
      <c r="AOA37" s="1178"/>
      <c r="AOB37" s="1178"/>
      <c r="AOC37" s="1178"/>
      <c r="AOD37" s="1178"/>
      <c r="AOE37" s="1178"/>
      <c r="AOF37" s="1178"/>
      <c r="AOG37" s="1178"/>
      <c r="AOH37" s="1178"/>
      <c r="AOI37" s="1178"/>
      <c r="AOJ37" s="1178"/>
      <c r="AOK37" s="1178"/>
      <c r="AOL37" s="1178"/>
      <c r="AOM37" s="1178"/>
      <c r="AON37" s="1178"/>
      <c r="AOO37" s="1178"/>
      <c r="AOP37" s="1178"/>
      <c r="AOQ37" s="1178"/>
      <c r="AOR37" s="1178"/>
      <c r="AOS37" s="1178"/>
      <c r="AOT37" s="1178"/>
      <c r="AOU37" s="1178"/>
      <c r="AOV37" s="1178"/>
      <c r="AOW37" s="1178"/>
      <c r="AOX37" s="1178"/>
      <c r="AOY37" s="1178"/>
      <c r="AOZ37" s="1178"/>
      <c r="APA37" s="1178"/>
      <c r="APB37" s="1178"/>
      <c r="APC37" s="1178"/>
      <c r="APD37" s="1178"/>
      <c r="APE37" s="1178"/>
      <c r="APF37" s="1178"/>
      <c r="APG37" s="1178"/>
      <c r="APH37" s="1178"/>
      <c r="API37" s="1178"/>
      <c r="APJ37" s="1178"/>
      <c r="APK37" s="1178"/>
      <c r="APL37" s="1178"/>
      <c r="APM37" s="1178"/>
      <c r="APN37" s="1178"/>
      <c r="APO37" s="1178"/>
      <c r="APP37" s="1178"/>
      <c r="APQ37" s="1178"/>
      <c r="APR37" s="1178"/>
      <c r="APS37" s="1178"/>
      <c r="APT37" s="1178"/>
      <c r="APU37" s="1178"/>
      <c r="APV37" s="1178"/>
      <c r="APW37" s="1178"/>
      <c r="APX37" s="1178"/>
      <c r="APY37" s="1178"/>
      <c r="APZ37" s="1178"/>
      <c r="AQA37" s="1178"/>
      <c r="AQB37" s="1178"/>
      <c r="AQC37" s="1178"/>
      <c r="AQD37" s="1178"/>
      <c r="AQE37" s="1178"/>
      <c r="AQF37" s="1178"/>
      <c r="AQG37" s="1178"/>
      <c r="AQH37" s="1178"/>
      <c r="AQI37" s="1178"/>
      <c r="AQJ37" s="1178"/>
      <c r="AQK37" s="1178"/>
      <c r="AQL37" s="1178"/>
      <c r="AQM37" s="1178"/>
      <c r="AQN37" s="1178"/>
      <c r="AQO37" s="1178"/>
      <c r="AQP37" s="1178"/>
      <c r="AQQ37" s="1178"/>
      <c r="AQR37" s="1178"/>
      <c r="AQS37" s="1178"/>
      <c r="AQT37" s="1178"/>
      <c r="AQU37" s="1178"/>
      <c r="AQV37" s="1178"/>
      <c r="AQW37" s="1178"/>
      <c r="AQX37" s="1178"/>
      <c r="AQY37" s="1178"/>
      <c r="AQZ37" s="1178"/>
      <c r="ARA37" s="1178"/>
      <c r="ARB37" s="1178"/>
      <c r="ARC37" s="1178"/>
      <c r="ARD37" s="1178"/>
      <c r="ARE37" s="1178"/>
      <c r="ARF37" s="1178"/>
      <c r="ARG37" s="1178"/>
      <c r="ARH37" s="1178"/>
      <c r="ARI37" s="1178"/>
      <c r="ARJ37" s="1178"/>
      <c r="ARK37" s="1178"/>
      <c r="ARL37" s="1178"/>
      <c r="ARM37" s="1178"/>
      <c r="ARN37" s="1178"/>
      <c r="ARO37" s="1178"/>
      <c r="ARP37" s="1178"/>
      <c r="ARQ37" s="1178"/>
      <c r="ARR37" s="1178"/>
      <c r="ARS37" s="1178"/>
      <c r="ART37" s="1178"/>
      <c r="ARU37" s="1178"/>
      <c r="ARV37" s="1178"/>
      <c r="ARW37" s="1178"/>
      <c r="ARX37" s="1178"/>
      <c r="ARY37" s="1178"/>
      <c r="ARZ37" s="1178"/>
      <c r="ASA37" s="1178"/>
      <c r="ASB37" s="1178"/>
      <c r="ASC37" s="1178"/>
      <c r="ASD37" s="1178"/>
      <c r="ASE37" s="1178"/>
      <c r="ASF37" s="1178"/>
      <c r="ASG37" s="1178"/>
      <c r="ASH37" s="1178"/>
      <c r="ASI37" s="1178"/>
      <c r="ASJ37" s="1178"/>
      <c r="ASK37" s="1178"/>
      <c r="ASL37" s="1178"/>
      <c r="ASM37" s="1178"/>
      <c r="ASN37" s="1178"/>
      <c r="ASO37" s="1178"/>
      <c r="ASP37" s="1178"/>
      <c r="ASQ37" s="1178"/>
      <c r="ASR37" s="1178"/>
      <c r="ASS37" s="1178"/>
      <c r="AST37" s="1178"/>
      <c r="ASU37" s="1178"/>
      <c r="ASV37" s="1178"/>
      <c r="ASW37" s="1178"/>
      <c r="ASX37" s="1178"/>
      <c r="ASY37" s="1178"/>
      <c r="ASZ37" s="1178"/>
      <c r="ATA37" s="1178"/>
      <c r="ATB37" s="1178"/>
      <c r="ATC37" s="1178"/>
      <c r="ATD37" s="1178"/>
      <c r="ATE37" s="1178"/>
      <c r="ATF37" s="1178"/>
      <c r="ATG37" s="1178"/>
      <c r="ATH37" s="1178"/>
      <c r="ATI37" s="1178"/>
      <c r="ATJ37" s="1178"/>
      <c r="ATK37" s="1178"/>
      <c r="ATL37" s="1178"/>
      <c r="ATM37" s="1178"/>
      <c r="ATN37" s="1178"/>
      <c r="ATO37" s="1178"/>
      <c r="ATP37" s="1178"/>
      <c r="ATQ37" s="1178"/>
      <c r="ATR37" s="1178"/>
      <c r="ATS37" s="1178"/>
      <c r="ATT37" s="1178"/>
      <c r="ATU37" s="1178"/>
      <c r="ATV37" s="1178"/>
      <c r="ATW37" s="1178"/>
      <c r="ATX37" s="1178"/>
      <c r="ATY37" s="1178"/>
      <c r="ATZ37" s="1178"/>
      <c r="AUA37" s="1178"/>
      <c r="AUB37" s="1178"/>
      <c r="AUC37" s="1178"/>
      <c r="AUD37" s="1178"/>
      <c r="AUE37" s="1178"/>
      <c r="AUF37" s="1178"/>
      <c r="AUG37" s="1178"/>
      <c r="AUH37" s="1178"/>
      <c r="AUI37" s="1178"/>
      <c r="AUJ37" s="1178"/>
      <c r="AUK37" s="1178"/>
      <c r="AUL37" s="1178"/>
      <c r="AUM37" s="1178"/>
      <c r="AUN37" s="1178"/>
      <c r="AUO37" s="1178"/>
      <c r="AUP37" s="1178"/>
      <c r="AUQ37" s="1178"/>
      <c r="AUR37" s="1178"/>
      <c r="AUS37" s="1178"/>
      <c r="AUT37" s="1178"/>
      <c r="AUU37" s="1178"/>
      <c r="AUV37" s="1178"/>
      <c r="AUW37" s="1178"/>
      <c r="AUX37" s="1178"/>
      <c r="AUY37" s="1178"/>
      <c r="AUZ37" s="1178"/>
      <c r="AVA37" s="1178"/>
      <c r="AVB37" s="1178"/>
      <c r="AVC37" s="1178"/>
      <c r="AVD37" s="1178"/>
      <c r="AVE37" s="1178"/>
      <c r="AVF37" s="1178"/>
      <c r="AVG37" s="1178"/>
      <c r="AVH37" s="1178"/>
      <c r="AVI37" s="1178"/>
      <c r="AVJ37" s="1178"/>
      <c r="AVK37" s="1178"/>
      <c r="AVL37" s="1178"/>
      <c r="AVM37" s="1178"/>
      <c r="AVN37" s="1178"/>
      <c r="AVO37" s="1178"/>
      <c r="AVP37" s="1178"/>
      <c r="AVQ37" s="1178"/>
      <c r="AVR37" s="1178"/>
      <c r="AVS37" s="1178"/>
      <c r="AVT37" s="1178"/>
      <c r="AVU37" s="1178"/>
      <c r="AVV37" s="1178"/>
      <c r="AVW37" s="1178"/>
      <c r="AVX37" s="1178"/>
      <c r="AVY37" s="1178"/>
      <c r="AVZ37" s="1178"/>
      <c r="AWA37" s="1178"/>
      <c r="AWB37" s="1178"/>
      <c r="AWC37" s="1178"/>
      <c r="AWD37" s="1178"/>
      <c r="AWE37" s="1178"/>
      <c r="AWF37" s="1178"/>
      <c r="AWG37" s="1178"/>
      <c r="AWH37" s="1178"/>
      <c r="AWI37" s="1178"/>
      <c r="AWJ37" s="1178"/>
      <c r="AWK37" s="1178"/>
      <c r="AWL37" s="1178"/>
      <c r="AWM37" s="1178"/>
      <c r="AWN37" s="1178"/>
      <c r="AWO37" s="1178"/>
      <c r="AWP37" s="1178"/>
      <c r="AWQ37" s="1178"/>
      <c r="AWR37" s="1178"/>
      <c r="AWS37" s="1178"/>
      <c r="AWT37" s="1178"/>
      <c r="AWU37" s="1178"/>
      <c r="AWV37" s="1178"/>
      <c r="AWW37" s="1178"/>
      <c r="AWX37" s="1178"/>
      <c r="AWY37" s="1178"/>
      <c r="AWZ37" s="1178"/>
      <c r="AXA37" s="1178"/>
      <c r="AXB37" s="1178"/>
      <c r="AXC37" s="1178"/>
      <c r="AXD37" s="1178"/>
      <c r="AXE37" s="1178"/>
      <c r="AXF37" s="1178"/>
      <c r="AXG37" s="1178"/>
      <c r="AXH37" s="1178"/>
      <c r="AXI37" s="1178"/>
      <c r="AXJ37" s="1178"/>
      <c r="AXK37" s="1178"/>
      <c r="AXL37" s="1178"/>
      <c r="AXM37" s="1178"/>
      <c r="AXN37" s="1178"/>
      <c r="AXO37" s="1178"/>
      <c r="AXP37" s="1178"/>
      <c r="AXQ37" s="1178"/>
      <c r="AXR37" s="1178"/>
      <c r="AXS37" s="1178"/>
      <c r="AXT37" s="1178"/>
      <c r="AXU37" s="1178"/>
      <c r="AXV37" s="1178"/>
      <c r="AXW37" s="1178"/>
      <c r="AXX37" s="1178"/>
      <c r="AXY37" s="1178"/>
      <c r="AXZ37" s="1178"/>
      <c r="AYA37" s="1178"/>
      <c r="AYB37" s="1178"/>
      <c r="AYC37" s="1178"/>
      <c r="AYD37" s="1178"/>
      <c r="AYE37" s="1178"/>
      <c r="AYF37" s="1178"/>
      <c r="AYG37" s="1178"/>
      <c r="AYH37" s="1178"/>
      <c r="AYI37" s="1178"/>
      <c r="AYJ37" s="1178"/>
      <c r="AYK37" s="1178"/>
      <c r="AYL37" s="1178"/>
      <c r="AYM37" s="1178"/>
      <c r="AYN37" s="1178"/>
      <c r="AYO37" s="1178"/>
      <c r="AYP37" s="1178"/>
      <c r="AYQ37" s="1178"/>
      <c r="AYR37" s="1178"/>
      <c r="AYS37" s="1178"/>
      <c r="AYT37" s="1178"/>
      <c r="AYU37" s="1178"/>
      <c r="AYV37" s="1178"/>
      <c r="AYW37" s="1178"/>
      <c r="AYX37" s="1178"/>
      <c r="AYY37" s="1178"/>
      <c r="AYZ37" s="1178"/>
      <c r="AZA37" s="1178"/>
      <c r="AZB37" s="1178"/>
      <c r="AZC37" s="1178"/>
      <c r="AZD37" s="1178"/>
      <c r="AZE37" s="1178"/>
      <c r="AZF37" s="1178"/>
      <c r="AZG37" s="1178"/>
      <c r="AZH37" s="1178"/>
      <c r="AZI37" s="1178"/>
      <c r="AZJ37" s="1178"/>
      <c r="AZK37" s="1178"/>
      <c r="AZL37" s="1178"/>
      <c r="AZM37" s="1178"/>
      <c r="AZN37" s="1178"/>
      <c r="AZO37" s="1178"/>
      <c r="AZP37" s="1178"/>
      <c r="AZQ37" s="1178"/>
      <c r="AZR37" s="1178"/>
      <c r="AZS37" s="1178"/>
      <c r="AZT37" s="1178"/>
      <c r="AZU37" s="1178"/>
      <c r="AZV37" s="1178"/>
      <c r="AZW37" s="1178"/>
      <c r="AZX37" s="1178"/>
      <c r="AZY37" s="1178"/>
      <c r="AZZ37" s="1178"/>
      <c r="BAA37" s="1178"/>
      <c r="BAB37" s="1178"/>
      <c r="BAC37" s="1178"/>
      <c r="BAD37" s="1178"/>
      <c r="BAE37" s="1178"/>
      <c r="BAF37" s="1178"/>
      <c r="BAG37" s="1178"/>
      <c r="BAH37" s="1178"/>
      <c r="BAI37" s="1178"/>
      <c r="BAJ37" s="1178"/>
      <c r="BAK37" s="1178"/>
      <c r="BAL37" s="1178"/>
      <c r="BAM37" s="1178"/>
      <c r="BAN37" s="1178"/>
      <c r="BAO37" s="1178"/>
      <c r="BAP37" s="1178"/>
      <c r="BAQ37" s="1178"/>
      <c r="BAR37" s="1178"/>
      <c r="BAS37" s="1178"/>
      <c r="BAT37" s="1178"/>
      <c r="BAU37" s="1178"/>
      <c r="BAV37" s="1178"/>
      <c r="BAW37" s="1178"/>
      <c r="BAX37" s="1178"/>
      <c r="BAY37" s="1178"/>
      <c r="BAZ37" s="1178"/>
      <c r="BBA37" s="1178"/>
      <c r="BBB37" s="1178"/>
      <c r="BBC37" s="1178"/>
      <c r="BBD37" s="1178"/>
      <c r="BBE37" s="1178"/>
      <c r="BBF37" s="1178"/>
      <c r="BBG37" s="1178"/>
      <c r="BBH37" s="1178"/>
      <c r="BBI37" s="1178"/>
      <c r="BBJ37" s="1178"/>
      <c r="BBK37" s="1178"/>
      <c r="BBL37" s="1178"/>
      <c r="BBM37" s="1178"/>
      <c r="BBN37" s="1178"/>
      <c r="BBO37" s="1178"/>
      <c r="BBP37" s="1178"/>
      <c r="BBQ37" s="1178"/>
      <c r="BBR37" s="1178"/>
      <c r="BBS37" s="1178"/>
      <c r="BBT37" s="1178"/>
      <c r="BBU37" s="1178"/>
      <c r="BBV37" s="1178"/>
      <c r="BBW37" s="1178"/>
      <c r="BBX37" s="1178"/>
      <c r="BBY37" s="1178"/>
      <c r="BBZ37" s="1178"/>
      <c r="BCA37" s="1178"/>
      <c r="BCB37" s="1178"/>
      <c r="BCC37" s="1178"/>
      <c r="BCD37" s="1178"/>
      <c r="BCE37" s="1178"/>
      <c r="BCF37" s="1178"/>
      <c r="BCG37" s="1178"/>
      <c r="BCH37" s="1178"/>
      <c r="BCI37" s="1178"/>
      <c r="BCJ37" s="1178"/>
      <c r="BCK37" s="1178"/>
      <c r="BCL37" s="1178"/>
      <c r="BCM37" s="1178"/>
      <c r="BCN37" s="1178"/>
      <c r="BCO37" s="1178"/>
      <c r="BCP37" s="1178"/>
      <c r="BCQ37" s="1178"/>
      <c r="BCR37" s="1178"/>
      <c r="BCS37" s="1178"/>
      <c r="BCT37" s="1178"/>
      <c r="BCU37" s="1178"/>
      <c r="BCV37" s="1178"/>
      <c r="BCW37" s="1178"/>
      <c r="BCX37" s="1178"/>
      <c r="BCY37" s="1178"/>
      <c r="BCZ37" s="1178"/>
      <c r="BDA37" s="1178"/>
      <c r="BDB37" s="1178"/>
      <c r="BDC37" s="1178"/>
      <c r="BDD37" s="1178"/>
      <c r="BDE37" s="1178"/>
      <c r="BDF37" s="1178"/>
      <c r="BDG37" s="1178"/>
      <c r="BDH37" s="1178"/>
      <c r="BDI37" s="1178"/>
      <c r="BDJ37" s="1178"/>
      <c r="BDK37" s="1178"/>
      <c r="BDL37" s="1178"/>
      <c r="BDM37" s="1178"/>
      <c r="BDN37" s="1178"/>
      <c r="BDO37" s="1178"/>
      <c r="BDP37" s="1178"/>
      <c r="BDQ37" s="1178"/>
      <c r="BDR37" s="1178"/>
      <c r="BDS37" s="1178"/>
      <c r="BDT37" s="1178"/>
      <c r="BDU37" s="1178"/>
      <c r="BDV37" s="1178"/>
      <c r="BDW37" s="1178"/>
      <c r="BDX37" s="1178"/>
      <c r="BDY37" s="1178"/>
      <c r="BDZ37" s="1178"/>
      <c r="BEA37" s="1178"/>
      <c r="BEB37" s="1178"/>
      <c r="BEC37" s="1178"/>
      <c r="BED37" s="1178"/>
      <c r="BEE37" s="1178"/>
      <c r="BEF37" s="1178"/>
      <c r="BEG37" s="1178"/>
      <c r="BEH37" s="1178"/>
      <c r="BEI37" s="1178"/>
      <c r="BEJ37" s="1178"/>
      <c r="BEK37" s="1178"/>
      <c r="BEL37" s="1178"/>
      <c r="BEM37" s="1178"/>
      <c r="BEN37" s="1178"/>
      <c r="BEO37" s="1178"/>
      <c r="BEP37" s="1178"/>
      <c r="BEQ37" s="1178"/>
      <c r="BER37" s="1178"/>
      <c r="BES37" s="1178"/>
      <c r="BET37" s="1178"/>
      <c r="BEU37" s="1178"/>
      <c r="BEV37" s="1178"/>
      <c r="BEW37" s="1178"/>
      <c r="BEX37" s="1178"/>
      <c r="BEY37" s="1178"/>
      <c r="BEZ37" s="1178"/>
      <c r="BFA37" s="1178"/>
      <c r="BFB37" s="1178"/>
      <c r="BFC37" s="1178"/>
      <c r="BFD37" s="1178"/>
      <c r="BFE37" s="1178"/>
      <c r="BFF37" s="1178"/>
      <c r="BFG37" s="1178"/>
      <c r="BFH37" s="1178"/>
      <c r="BFI37" s="1178"/>
      <c r="BFJ37" s="1178"/>
      <c r="BFK37" s="1178"/>
      <c r="BFL37" s="1178"/>
      <c r="BFM37" s="1178"/>
      <c r="BFN37" s="1178"/>
      <c r="BFO37" s="1178"/>
      <c r="BFP37" s="1178"/>
      <c r="BFQ37" s="1178"/>
      <c r="BFR37" s="1178"/>
      <c r="BFS37" s="1178"/>
      <c r="BFT37" s="1178"/>
      <c r="BFU37" s="1178"/>
      <c r="BFV37" s="1178"/>
      <c r="BFW37" s="1178"/>
      <c r="BFX37" s="1178"/>
      <c r="BFY37" s="1178"/>
      <c r="BFZ37" s="1178"/>
      <c r="BGA37" s="1178"/>
      <c r="BGB37" s="1178"/>
      <c r="BGC37" s="1178"/>
      <c r="BGD37" s="1178"/>
      <c r="BGE37" s="1178"/>
      <c r="BGF37" s="1178"/>
      <c r="BGG37" s="1178"/>
      <c r="BGH37" s="1178"/>
      <c r="BGI37" s="1178"/>
      <c r="BGJ37" s="1178"/>
      <c r="BGK37" s="1178"/>
      <c r="BGL37" s="1178"/>
      <c r="BGM37" s="1178"/>
      <c r="BGN37" s="1178"/>
      <c r="BGO37" s="1178"/>
      <c r="BGP37" s="1178"/>
      <c r="BGQ37" s="1178"/>
      <c r="BGR37" s="1178"/>
      <c r="BGS37" s="1178"/>
      <c r="BGT37" s="1178"/>
      <c r="BGU37" s="1178"/>
      <c r="BGV37" s="1178"/>
      <c r="BGW37" s="1178"/>
      <c r="BGX37" s="1178"/>
      <c r="BGY37" s="1178"/>
      <c r="BGZ37" s="1178"/>
      <c r="BHA37" s="1178"/>
      <c r="BHB37" s="1178"/>
      <c r="BHC37" s="1178"/>
      <c r="BHD37" s="1178"/>
      <c r="BHE37" s="1178"/>
      <c r="BHF37" s="1178"/>
      <c r="BHG37" s="1178"/>
      <c r="BHH37" s="1178"/>
      <c r="BHI37" s="1178"/>
      <c r="BHJ37" s="1178"/>
      <c r="BHK37" s="1178"/>
      <c r="BHL37" s="1178"/>
      <c r="BHM37" s="1178"/>
      <c r="BHN37" s="1178"/>
      <c r="BHO37" s="1178"/>
      <c r="BHP37" s="1178"/>
      <c r="BHQ37" s="1178"/>
      <c r="BHR37" s="1178"/>
      <c r="BHS37" s="1178"/>
      <c r="BHT37" s="1178"/>
      <c r="BHU37" s="1178"/>
      <c r="BHV37" s="1178"/>
      <c r="BHW37" s="1178"/>
      <c r="BHX37" s="1178"/>
      <c r="BHY37" s="1178"/>
      <c r="BHZ37" s="1178"/>
      <c r="BIA37" s="1178"/>
      <c r="BIB37" s="1178"/>
      <c r="BIC37" s="1178"/>
      <c r="BID37" s="1178"/>
      <c r="BIE37" s="1178"/>
      <c r="BIF37" s="1178"/>
      <c r="BIG37" s="1178"/>
      <c r="BIH37" s="1178"/>
      <c r="BII37" s="1178"/>
      <c r="BIJ37" s="1178"/>
      <c r="BIK37" s="1178"/>
      <c r="BIL37" s="1178"/>
      <c r="BIM37" s="1178"/>
      <c r="BIN37" s="1178"/>
      <c r="BIO37" s="1178"/>
      <c r="BIP37" s="1178"/>
      <c r="BIQ37" s="1178"/>
      <c r="BIR37" s="1178"/>
      <c r="BIS37" s="1178"/>
      <c r="BIT37" s="1178"/>
      <c r="BIU37" s="1178"/>
      <c r="BIV37" s="1178"/>
      <c r="BIW37" s="1178"/>
      <c r="BIX37" s="1178"/>
      <c r="BIY37" s="1178"/>
      <c r="BIZ37" s="1178"/>
      <c r="BJA37" s="1178"/>
      <c r="BJB37" s="1178"/>
      <c r="BJC37" s="1178"/>
      <c r="BJD37" s="1178"/>
      <c r="BJE37" s="1178"/>
      <c r="BJF37" s="1178"/>
      <c r="BJG37" s="1178"/>
      <c r="BJH37" s="1178"/>
      <c r="BJI37" s="1178"/>
      <c r="BJJ37" s="1178"/>
      <c r="BJK37" s="1178"/>
      <c r="BJL37" s="1178"/>
      <c r="BJM37" s="1178"/>
      <c r="BJN37" s="1178"/>
      <c r="BJO37" s="1178"/>
      <c r="BJP37" s="1178"/>
      <c r="BJQ37" s="1178"/>
      <c r="BJR37" s="1178"/>
      <c r="BJS37" s="1178"/>
      <c r="BJT37" s="1178"/>
      <c r="BJU37" s="1178"/>
      <c r="BJV37" s="1178"/>
      <c r="BJW37" s="1178"/>
      <c r="BJX37" s="1178"/>
      <c r="BJY37" s="1178"/>
      <c r="BJZ37" s="1178"/>
      <c r="BKA37" s="1178"/>
      <c r="BKB37" s="1178"/>
      <c r="BKC37" s="1178"/>
      <c r="BKD37" s="1178"/>
      <c r="BKE37" s="1178"/>
      <c r="BKF37" s="1178"/>
      <c r="BKG37" s="1178"/>
      <c r="BKH37" s="1178"/>
      <c r="BKI37" s="1178"/>
      <c r="BKJ37" s="1178"/>
      <c r="BKK37" s="1178"/>
      <c r="BKL37" s="1178"/>
      <c r="BKM37" s="1178"/>
      <c r="BKN37" s="1178"/>
      <c r="BKO37" s="1178"/>
      <c r="BKP37" s="1178"/>
      <c r="BKQ37" s="1178"/>
      <c r="BKR37" s="1178"/>
      <c r="BKS37" s="1178"/>
      <c r="BKT37" s="1178"/>
      <c r="BKU37" s="1178"/>
      <c r="BKV37" s="1178"/>
      <c r="BKW37" s="1178"/>
      <c r="BKX37" s="1178"/>
      <c r="BKY37" s="1178"/>
      <c r="BKZ37" s="1178"/>
      <c r="BLA37" s="1178"/>
      <c r="BLB37" s="1178"/>
      <c r="BLC37" s="1178"/>
      <c r="BLD37" s="1178"/>
      <c r="BLE37" s="1178"/>
      <c r="BLF37" s="1178"/>
      <c r="BLG37" s="1178"/>
      <c r="BLH37" s="1178"/>
      <c r="BLI37" s="1178"/>
      <c r="BLJ37" s="1178"/>
      <c r="BLK37" s="1178"/>
      <c r="BLL37" s="1178"/>
      <c r="BLM37" s="1178"/>
      <c r="BLN37" s="1178"/>
      <c r="BLO37" s="1178"/>
      <c r="BLP37" s="1178"/>
      <c r="BLQ37" s="1178"/>
      <c r="BLR37" s="1178"/>
      <c r="BLS37" s="1178"/>
      <c r="BLT37" s="1178"/>
      <c r="BLU37" s="1178"/>
      <c r="BLV37" s="1178"/>
      <c r="BLW37" s="1178"/>
      <c r="BLX37" s="1178"/>
      <c r="BLY37" s="1178"/>
      <c r="BLZ37" s="1178"/>
      <c r="BMA37" s="1178"/>
      <c r="BMB37" s="1178"/>
      <c r="BMC37" s="1178"/>
      <c r="BMD37" s="1178"/>
      <c r="BME37" s="1178"/>
      <c r="BMF37" s="1178"/>
      <c r="BMG37" s="1178"/>
      <c r="BMH37" s="1178"/>
      <c r="BMI37" s="1178"/>
      <c r="BMJ37" s="1178"/>
      <c r="BMK37" s="1178"/>
      <c r="BML37" s="1178"/>
      <c r="BMM37" s="1178"/>
      <c r="BMN37" s="1178"/>
      <c r="BMO37" s="1178"/>
      <c r="BMP37" s="1178"/>
      <c r="BMQ37" s="1178"/>
      <c r="BMR37" s="1178"/>
      <c r="BMS37" s="1178"/>
      <c r="BMT37" s="1178"/>
      <c r="BMU37" s="1178"/>
      <c r="BMV37" s="1178"/>
      <c r="BMW37" s="1178"/>
      <c r="BMX37" s="1178"/>
      <c r="BMY37" s="1178"/>
      <c r="BMZ37" s="1178"/>
      <c r="BNA37" s="1178"/>
      <c r="BNB37" s="1178"/>
      <c r="BNC37" s="1178"/>
      <c r="BND37" s="1178"/>
      <c r="BNE37" s="1178"/>
      <c r="BNF37" s="1178"/>
      <c r="BNG37" s="1178"/>
      <c r="BNH37" s="1178"/>
      <c r="BNI37" s="1178"/>
      <c r="BNJ37" s="1178"/>
      <c r="BNK37" s="1178"/>
      <c r="BNL37" s="1178"/>
      <c r="BNM37" s="1178"/>
      <c r="BNN37" s="1178"/>
      <c r="BNO37" s="1178"/>
      <c r="BNP37" s="1178"/>
      <c r="BNQ37" s="1178"/>
      <c r="BNR37" s="1178"/>
      <c r="BNS37" s="1178"/>
      <c r="BNT37" s="1178"/>
      <c r="BNU37" s="1178"/>
      <c r="BNV37" s="1178"/>
      <c r="BNW37" s="1178"/>
      <c r="BNX37" s="1178"/>
      <c r="BNY37" s="1178"/>
      <c r="BNZ37" s="1178"/>
      <c r="BOA37" s="1178"/>
      <c r="BOB37" s="1178"/>
      <c r="BOC37" s="1178"/>
      <c r="BOD37" s="1178"/>
      <c r="BOE37" s="1178"/>
      <c r="BOF37" s="1178"/>
      <c r="BOG37" s="1178"/>
      <c r="BOH37" s="1178"/>
      <c r="BOI37" s="1178"/>
      <c r="BOJ37" s="1178"/>
      <c r="BOK37" s="1178"/>
      <c r="BOL37" s="1178"/>
      <c r="BOM37" s="1178"/>
      <c r="BON37" s="1178"/>
      <c r="BOO37" s="1178"/>
      <c r="BOP37" s="1178"/>
      <c r="BOQ37" s="1178"/>
      <c r="BOR37" s="1178"/>
      <c r="BOS37" s="1178"/>
      <c r="BOT37" s="1178"/>
      <c r="BOU37" s="1178"/>
      <c r="BOV37" s="1178"/>
      <c r="BOW37" s="1178"/>
      <c r="BOX37" s="1178"/>
      <c r="BOY37" s="1178"/>
      <c r="BOZ37" s="1178"/>
      <c r="BPA37" s="1178"/>
      <c r="BPB37" s="1178"/>
      <c r="BPC37" s="1178"/>
      <c r="BPD37" s="1178"/>
      <c r="BPE37" s="1178"/>
      <c r="BPF37" s="1178"/>
      <c r="BPG37" s="1178"/>
      <c r="BPH37" s="1178"/>
      <c r="BPI37" s="1178"/>
      <c r="BPJ37" s="1178"/>
      <c r="BPK37" s="1178"/>
      <c r="BPL37" s="1178"/>
      <c r="BPM37" s="1178"/>
      <c r="BPN37" s="1178"/>
      <c r="BPO37" s="1178"/>
      <c r="BPP37" s="1178"/>
      <c r="BPQ37" s="1178"/>
      <c r="BPR37" s="1178"/>
      <c r="BPS37" s="1178"/>
      <c r="BPT37" s="1178"/>
      <c r="BPU37" s="1178"/>
      <c r="BPV37" s="1178"/>
      <c r="BPW37" s="1178"/>
      <c r="BPX37" s="1178"/>
      <c r="BPY37" s="1178"/>
      <c r="BPZ37" s="1178"/>
      <c r="BQA37" s="1178"/>
      <c r="BQB37" s="1178"/>
      <c r="BQC37" s="1178"/>
      <c r="BQD37" s="1178"/>
      <c r="BQE37" s="1178"/>
      <c r="BQF37" s="1178"/>
      <c r="BQG37" s="1178"/>
      <c r="BQH37" s="1178"/>
      <c r="BQI37" s="1178"/>
      <c r="BQJ37" s="1178"/>
      <c r="BQK37" s="1178"/>
      <c r="BQL37" s="1178"/>
      <c r="BQM37" s="1178"/>
      <c r="BQN37" s="1178"/>
      <c r="BQO37" s="1178"/>
      <c r="BQP37" s="1178"/>
      <c r="BQQ37" s="1178"/>
      <c r="BQR37" s="1178"/>
      <c r="BQS37" s="1178"/>
      <c r="BQT37" s="1178"/>
      <c r="BQU37" s="1178"/>
      <c r="BQV37" s="1178"/>
      <c r="BQW37" s="1178"/>
      <c r="BQX37" s="1178"/>
      <c r="BQY37" s="1178"/>
      <c r="BQZ37" s="1178"/>
      <c r="BRA37" s="1178"/>
      <c r="BRB37" s="1178"/>
      <c r="BRC37" s="1178"/>
      <c r="BRD37" s="1178"/>
      <c r="BRE37" s="1178"/>
      <c r="BRF37" s="1178"/>
      <c r="BRG37" s="1178"/>
      <c r="BRH37" s="1178"/>
      <c r="BRI37" s="1178"/>
      <c r="BRJ37" s="1178"/>
      <c r="BRK37" s="1178"/>
      <c r="BRL37" s="1178"/>
      <c r="BRM37" s="1178"/>
      <c r="BRN37" s="1178"/>
      <c r="BRO37" s="1178"/>
      <c r="BRP37" s="1178"/>
      <c r="BRQ37" s="1178"/>
      <c r="BRR37" s="1178"/>
      <c r="BRS37" s="1178"/>
      <c r="BRT37" s="1178"/>
      <c r="BRU37" s="1178"/>
      <c r="BRV37" s="1178"/>
      <c r="BRW37" s="1178"/>
      <c r="BRX37" s="1178"/>
      <c r="BRY37" s="1178"/>
      <c r="BRZ37" s="1178"/>
      <c r="BSA37" s="1178"/>
      <c r="BSB37" s="1178"/>
      <c r="BSC37" s="1178"/>
      <c r="BSD37" s="1178"/>
      <c r="BSE37" s="1178"/>
      <c r="BSF37" s="1178"/>
      <c r="BSG37" s="1178"/>
      <c r="BSH37" s="1178"/>
      <c r="BSI37" s="1178"/>
      <c r="BSJ37" s="1178"/>
      <c r="BSK37" s="1178"/>
      <c r="BSL37" s="1178"/>
      <c r="BSM37" s="1178"/>
      <c r="BSN37" s="1178"/>
      <c r="BSO37" s="1178"/>
      <c r="BSP37" s="1178"/>
      <c r="BSQ37" s="1178"/>
      <c r="BSR37" s="1178"/>
      <c r="BSS37" s="1178"/>
      <c r="BST37" s="1178"/>
      <c r="BSU37" s="1178"/>
      <c r="BSV37" s="1178"/>
      <c r="BSW37" s="1178"/>
      <c r="BSX37" s="1178"/>
      <c r="BSY37" s="1178"/>
      <c r="BSZ37" s="1178"/>
      <c r="BTA37" s="1178"/>
      <c r="BTB37" s="1178"/>
      <c r="BTC37" s="1178"/>
      <c r="BTD37" s="1178"/>
      <c r="BTE37" s="1178"/>
      <c r="BTF37" s="1178"/>
      <c r="BTG37" s="1178"/>
      <c r="BTH37" s="1178"/>
      <c r="BTI37" s="1178"/>
      <c r="BTJ37" s="1178"/>
      <c r="BTK37" s="1178"/>
      <c r="BTL37" s="1178"/>
      <c r="BTM37" s="1178"/>
      <c r="BTN37" s="1178"/>
      <c r="BTO37" s="1178"/>
      <c r="BTP37" s="1178"/>
      <c r="BTQ37" s="1178"/>
      <c r="BTR37" s="1178"/>
      <c r="BTS37" s="1178"/>
      <c r="BTT37" s="1178"/>
      <c r="BTU37" s="1178"/>
      <c r="BTV37" s="1178"/>
      <c r="BTW37" s="1178"/>
      <c r="BTX37" s="1178"/>
      <c r="BTY37" s="1178"/>
      <c r="BTZ37" s="1178"/>
      <c r="BUA37" s="1178"/>
      <c r="BUB37" s="1178"/>
      <c r="BUC37" s="1178"/>
      <c r="BUD37" s="1178"/>
      <c r="BUE37" s="1178"/>
      <c r="BUF37" s="1178"/>
      <c r="BUG37" s="1178"/>
      <c r="BUH37" s="1178"/>
      <c r="BUI37" s="1178"/>
      <c r="BUJ37" s="1178"/>
      <c r="BUK37" s="1178"/>
      <c r="BUL37" s="1178"/>
      <c r="BUM37" s="1178"/>
      <c r="BUN37" s="1178"/>
      <c r="BUO37" s="1178"/>
      <c r="BUP37" s="1178"/>
      <c r="BUQ37" s="1178"/>
      <c r="BUR37" s="1178"/>
      <c r="BUS37" s="1178"/>
      <c r="BUT37" s="1178"/>
      <c r="BUU37" s="1178"/>
      <c r="BUV37" s="1178"/>
      <c r="BUW37" s="1178"/>
      <c r="BUX37" s="1178"/>
      <c r="BUY37" s="1178"/>
      <c r="BUZ37" s="1178"/>
      <c r="BVA37" s="1178"/>
      <c r="BVB37" s="1178"/>
      <c r="BVC37" s="1178"/>
      <c r="BVD37" s="1178"/>
      <c r="BVE37" s="1178"/>
      <c r="BVF37" s="1178"/>
      <c r="BVG37" s="1178"/>
      <c r="BVH37" s="1178"/>
      <c r="BVI37" s="1178"/>
      <c r="BVJ37" s="1178"/>
      <c r="BVK37" s="1178"/>
      <c r="BVL37" s="1178"/>
      <c r="BVM37" s="1178"/>
      <c r="BVN37" s="1178"/>
      <c r="BVO37" s="1178"/>
      <c r="BVP37" s="1178"/>
      <c r="BVQ37" s="1178"/>
      <c r="BVR37" s="1178"/>
      <c r="BVS37" s="1178"/>
      <c r="BVT37" s="1178"/>
      <c r="BVU37" s="1178"/>
      <c r="BVV37" s="1178"/>
      <c r="BVW37" s="1178"/>
      <c r="BVX37" s="1178"/>
      <c r="BVY37" s="1178"/>
      <c r="BVZ37" s="1178"/>
      <c r="BWA37" s="1178"/>
      <c r="BWB37" s="1178"/>
      <c r="BWC37" s="1178"/>
      <c r="BWD37" s="1178"/>
      <c r="BWE37" s="1178"/>
      <c r="BWF37" s="1178"/>
      <c r="BWG37" s="1178"/>
      <c r="BWH37" s="1178"/>
      <c r="BWI37" s="1178"/>
      <c r="BWJ37" s="1178"/>
      <c r="BWK37" s="1178"/>
      <c r="BWL37" s="1178"/>
      <c r="BWM37" s="1178"/>
      <c r="BWN37" s="1178"/>
      <c r="BWO37" s="1178"/>
      <c r="BWP37" s="1178"/>
      <c r="BWQ37" s="1178"/>
      <c r="BWR37" s="1178"/>
      <c r="BWS37" s="1178"/>
      <c r="BWT37" s="1178"/>
      <c r="BWU37" s="1178"/>
      <c r="BWV37" s="1178"/>
      <c r="BWW37" s="1178"/>
      <c r="BWX37" s="1178"/>
      <c r="BWY37" s="1178"/>
      <c r="BWZ37" s="1178"/>
      <c r="BXA37" s="1178"/>
      <c r="BXB37" s="1178"/>
      <c r="BXC37" s="1178"/>
      <c r="BXD37" s="1178"/>
      <c r="BXE37" s="1178"/>
      <c r="BXF37" s="1178"/>
      <c r="BXG37" s="1178"/>
      <c r="BXH37" s="1178"/>
      <c r="BXI37" s="1178"/>
      <c r="BXJ37" s="1178"/>
      <c r="BXK37" s="1178"/>
      <c r="BXL37" s="1178"/>
      <c r="BXM37" s="1178"/>
      <c r="BXN37" s="1178"/>
      <c r="BXO37" s="1178"/>
      <c r="BXP37" s="1178"/>
      <c r="BXQ37" s="1178"/>
      <c r="BXR37" s="1178"/>
      <c r="BXS37" s="1178"/>
      <c r="BXT37" s="1178"/>
      <c r="BXU37" s="1178"/>
      <c r="BXV37" s="1178"/>
      <c r="BXW37" s="1178"/>
      <c r="BXX37" s="1178"/>
      <c r="BXY37" s="1178"/>
      <c r="BXZ37" s="1178"/>
      <c r="BYA37" s="1178"/>
      <c r="BYB37" s="1178"/>
      <c r="BYC37" s="1178"/>
      <c r="BYD37" s="1178"/>
      <c r="BYE37" s="1178"/>
      <c r="BYF37" s="1178"/>
      <c r="BYG37" s="1178"/>
      <c r="BYH37" s="1178"/>
      <c r="BYI37" s="1178"/>
      <c r="BYJ37" s="1178"/>
      <c r="BYK37" s="1178"/>
      <c r="BYL37" s="1178"/>
      <c r="BYM37" s="1178"/>
      <c r="BYN37" s="1178"/>
      <c r="BYO37" s="1178"/>
      <c r="BYP37" s="1178"/>
      <c r="BYQ37" s="1178"/>
      <c r="BYR37" s="1178"/>
      <c r="BYS37" s="1178"/>
      <c r="BYT37" s="1178"/>
      <c r="BYU37" s="1178"/>
      <c r="BYV37" s="1178"/>
      <c r="BYW37" s="1178"/>
      <c r="BYX37" s="1178"/>
      <c r="BYY37" s="1178"/>
      <c r="BYZ37" s="1178"/>
      <c r="BZA37" s="1178"/>
      <c r="BZB37" s="1178"/>
      <c r="BZC37" s="1178"/>
      <c r="BZD37" s="1178"/>
      <c r="BZE37" s="1178"/>
      <c r="BZF37" s="1178"/>
      <c r="BZG37" s="1178"/>
      <c r="BZH37" s="1178"/>
      <c r="BZI37" s="1178"/>
      <c r="BZJ37" s="1178"/>
      <c r="BZK37" s="1178"/>
      <c r="BZL37" s="1178"/>
      <c r="BZM37" s="1178"/>
      <c r="BZN37" s="1178"/>
      <c r="BZO37" s="1178"/>
      <c r="BZP37" s="1178"/>
      <c r="BZQ37" s="1178"/>
      <c r="BZR37" s="1178"/>
      <c r="BZS37" s="1178"/>
      <c r="BZT37" s="1178"/>
      <c r="BZU37" s="1178"/>
      <c r="BZV37" s="1178"/>
      <c r="BZW37" s="1178"/>
      <c r="BZX37" s="1178"/>
      <c r="BZY37" s="1178"/>
      <c r="BZZ37" s="1178"/>
      <c r="CAA37" s="1178"/>
      <c r="CAB37" s="1178"/>
      <c r="CAC37" s="1178"/>
      <c r="CAD37" s="1178"/>
      <c r="CAE37" s="1178"/>
      <c r="CAF37" s="1178"/>
      <c r="CAG37" s="1178"/>
      <c r="CAH37" s="1178"/>
      <c r="CAI37" s="1178"/>
      <c r="CAJ37" s="1178"/>
      <c r="CAK37" s="1178"/>
      <c r="CAL37" s="1178"/>
      <c r="CAM37" s="1178"/>
      <c r="CAN37" s="1178"/>
      <c r="CAO37" s="1178"/>
      <c r="CAP37" s="1178"/>
      <c r="CAQ37" s="1178"/>
      <c r="CAR37" s="1178"/>
      <c r="CAS37" s="1178"/>
      <c r="CAT37" s="1178"/>
      <c r="CAU37" s="1178"/>
      <c r="CAV37" s="1178"/>
      <c r="CAW37" s="1178"/>
      <c r="CAX37" s="1178"/>
      <c r="CAY37" s="1178"/>
      <c r="CAZ37" s="1178"/>
      <c r="CBA37" s="1178"/>
      <c r="CBB37" s="1178"/>
      <c r="CBC37" s="1178"/>
      <c r="CBD37" s="1178"/>
      <c r="CBE37" s="1178"/>
      <c r="CBF37" s="1178"/>
      <c r="CBG37" s="1178"/>
      <c r="CBH37" s="1178"/>
      <c r="CBI37" s="1178"/>
      <c r="CBJ37" s="1178"/>
      <c r="CBK37" s="1178"/>
      <c r="CBL37" s="1178"/>
      <c r="CBM37" s="1178"/>
      <c r="CBN37" s="1178"/>
      <c r="CBO37" s="1178"/>
      <c r="CBP37" s="1178"/>
      <c r="CBQ37" s="1178"/>
      <c r="CBR37" s="1178"/>
      <c r="CBS37" s="1178"/>
      <c r="CBT37" s="1178"/>
      <c r="CBU37" s="1178"/>
      <c r="CBV37" s="1178"/>
      <c r="CBW37" s="1178"/>
      <c r="CBX37" s="1178"/>
      <c r="CBY37" s="1178"/>
      <c r="CBZ37" s="1178"/>
      <c r="CCA37" s="1178"/>
      <c r="CCB37" s="1178"/>
      <c r="CCC37" s="1178"/>
      <c r="CCD37" s="1178"/>
      <c r="CCE37" s="1178"/>
      <c r="CCF37" s="1178"/>
      <c r="CCG37" s="1178"/>
      <c r="CCH37" s="1178"/>
      <c r="CCI37" s="1178"/>
      <c r="CCJ37" s="1178"/>
      <c r="CCK37" s="1178"/>
      <c r="CCL37" s="1178"/>
      <c r="CCM37" s="1178"/>
      <c r="CCN37" s="1178"/>
      <c r="CCO37" s="1178"/>
      <c r="CCP37" s="1178"/>
      <c r="CCQ37" s="1178"/>
      <c r="CCR37" s="1178"/>
      <c r="CCS37" s="1178"/>
      <c r="CCT37" s="1178"/>
      <c r="CCU37" s="1178"/>
      <c r="CCV37" s="1178"/>
      <c r="CCW37" s="1178"/>
      <c r="CCX37" s="1178"/>
      <c r="CCY37" s="1178"/>
      <c r="CCZ37" s="1178"/>
      <c r="CDA37" s="1178"/>
      <c r="CDB37" s="1178"/>
      <c r="CDC37" s="1178"/>
      <c r="CDD37" s="1178"/>
      <c r="CDE37" s="1178"/>
      <c r="CDF37" s="1178"/>
      <c r="CDG37" s="1178"/>
      <c r="CDH37" s="1178"/>
      <c r="CDI37" s="1178"/>
      <c r="CDJ37" s="1178"/>
      <c r="CDK37" s="1178"/>
      <c r="CDL37" s="1178"/>
      <c r="CDM37" s="1178"/>
      <c r="CDN37" s="1178"/>
      <c r="CDO37" s="1178"/>
      <c r="CDP37" s="1178"/>
      <c r="CDQ37" s="1178"/>
      <c r="CDR37" s="1178"/>
      <c r="CDS37" s="1178"/>
      <c r="CDT37" s="1178"/>
      <c r="CDU37" s="1178"/>
      <c r="CDV37" s="1178"/>
      <c r="CDW37" s="1178"/>
      <c r="CDX37" s="1178"/>
      <c r="CDY37" s="1178"/>
      <c r="CDZ37" s="1178"/>
      <c r="CEA37" s="1178"/>
      <c r="CEB37" s="1178"/>
      <c r="CEC37" s="1178"/>
      <c r="CED37" s="1178"/>
      <c r="CEE37" s="1178"/>
      <c r="CEF37" s="1178"/>
      <c r="CEG37" s="1178"/>
      <c r="CEH37" s="1178"/>
      <c r="CEI37" s="1178"/>
      <c r="CEJ37" s="1178"/>
      <c r="CEK37" s="1178"/>
      <c r="CEL37" s="1178"/>
      <c r="CEM37" s="1178"/>
      <c r="CEN37" s="1178"/>
      <c r="CEO37" s="1178"/>
      <c r="CEP37" s="1178"/>
      <c r="CEQ37" s="1178"/>
      <c r="CER37" s="1178"/>
      <c r="CES37" s="1178"/>
      <c r="CET37" s="1178"/>
      <c r="CEU37" s="1178"/>
      <c r="CEV37" s="1178"/>
      <c r="CEW37" s="1178"/>
      <c r="CEX37" s="1178"/>
      <c r="CEY37" s="1178"/>
      <c r="CEZ37" s="1178"/>
      <c r="CFA37" s="1178"/>
      <c r="CFB37" s="1178"/>
      <c r="CFC37" s="1178"/>
      <c r="CFD37" s="1178"/>
      <c r="CFE37" s="1178"/>
      <c r="CFF37" s="1178"/>
      <c r="CFG37" s="1178"/>
      <c r="CFH37" s="1178"/>
      <c r="CFI37" s="1178"/>
      <c r="CFJ37" s="1178"/>
      <c r="CFK37" s="1178"/>
      <c r="CFL37" s="1178"/>
      <c r="CFM37" s="1178"/>
      <c r="CFN37" s="1178"/>
      <c r="CFO37" s="1178"/>
      <c r="CFP37" s="1178"/>
      <c r="CFQ37" s="1178"/>
      <c r="CFR37" s="1178"/>
      <c r="CFS37" s="1178"/>
      <c r="CFT37" s="1178"/>
      <c r="CFU37" s="1178"/>
      <c r="CFV37" s="1178"/>
      <c r="CFW37" s="1178"/>
      <c r="CFX37" s="1178"/>
      <c r="CFY37" s="1178"/>
      <c r="CFZ37" s="1178"/>
      <c r="CGA37" s="1178"/>
      <c r="CGB37" s="1178"/>
      <c r="CGC37" s="1178"/>
      <c r="CGD37" s="1178"/>
      <c r="CGE37" s="1178"/>
      <c r="CGF37" s="1178"/>
      <c r="CGG37" s="1178"/>
      <c r="CGH37" s="1178"/>
      <c r="CGI37" s="1178"/>
      <c r="CGJ37" s="1178"/>
      <c r="CGK37" s="1178"/>
      <c r="CGL37" s="1178"/>
      <c r="CGM37" s="1178"/>
      <c r="CGN37" s="1178"/>
      <c r="CGO37" s="1178"/>
      <c r="CGP37" s="1178"/>
      <c r="CGQ37" s="1178"/>
      <c r="CGR37" s="1178"/>
      <c r="CGS37" s="1178"/>
      <c r="CGT37" s="1178"/>
      <c r="CGU37" s="1178"/>
      <c r="CGV37" s="1178"/>
      <c r="CGW37" s="1178"/>
      <c r="CGX37" s="1178"/>
      <c r="CGY37" s="1178"/>
      <c r="CGZ37" s="1178"/>
      <c r="CHA37" s="1178"/>
      <c r="CHB37" s="1178"/>
      <c r="CHC37" s="1178"/>
      <c r="CHD37" s="1178"/>
      <c r="CHE37" s="1178"/>
      <c r="CHF37" s="1178"/>
      <c r="CHG37" s="1178"/>
      <c r="CHH37" s="1178"/>
      <c r="CHI37" s="1178"/>
      <c r="CHJ37" s="1178"/>
      <c r="CHK37" s="1178"/>
      <c r="CHL37" s="1178"/>
      <c r="CHM37" s="1178"/>
      <c r="CHN37" s="1178"/>
      <c r="CHO37" s="1178"/>
      <c r="CHP37" s="1178"/>
      <c r="CHQ37" s="1178"/>
      <c r="CHR37" s="1178"/>
      <c r="CHS37" s="1178"/>
      <c r="CHT37" s="1178"/>
      <c r="CHU37" s="1178"/>
      <c r="CHV37" s="1178"/>
      <c r="CHW37" s="1178"/>
      <c r="CHX37" s="1178"/>
      <c r="CHY37" s="1178"/>
      <c r="CHZ37" s="1178"/>
      <c r="CIA37" s="1178"/>
      <c r="CIB37" s="1178"/>
      <c r="CIC37" s="1178"/>
      <c r="CID37" s="1178"/>
      <c r="CIE37" s="1178"/>
      <c r="CIF37" s="1178"/>
      <c r="CIG37" s="1178"/>
      <c r="CIH37" s="1178"/>
      <c r="CII37" s="1178"/>
      <c r="CIJ37" s="1178"/>
      <c r="CIK37" s="1178"/>
      <c r="CIL37" s="1178"/>
      <c r="CIM37" s="1178"/>
      <c r="CIN37" s="1178"/>
      <c r="CIO37" s="1178"/>
      <c r="CIP37" s="1178"/>
      <c r="CIQ37" s="1178"/>
      <c r="CIR37" s="1178"/>
      <c r="CIS37" s="1178"/>
      <c r="CIT37" s="1178"/>
      <c r="CIU37" s="1178"/>
      <c r="CIV37" s="1178"/>
      <c r="CIW37" s="1178"/>
      <c r="CIX37" s="1178"/>
      <c r="CIY37" s="1178"/>
      <c r="CIZ37" s="1178"/>
      <c r="CJA37" s="1178"/>
      <c r="CJB37" s="1178"/>
      <c r="CJC37" s="1178"/>
      <c r="CJD37" s="1178"/>
      <c r="CJE37" s="1178"/>
      <c r="CJF37" s="1178"/>
      <c r="CJG37" s="1178"/>
      <c r="CJH37" s="1178"/>
      <c r="CJI37" s="1178"/>
      <c r="CJJ37" s="1178"/>
      <c r="CJK37" s="1178"/>
      <c r="CJL37" s="1178"/>
      <c r="CJM37" s="1178"/>
      <c r="CJN37" s="1178"/>
      <c r="CJO37" s="1178"/>
      <c r="CJP37" s="1178"/>
      <c r="CJQ37" s="1178"/>
      <c r="CJR37" s="1178"/>
      <c r="CJS37" s="1178"/>
      <c r="CJT37" s="1178"/>
      <c r="CJU37" s="1178"/>
      <c r="CJV37" s="1178"/>
      <c r="CJW37" s="1178"/>
      <c r="CJX37" s="1178"/>
      <c r="CJY37" s="1178"/>
      <c r="CJZ37" s="1178"/>
      <c r="CKA37" s="1178"/>
      <c r="CKB37" s="1178"/>
      <c r="CKC37" s="1178"/>
      <c r="CKD37" s="1178"/>
      <c r="CKE37" s="1178"/>
      <c r="CKF37" s="1178"/>
      <c r="CKG37" s="1178"/>
      <c r="CKH37" s="1178"/>
      <c r="CKI37" s="1178"/>
      <c r="CKJ37" s="1178"/>
      <c r="CKK37" s="1178"/>
      <c r="CKL37" s="1178"/>
      <c r="CKM37" s="1178"/>
      <c r="CKN37" s="1178"/>
      <c r="CKO37" s="1178"/>
      <c r="CKP37" s="1178"/>
      <c r="CKQ37" s="1178"/>
      <c r="CKR37" s="1178"/>
      <c r="CKS37" s="1178"/>
      <c r="CKT37" s="1178"/>
      <c r="CKU37" s="1178"/>
      <c r="CKV37" s="1178"/>
      <c r="CKW37" s="1178"/>
      <c r="CKX37" s="1178"/>
      <c r="CKY37" s="1178"/>
      <c r="CKZ37" s="1178"/>
      <c r="CLA37" s="1178"/>
      <c r="CLB37" s="1178"/>
      <c r="CLC37" s="1178"/>
      <c r="CLD37" s="1178"/>
      <c r="CLE37" s="1178"/>
      <c r="CLF37" s="1178"/>
      <c r="CLG37" s="1178"/>
      <c r="CLH37" s="1178"/>
      <c r="CLI37" s="1178"/>
      <c r="CLJ37" s="1178"/>
      <c r="CLK37" s="1178"/>
      <c r="CLL37" s="1178"/>
      <c r="CLM37" s="1178"/>
      <c r="CLN37" s="1178"/>
      <c r="CLO37" s="1178"/>
      <c r="CLP37" s="1178"/>
      <c r="CLQ37" s="1178"/>
      <c r="CLR37" s="1178"/>
      <c r="CLS37" s="1178"/>
      <c r="CLT37" s="1178"/>
      <c r="CLU37" s="1178"/>
      <c r="CLV37" s="1178"/>
      <c r="CLW37" s="1178"/>
      <c r="CLX37" s="1178"/>
      <c r="CLY37" s="1178"/>
      <c r="CLZ37" s="1178"/>
      <c r="CMA37" s="1178"/>
      <c r="CMB37" s="1178"/>
      <c r="CMC37" s="1178"/>
      <c r="CMD37" s="1178"/>
      <c r="CME37" s="1178"/>
      <c r="CMF37" s="1178"/>
      <c r="CMG37" s="1178"/>
      <c r="CMH37" s="1178"/>
      <c r="CMI37" s="1178"/>
      <c r="CMJ37" s="1178"/>
      <c r="CMK37" s="1178"/>
      <c r="CML37" s="1178"/>
      <c r="CMM37" s="1178"/>
      <c r="CMN37" s="1178"/>
      <c r="CMO37" s="1178"/>
      <c r="CMP37" s="1178"/>
      <c r="CMQ37" s="1178"/>
      <c r="CMR37" s="1178"/>
      <c r="CMS37" s="1178"/>
      <c r="CMT37" s="1178"/>
      <c r="CMU37" s="1178"/>
      <c r="CMV37" s="1178"/>
      <c r="CMW37" s="1178"/>
      <c r="CMX37" s="1178"/>
      <c r="CMY37" s="1178"/>
      <c r="CMZ37" s="1178"/>
      <c r="CNA37" s="1178"/>
      <c r="CNB37" s="1178"/>
      <c r="CNC37" s="1178"/>
      <c r="CND37" s="1178"/>
      <c r="CNE37" s="1178"/>
      <c r="CNF37" s="1178"/>
      <c r="CNG37" s="1178"/>
      <c r="CNH37" s="1178"/>
      <c r="CNI37" s="1178"/>
      <c r="CNJ37" s="1178"/>
      <c r="CNK37" s="1178"/>
      <c r="CNL37" s="1178"/>
      <c r="CNM37" s="1178"/>
      <c r="CNN37" s="1178"/>
      <c r="CNO37" s="1178"/>
      <c r="CNP37" s="1178"/>
      <c r="CNQ37" s="1178"/>
      <c r="CNR37" s="1178"/>
      <c r="CNS37" s="1178"/>
      <c r="CNT37" s="1178"/>
      <c r="CNU37" s="1178"/>
      <c r="CNV37" s="1178"/>
      <c r="CNW37" s="1178"/>
      <c r="CNX37" s="1178"/>
      <c r="CNY37" s="1178"/>
      <c r="CNZ37" s="1178"/>
      <c r="COA37" s="1178"/>
      <c r="COB37" s="1178"/>
      <c r="COC37" s="1178"/>
      <c r="COD37" s="1178"/>
      <c r="COE37" s="1178"/>
      <c r="COF37" s="1178"/>
      <c r="COG37" s="1178"/>
      <c r="COH37" s="1178"/>
      <c r="COI37" s="1178"/>
      <c r="COJ37" s="1178"/>
      <c r="COK37" s="1178"/>
      <c r="COL37" s="1178"/>
      <c r="COM37" s="1178"/>
      <c r="CON37" s="1178"/>
      <c r="COO37" s="1178"/>
      <c r="COP37" s="1178"/>
      <c r="COQ37" s="1178"/>
      <c r="COR37" s="1178"/>
      <c r="COS37" s="1178"/>
      <c r="COT37" s="1178"/>
      <c r="COU37" s="1178"/>
      <c r="COV37" s="1178"/>
      <c r="COW37" s="1178"/>
      <c r="COX37" s="1178"/>
      <c r="COY37" s="1178"/>
      <c r="COZ37" s="1178"/>
      <c r="CPA37" s="1178"/>
      <c r="CPB37" s="1178"/>
      <c r="CPC37" s="1178"/>
      <c r="CPD37" s="1178"/>
      <c r="CPE37" s="1178"/>
      <c r="CPF37" s="1178"/>
      <c r="CPG37" s="1178"/>
      <c r="CPH37" s="1178"/>
      <c r="CPI37" s="1178"/>
      <c r="CPJ37" s="1178"/>
      <c r="CPK37" s="1178"/>
      <c r="CPL37" s="1178"/>
      <c r="CPM37" s="1178"/>
      <c r="CPN37" s="1178"/>
      <c r="CPO37" s="1178"/>
      <c r="CPP37" s="1178"/>
      <c r="CPQ37" s="1178"/>
      <c r="CPR37" s="1178"/>
      <c r="CPS37" s="1178"/>
      <c r="CPT37" s="1178"/>
      <c r="CPU37" s="1178"/>
      <c r="CPV37" s="1178"/>
      <c r="CPW37" s="1178"/>
      <c r="CPX37" s="1178"/>
      <c r="CPY37" s="1178"/>
      <c r="CPZ37" s="1178"/>
      <c r="CQA37" s="1178"/>
      <c r="CQB37" s="1178"/>
      <c r="CQC37" s="1178"/>
      <c r="CQD37" s="1178"/>
      <c r="CQE37" s="1178"/>
      <c r="CQF37" s="1178"/>
      <c r="CQG37" s="1178"/>
      <c r="CQH37" s="1178"/>
      <c r="CQI37" s="1178"/>
      <c r="CQJ37" s="1178"/>
      <c r="CQK37" s="1178"/>
      <c r="CQL37" s="1178"/>
      <c r="CQM37" s="1178"/>
      <c r="CQN37" s="1178"/>
      <c r="CQO37" s="1178"/>
      <c r="CQP37" s="1178"/>
      <c r="CQQ37" s="1178"/>
      <c r="CQR37" s="1178"/>
      <c r="CQS37" s="1178"/>
      <c r="CQT37" s="1178"/>
      <c r="CQU37" s="1178"/>
      <c r="CQV37" s="1178"/>
      <c r="CQW37" s="1178"/>
      <c r="CQX37" s="1178"/>
      <c r="CQY37" s="1178"/>
      <c r="CQZ37" s="1178"/>
      <c r="CRA37" s="1178"/>
      <c r="CRB37" s="1178"/>
      <c r="CRC37" s="1178"/>
      <c r="CRD37" s="1178"/>
      <c r="CRE37" s="1178"/>
      <c r="CRF37" s="1178"/>
      <c r="CRG37" s="1178"/>
      <c r="CRH37" s="1178"/>
      <c r="CRI37" s="1178"/>
      <c r="CRJ37" s="1178"/>
      <c r="CRK37" s="1178"/>
      <c r="CRL37" s="1178"/>
      <c r="CRM37" s="1178"/>
      <c r="CRN37" s="1178"/>
      <c r="CRO37" s="1178"/>
      <c r="CRP37" s="1178"/>
      <c r="CRQ37" s="1178"/>
      <c r="CRR37" s="1178"/>
      <c r="CRS37" s="1178"/>
      <c r="CRT37" s="1178"/>
      <c r="CRU37" s="1178"/>
      <c r="CRV37" s="1178"/>
      <c r="CRW37" s="1178"/>
      <c r="CRX37" s="1178"/>
      <c r="CRY37" s="1178"/>
      <c r="CRZ37" s="1178"/>
      <c r="CSA37" s="1178"/>
      <c r="CSB37" s="1178"/>
      <c r="CSC37" s="1178"/>
      <c r="CSD37" s="1178"/>
      <c r="CSE37" s="1178"/>
      <c r="CSF37" s="1178"/>
      <c r="CSG37" s="1178"/>
      <c r="CSH37" s="1178"/>
      <c r="CSI37" s="1178"/>
      <c r="CSJ37" s="1178"/>
      <c r="CSK37" s="1178"/>
      <c r="CSL37" s="1178"/>
      <c r="CSM37" s="1178"/>
      <c r="CSN37" s="1178"/>
      <c r="CSO37" s="1178"/>
      <c r="CSP37" s="1178"/>
      <c r="CSQ37" s="1178"/>
      <c r="CSR37" s="1178"/>
      <c r="CSS37" s="1178"/>
      <c r="CST37" s="1178"/>
      <c r="CSU37" s="1178"/>
      <c r="CSV37" s="1178"/>
      <c r="CSW37" s="1178"/>
      <c r="CSX37" s="1178"/>
      <c r="CSY37" s="1178"/>
      <c r="CSZ37" s="1178"/>
      <c r="CTA37" s="1178"/>
      <c r="CTB37" s="1178"/>
      <c r="CTC37" s="1178"/>
      <c r="CTD37" s="1178"/>
      <c r="CTE37" s="1178"/>
      <c r="CTF37" s="1178"/>
      <c r="CTG37" s="1178"/>
      <c r="CTH37" s="1178"/>
      <c r="CTI37" s="1178"/>
      <c r="CTJ37" s="1178"/>
      <c r="CTK37" s="1178"/>
      <c r="CTL37" s="1178"/>
      <c r="CTM37" s="1178"/>
      <c r="CTN37" s="1178"/>
      <c r="CTO37" s="1178"/>
      <c r="CTP37" s="1178"/>
      <c r="CTQ37" s="1178"/>
      <c r="CTR37" s="1178"/>
      <c r="CTS37" s="1178"/>
      <c r="CTT37" s="1178"/>
      <c r="CTU37" s="1178"/>
      <c r="CTV37" s="1178"/>
      <c r="CTW37" s="1178"/>
      <c r="CTX37" s="1178"/>
      <c r="CTY37" s="1178"/>
      <c r="CTZ37" s="1178"/>
      <c r="CUA37" s="1178"/>
      <c r="CUB37" s="1178"/>
      <c r="CUC37" s="1178"/>
      <c r="CUD37" s="1178"/>
      <c r="CUE37" s="1178"/>
      <c r="CUF37" s="1178"/>
      <c r="CUG37" s="1178"/>
      <c r="CUH37" s="1178"/>
      <c r="CUI37" s="1178"/>
      <c r="CUJ37" s="1178"/>
      <c r="CUK37" s="1178"/>
      <c r="CUL37" s="1178"/>
      <c r="CUM37" s="1178"/>
      <c r="CUN37" s="1178"/>
      <c r="CUO37" s="1178"/>
      <c r="CUP37" s="1178"/>
      <c r="CUQ37" s="1178"/>
      <c r="CUR37" s="1178"/>
      <c r="CUS37" s="1178"/>
      <c r="CUT37" s="1178"/>
      <c r="CUU37" s="1178"/>
      <c r="CUV37" s="1178"/>
      <c r="CUW37" s="1178"/>
      <c r="CUX37" s="1178"/>
      <c r="CUY37" s="1178"/>
      <c r="CUZ37" s="1178"/>
      <c r="CVA37" s="1178"/>
      <c r="CVB37" s="1178"/>
      <c r="CVC37" s="1178"/>
      <c r="CVD37" s="1178"/>
      <c r="CVE37" s="1178"/>
      <c r="CVF37" s="1178"/>
      <c r="CVG37" s="1178"/>
      <c r="CVH37" s="1178"/>
      <c r="CVI37" s="1178"/>
      <c r="CVJ37" s="1178"/>
      <c r="CVK37" s="1178"/>
      <c r="CVL37" s="1178"/>
      <c r="CVM37" s="1178"/>
      <c r="CVN37" s="1178"/>
      <c r="CVO37" s="1178"/>
      <c r="CVP37" s="1178"/>
      <c r="CVQ37" s="1178"/>
      <c r="CVR37" s="1178"/>
      <c r="CVS37" s="1178"/>
      <c r="CVT37" s="1178"/>
      <c r="CVU37" s="1178"/>
      <c r="CVV37" s="1178"/>
      <c r="CVW37" s="1178"/>
      <c r="CVX37" s="1178"/>
      <c r="CVY37" s="1178"/>
      <c r="CVZ37" s="1178"/>
      <c r="CWA37" s="1178"/>
      <c r="CWB37" s="1178"/>
      <c r="CWC37" s="1178"/>
      <c r="CWD37" s="1178"/>
      <c r="CWE37" s="1178"/>
      <c r="CWF37" s="1178"/>
      <c r="CWG37" s="1178"/>
      <c r="CWH37" s="1178"/>
      <c r="CWI37" s="1178"/>
      <c r="CWJ37" s="1178"/>
      <c r="CWK37" s="1178"/>
      <c r="CWL37" s="1178"/>
      <c r="CWM37" s="1178"/>
      <c r="CWN37" s="1178"/>
      <c r="CWO37" s="1178"/>
      <c r="CWP37" s="1178"/>
      <c r="CWQ37" s="1178"/>
      <c r="CWR37" s="1178"/>
      <c r="CWS37" s="1178"/>
      <c r="CWT37" s="1178"/>
      <c r="CWU37" s="1178"/>
      <c r="CWV37" s="1178"/>
      <c r="CWW37" s="1178"/>
      <c r="CWX37" s="1178"/>
      <c r="CWY37" s="1178"/>
      <c r="CWZ37" s="1178"/>
      <c r="CXA37" s="1178"/>
      <c r="CXB37" s="1178"/>
      <c r="CXC37" s="1178"/>
      <c r="CXD37" s="1178"/>
      <c r="CXE37" s="1178"/>
      <c r="CXF37" s="1178"/>
      <c r="CXG37" s="1178"/>
      <c r="CXH37" s="1178"/>
      <c r="CXI37" s="1178"/>
      <c r="CXJ37" s="1178"/>
      <c r="CXK37" s="1178"/>
      <c r="CXL37" s="1178"/>
      <c r="CXM37" s="1178"/>
      <c r="CXN37" s="1178"/>
      <c r="CXO37" s="1178"/>
      <c r="CXP37" s="1178"/>
      <c r="CXQ37" s="1178"/>
      <c r="CXR37" s="1178"/>
      <c r="CXS37" s="1178"/>
      <c r="CXT37" s="1178"/>
      <c r="CXU37" s="1178"/>
      <c r="CXV37" s="1178"/>
      <c r="CXW37" s="1178"/>
      <c r="CXX37" s="1178"/>
      <c r="CXY37" s="1178"/>
      <c r="CXZ37" s="1178"/>
      <c r="CYA37" s="1178"/>
      <c r="CYB37" s="1178"/>
      <c r="CYC37" s="1178"/>
      <c r="CYD37" s="1178"/>
      <c r="CYE37" s="1178"/>
      <c r="CYF37" s="1178"/>
      <c r="CYG37" s="1178"/>
      <c r="CYH37" s="1178"/>
      <c r="CYI37" s="1178"/>
      <c r="CYJ37" s="1178"/>
      <c r="CYK37" s="1178"/>
      <c r="CYL37" s="1178"/>
      <c r="CYM37" s="1178"/>
      <c r="CYN37" s="1178"/>
      <c r="CYO37" s="1178"/>
      <c r="CYP37" s="1178"/>
      <c r="CYQ37" s="1178"/>
      <c r="CYR37" s="1178"/>
      <c r="CYS37" s="1178"/>
      <c r="CYT37" s="1178"/>
      <c r="CYU37" s="1178"/>
      <c r="CYV37" s="1178"/>
      <c r="CYW37" s="1178"/>
      <c r="CYX37" s="1178"/>
      <c r="CYY37" s="1178"/>
      <c r="CYZ37" s="1178"/>
      <c r="CZA37" s="1178"/>
      <c r="CZB37" s="1178"/>
      <c r="CZC37" s="1178"/>
      <c r="CZD37" s="1178"/>
      <c r="CZE37" s="1178"/>
      <c r="CZF37" s="1178"/>
      <c r="CZG37" s="1178"/>
      <c r="CZH37" s="1178"/>
      <c r="CZI37" s="1178"/>
      <c r="CZJ37" s="1178"/>
      <c r="CZK37" s="1178"/>
      <c r="CZL37" s="1178"/>
      <c r="CZM37" s="1178"/>
      <c r="CZN37" s="1178"/>
      <c r="CZO37" s="1178"/>
      <c r="CZP37" s="1178"/>
      <c r="CZQ37" s="1178"/>
      <c r="CZR37" s="1178"/>
      <c r="CZS37" s="1178"/>
      <c r="CZT37" s="1178"/>
      <c r="CZU37" s="1178"/>
      <c r="CZV37" s="1178"/>
      <c r="CZW37" s="1178"/>
      <c r="CZX37" s="1178"/>
      <c r="CZY37" s="1178"/>
      <c r="CZZ37" s="1178"/>
      <c r="DAA37" s="1178"/>
      <c r="DAB37" s="1178"/>
      <c r="DAC37" s="1178"/>
      <c r="DAD37" s="1178"/>
      <c r="DAE37" s="1178"/>
      <c r="DAF37" s="1178"/>
      <c r="DAG37" s="1178"/>
      <c r="DAH37" s="1178"/>
      <c r="DAI37" s="1178"/>
      <c r="DAJ37" s="1178"/>
      <c r="DAK37" s="1178"/>
      <c r="DAL37" s="1178"/>
      <c r="DAM37" s="1178"/>
      <c r="DAN37" s="1178"/>
      <c r="DAO37" s="1178"/>
      <c r="DAP37" s="1178"/>
      <c r="DAQ37" s="1178"/>
      <c r="DAR37" s="1178"/>
      <c r="DAS37" s="1178"/>
      <c r="DAT37" s="1178"/>
      <c r="DAU37" s="1178"/>
      <c r="DAV37" s="1178"/>
      <c r="DAW37" s="1178"/>
      <c r="DAX37" s="1178"/>
      <c r="DAY37" s="1178"/>
      <c r="DAZ37" s="1178"/>
      <c r="DBA37" s="1178"/>
      <c r="DBB37" s="1178"/>
      <c r="DBC37" s="1178"/>
      <c r="DBD37" s="1178"/>
      <c r="DBE37" s="1178"/>
      <c r="DBF37" s="1178"/>
      <c r="DBG37" s="1178"/>
      <c r="DBH37" s="1178"/>
      <c r="DBI37" s="1178"/>
      <c r="DBJ37" s="1178"/>
      <c r="DBK37" s="1178"/>
      <c r="DBL37" s="1178"/>
      <c r="DBM37" s="1178"/>
      <c r="DBN37" s="1178"/>
      <c r="DBO37" s="1178"/>
      <c r="DBP37" s="1178"/>
      <c r="DBQ37" s="1178"/>
      <c r="DBR37" s="1178"/>
      <c r="DBS37" s="1178"/>
      <c r="DBT37" s="1178"/>
      <c r="DBU37" s="1178"/>
      <c r="DBV37" s="1178"/>
      <c r="DBW37" s="1178"/>
      <c r="DBX37" s="1178"/>
      <c r="DBY37" s="1178"/>
      <c r="DBZ37" s="1178"/>
      <c r="DCA37" s="1178"/>
      <c r="DCB37" s="1178"/>
      <c r="DCC37" s="1178"/>
      <c r="DCD37" s="1178"/>
      <c r="DCE37" s="1178"/>
      <c r="DCF37" s="1178"/>
      <c r="DCG37" s="1178"/>
      <c r="DCH37" s="1178"/>
      <c r="DCI37" s="1178"/>
      <c r="DCJ37" s="1178"/>
      <c r="DCK37" s="1178"/>
      <c r="DCL37" s="1178"/>
      <c r="DCM37" s="1178"/>
      <c r="DCN37" s="1178"/>
      <c r="DCO37" s="1178"/>
      <c r="DCP37" s="1178"/>
      <c r="DCQ37" s="1178"/>
      <c r="DCR37" s="1178"/>
      <c r="DCS37" s="1178"/>
      <c r="DCT37" s="1178"/>
      <c r="DCU37" s="1178"/>
      <c r="DCV37" s="1178"/>
      <c r="DCW37" s="1178"/>
      <c r="DCX37" s="1178"/>
      <c r="DCY37" s="1178"/>
      <c r="DCZ37" s="1178"/>
      <c r="DDA37" s="1178"/>
      <c r="DDB37" s="1178"/>
      <c r="DDC37" s="1178"/>
      <c r="DDD37" s="1178"/>
      <c r="DDE37" s="1178"/>
      <c r="DDF37" s="1178"/>
      <c r="DDG37" s="1178"/>
      <c r="DDH37" s="1178"/>
      <c r="DDI37" s="1178"/>
      <c r="DDJ37" s="1178"/>
      <c r="DDK37" s="1178"/>
      <c r="DDL37" s="1178"/>
      <c r="DDM37" s="1178"/>
      <c r="DDN37" s="1178"/>
      <c r="DDO37" s="1178"/>
      <c r="DDP37" s="1178"/>
      <c r="DDQ37" s="1178"/>
      <c r="DDR37" s="1178"/>
      <c r="DDS37" s="1178"/>
      <c r="DDT37" s="1178"/>
      <c r="DDU37" s="1178"/>
      <c r="DDV37" s="1178"/>
      <c r="DDW37" s="1178"/>
      <c r="DDX37" s="1178"/>
      <c r="DDY37" s="1178"/>
      <c r="DDZ37" s="1178"/>
      <c r="DEA37" s="1178"/>
      <c r="DEB37" s="1178"/>
      <c r="DEC37" s="1178"/>
      <c r="DED37" s="1178"/>
      <c r="DEE37" s="1178"/>
      <c r="DEF37" s="1178"/>
      <c r="DEG37" s="1178"/>
      <c r="DEH37" s="1178"/>
      <c r="DEI37" s="1178"/>
      <c r="DEJ37" s="1178"/>
      <c r="DEK37" s="1178"/>
      <c r="DEL37" s="1178"/>
      <c r="DEM37" s="1178"/>
      <c r="DEN37" s="1178"/>
      <c r="DEO37" s="1178"/>
      <c r="DEP37" s="1178"/>
      <c r="DEQ37" s="1178"/>
      <c r="DER37" s="1178"/>
      <c r="DES37" s="1178"/>
      <c r="DET37" s="1178"/>
      <c r="DEU37" s="1178"/>
      <c r="DEV37" s="1178"/>
      <c r="DEW37" s="1178"/>
      <c r="DEX37" s="1178"/>
      <c r="DEY37" s="1178"/>
      <c r="DEZ37" s="1178"/>
      <c r="DFA37" s="1178"/>
      <c r="DFB37" s="1178"/>
      <c r="DFC37" s="1178"/>
      <c r="DFD37" s="1178"/>
      <c r="DFE37" s="1178"/>
      <c r="DFF37" s="1178"/>
      <c r="DFG37" s="1178"/>
      <c r="DFH37" s="1178"/>
      <c r="DFI37" s="1178"/>
      <c r="DFJ37" s="1178"/>
      <c r="DFK37" s="1178"/>
      <c r="DFL37" s="1178"/>
      <c r="DFM37" s="1178"/>
      <c r="DFN37" s="1178"/>
      <c r="DFO37" s="1178"/>
      <c r="DFP37" s="1178"/>
      <c r="DFQ37" s="1178"/>
      <c r="DFR37" s="1178"/>
      <c r="DFS37" s="1178"/>
      <c r="DFT37" s="1178"/>
      <c r="DFU37" s="1178"/>
      <c r="DFV37" s="1178"/>
      <c r="DFW37" s="1178"/>
      <c r="DFX37" s="1178"/>
      <c r="DFY37" s="1178"/>
      <c r="DFZ37" s="1178"/>
      <c r="DGA37" s="1178"/>
      <c r="DGB37" s="1178"/>
      <c r="DGC37" s="1178"/>
      <c r="DGD37" s="1178"/>
      <c r="DGE37" s="1178"/>
      <c r="DGF37" s="1178"/>
      <c r="DGG37" s="1178"/>
      <c r="DGH37" s="1178"/>
      <c r="DGI37" s="1178"/>
      <c r="DGJ37" s="1178"/>
      <c r="DGK37" s="1178"/>
      <c r="DGL37" s="1178"/>
      <c r="DGM37" s="1178"/>
      <c r="DGN37" s="1178"/>
      <c r="DGO37" s="1178"/>
      <c r="DGP37" s="1178"/>
      <c r="DGQ37" s="1178"/>
      <c r="DGR37" s="1178"/>
      <c r="DGS37" s="1178"/>
      <c r="DGT37" s="1178"/>
      <c r="DGU37" s="1178"/>
      <c r="DGV37" s="1178"/>
      <c r="DGW37" s="1178"/>
      <c r="DGX37" s="1178"/>
      <c r="DGY37" s="1178"/>
      <c r="DGZ37" s="1178"/>
      <c r="DHA37" s="1178"/>
      <c r="DHB37" s="1178"/>
      <c r="DHC37" s="1178"/>
      <c r="DHD37" s="1178"/>
      <c r="DHE37" s="1178"/>
      <c r="DHF37" s="1178"/>
      <c r="DHG37" s="1178"/>
      <c r="DHH37" s="1178"/>
      <c r="DHI37" s="1178"/>
      <c r="DHJ37" s="1178"/>
      <c r="DHK37" s="1178"/>
      <c r="DHL37" s="1178"/>
      <c r="DHM37" s="1178"/>
      <c r="DHN37" s="1178"/>
      <c r="DHO37" s="1178"/>
      <c r="DHP37" s="1178"/>
      <c r="DHQ37" s="1178"/>
      <c r="DHR37" s="1178"/>
      <c r="DHS37" s="1178"/>
      <c r="DHT37" s="1178"/>
      <c r="DHU37" s="1178"/>
      <c r="DHV37" s="1178"/>
      <c r="DHW37" s="1178"/>
      <c r="DHX37" s="1178"/>
      <c r="DHY37" s="1178"/>
      <c r="DHZ37" s="1178"/>
      <c r="DIA37" s="1178"/>
      <c r="DIB37" s="1178"/>
      <c r="DIC37" s="1178"/>
      <c r="DID37" s="1178"/>
      <c r="DIE37" s="1178"/>
      <c r="DIF37" s="1178"/>
      <c r="DIG37" s="1178"/>
      <c r="DIH37" s="1178"/>
      <c r="DII37" s="1178"/>
      <c r="DIJ37" s="1178"/>
      <c r="DIK37" s="1178"/>
      <c r="DIL37" s="1178"/>
      <c r="DIM37" s="1178"/>
      <c r="DIN37" s="1178"/>
      <c r="DIO37" s="1178"/>
      <c r="DIP37" s="1178"/>
      <c r="DIQ37" s="1178"/>
      <c r="DIR37" s="1178"/>
      <c r="DIS37" s="1178"/>
      <c r="DIT37" s="1178"/>
      <c r="DIU37" s="1178"/>
      <c r="DIV37" s="1178"/>
      <c r="DIW37" s="1178"/>
      <c r="DIX37" s="1178"/>
      <c r="DIY37" s="1178"/>
      <c r="DIZ37" s="1178"/>
      <c r="DJA37" s="1178"/>
      <c r="DJB37" s="1178"/>
      <c r="DJC37" s="1178"/>
      <c r="DJD37" s="1178"/>
      <c r="DJE37" s="1178"/>
      <c r="DJF37" s="1178"/>
      <c r="DJG37" s="1178"/>
      <c r="DJH37" s="1178"/>
      <c r="DJI37" s="1178"/>
      <c r="DJJ37" s="1178"/>
      <c r="DJK37" s="1178"/>
      <c r="DJL37" s="1178"/>
      <c r="DJM37" s="1178"/>
      <c r="DJN37" s="1178"/>
      <c r="DJO37" s="1178"/>
      <c r="DJP37" s="1178"/>
      <c r="DJQ37" s="1178"/>
      <c r="DJR37" s="1178"/>
      <c r="DJS37" s="1178"/>
      <c r="DJT37" s="1178"/>
      <c r="DJU37" s="1178"/>
      <c r="DJV37" s="1178"/>
      <c r="DJW37" s="1178"/>
      <c r="DJX37" s="1178"/>
      <c r="DJY37" s="1178"/>
      <c r="DJZ37" s="1178"/>
      <c r="DKA37" s="1178"/>
      <c r="DKB37" s="1178"/>
      <c r="DKC37" s="1178"/>
      <c r="DKD37" s="1178"/>
      <c r="DKE37" s="1178"/>
      <c r="DKF37" s="1178"/>
      <c r="DKG37" s="1178"/>
      <c r="DKH37" s="1178"/>
      <c r="DKI37" s="1178"/>
      <c r="DKJ37" s="1178"/>
      <c r="DKK37" s="1178"/>
      <c r="DKL37" s="1178"/>
      <c r="DKM37" s="1178"/>
      <c r="DKN37" s="1178"/>
      <c r="DKO37" s="1178"/>
      <c r="DKP37" s="1178"/>
      <c r="DKQ37" s="1178"/>
      <c r="DKR37" s="1178"/>
      <c r="DKS37" s="1178"/>
      <c r="DKT37" s="1178"/>
      <c r="DKU37" s="1178"/>
      <c r="DKV37" s="1178"/>
      <c r="DKW37" s="1178"/>
      <c r="DKX37" s="1178"/>
      <c r="DKY37" s="1178"/>
      <c r="DKZ37" s="1178"/>
      <c r="DLA37" s="1178"/>
      <c r="DLB37" s="1178"/>
      <c r="DLC37" s="1178"/>
      <c r="DLD37" s="1178"/>
      <c r="DLE37" s="1178"/>
      <c r="DLF37" s="1178"/>
      <c r="DLG37" s="1178"/>
      <c r="DLH37" s="1178"/>
      <c r="DLI37" s="1178"/>
      <c r="DLJ37" s="1178"/>
      <c r="DLK37" s="1178"/>
      <c r="DLL37" s="1178"/>
      <c r="DLM37" s="1178"/>
      <c r="DLN37" s="1178"/>
      <c r="DLO37" s="1178"/>
      <c r="DLP37" s="1178"/>
      <c r="DLQ37" s="1178"/>
      <c r="DLR37" s="1178"/>
      <c r="DLS37" s="1178"/>
      <c r="DLT37" s="1178"/>
      <c r="DLU37" s="1178"/>
      <c r="DLV37" s="1178"/>
      <c r="DLW37" s="1178"/>
      <c r="DLX37" s="1178"/>
      <c r="DLY37" s="1178"/>
      <c r="DLZ37" s="1178"/>
      <c r="DMA37" s="1178"/>
      <c r="DMB37" s="1178"/>
      <c r="DMC37" s="1178"/>
      <c r="DMD37" s="1178"/>
      <c r="DME37" s="1178"/>
      <c r="DMF37" s="1178"/>
      <c r="DMG37" s="1178"/>
      <c r="DMH37" s="1178"/>
      <c r="DMI37" s="1178"/>
      <c r="DMJ37" s="1178"/>
      <c r="DMK37" s="1178"/>
      <c r="DML37" s="1178"/>
      <c r="DMM37" s="1178"/>
      <c r="DMN37" s="1178"/>
      <c r="DMO37" s="1178"/>
      <c r="DMP37" s="1178"/>
      <c r="DMQ37" s="1178"/>
      <c r="DMR37" s="1178"/>
      <c r="DMS37" s="1178"/>
      <c r="DMT37" s="1178"/>
      <c r="DMU37" s="1178"/>
      <c r="DMV37" s="1178"/>
      <c r="DMW37" s="1178"/>
      <c r="DMX37" s="1178"/>
      <c r="DMY37" s="1178"/>
      <c r="DMZ37" s="1178"/>
      <c r="DNA37" s="1178"/>
      <c r="DNB37" s="1178"/>
      <c r="DNC37" s="1178"/>
      <c r="DND37" s="1178"/>
      <c r="DNE37" s="1178"/>
      <c r="DNF37" s="1178"/>
      <c r="DNG37" s="1178"/>
      <c r="DNH37" s="1178"/>
      <c r="DNI37" s="1178"/>
      <c r="DNJ37" s="1178"/>
      <c r="DNK37" s="1178"/>
      <c r="DNL37" s="1178"/>
      <c r="DNM37" s="1178"/>
      <c r="DNN37" s="1178"/>
      <c r="DNO37" s="1178"/>
      <c r="DNP37" s="1178"/>
      <c r="DNQ37" s="1178"/>
      <c r="DNR37" s="1178"/>
      <c r="DNS37" s="1178"/>
      <c r="DNT37" s="1178"/>
      <c r="DNU37" s="1178"/>
      <c r="DNV37" s="1178"/>
      <c r="DNW37" s="1178"/>
      <c r="DNX37" s="1178"/>
      <c r="DNY37" s="1178"/>
      <c r="DNZ37" s="1178"/>
      <c r="DOA37" s="1178"/>
      <c r="DOB37" s="1178"/>
      <c r="DOC37" s="1178"/>
      <c r="DOD37" s="1178"/>
      <c r="DOE37" s="1178"/>
      <c r="DOF37" s="1178"/>
      <c r="DOG37" s="1178"/>
      <c r="DOH37" s="1178"/>
      <c r="DOI37" s="1178"/>
      <c r="DOJ37" s="1178"/>
      <c r="DOK37" s="1178"/>
      <c r="DOL37" s="1178"/>
      <c r="DOM37" s="1178"/>
      <c r="DON37" s="1178"/>
      <c r="DOO37" s="1178"/>
      <c r="DOP37" s="1178"/>
      <c r="DOQ37" s="1178"/>
      <c r="DOR37" s="1178"/>
      <c r="DOS37" s="1178"/>
      <c r="DOT37" s="1178"/>
      <c r="DOU37" s="1178"/>
      <c r="DOV37" s="1178"/>
      <c r="DOW37" s="1178"/>
      <c r="DOX37" s="1178"/>
      <c r="DOY37" s="1178"/>
      <c r="DOZ37" s="1178"/>
      <c r="DPA37" s="1178"/>
      <c r="DPB37" s="1178"/>
      <c r="DPC37" s="1178"/>
      <c r="DPD37" s="1178"/>
      <c r="DPE37" s="1178"/>
      <c r="DPF37" s="1178"/>
      <c r="DPG37" s="1178"/>
      <c r="DPH37" s="1178"/>
      <c r="DPI37" s="1178"/>
      <c r="DPJ37" s="1178"/>
      <c r="DPK37" s="1178"/>
      <c r="DPL37" s="1178"/>
      <c r="DPM37" s="1178"/>
      <c r="DPN37" s="1178"/>
      <c r="DPO37" s="1178"/>
      <c r="DPP37" s="1178"/>
      <c r="DPQ37" s="1178"/>
      <c r="DPR37" s="1178"/>
      <c r="DPS37" s="1178"/>
      <c r="DPT37" s="1178"/>
      <c r="DPU37" s="1178"/>
      <c r="DPV37" s="1178"/>
      <c r="DPW37" s="1178"/>
      <c r="DPX37" s="1178"/>
      <c r="DPY37" s="1178"/>
      <c r="DPZ37" s="1178"/>
      <c r="DQA37" s="1178"/>
      <c r="DQB37" s="1178"/>
      <c r="DQC37" s="1178"/>
      <c r="DQD37" s="1178"/>
      <c r="DQE37" s="1178"/>
      <c r="DQF37" s="1178"/>
      <c r="DQG37" s="1178"/>
      <c r="DQH37" s="1178"/>
      <c r="DQI37" s="1178"/>
      <c r="DQJ37" s="1178"/>
      <c r="DQK37" s="1178"/>
      <c r="DQL37" s="1178"/>
      <c r="DQM37" s="1178"/>
      <c r="DQN37" s="1178"/>
      <c r="DQO37" s="1178"/>
      <c r="DQP37" s="1178"/>
      <c r="DQQ37" s="1178"/>
      <c r="DQR37" s="1178"/>
      <c r="DQS37" s="1178"/>
      <c r="DQT37" s="1178"/>
      <c r="DQU37" s="1178"/>
      <c r="DQV37" s="1178"/>
      <c r="DQW37" s="1178"/>
      <c r="DQX37" s="1178"/>
      <c r="DQY37" s="1178"/>
      <c r="DQZ37" s="1178"/>
      <c r="DRA37" s="1178"/>
      <c r="DRB37" s="1178"/>
      <c r="DRC37" s="1178"/>
      <c r="DRD37" s="1178"/>
      <c r="DRE37" s="1178"/>
      <c r="DRF37" s="1178"/>
      <c r="DRG37" s="1178"/>
      <c r="DRH37" s="1178"/>
      <c r="DRI37" s="1178"/>
      <c r="DRJ37" s="1178"/>
      <c r="DRK37" s="1178"/>
      <c r="DRL37" s="1178"/>
      <c r="DRM37" s="1178"/>
      <c r="DRN37" s="1178"/>
      <c r="DRO37" s="1178"/>
      <c r="DRP37" s="1178"/>
      <c r="DRQ37" s="1178"/>
      <c r="DRR37" s="1178"/>
      <c r="DRS37" s="1178"/>
      <c r="DRT37" s="1178"/>
      <c r="DRU37" s="1178"/>
      <c r="DRV37" s="1178"/>
      <c r="DRW37" s="1178"/>
      <c r="DRX37" s="1178"/>
      <c r="DRY37" s="1178"/>
      <c r="DRZ37" s="1178"/>
      <c r="DSA37" s="1178"/>
      <c r="DSB37" s="1178"/>
      <c r="DSC37" s="1178"/>
      <c r="DSD37" s="1178"/>
      <c r="DSE37" s="1178"/>
      <c r="DSF37" s="1178"/>
      <c r="DSG37" s="1178"/>
      <c r="DSH37" s="1178"/>
      <c r="DSI37" s="1178"/>
      <c r="DSJ37" s="1178"/>
      <c r="DSK37" s="1178"/>
      <c r="DSL37" s="1178"/>
      <c r="DSM37" s="1178"/>
      <c r="DSN37" s="1178"/>
      <c r="DSO37" s="1178"/>
      <c r="DSP37" s="1178"/>
      <c r="DSQ37" s="1178"/>
      <c r="DSR37" s="1178"/>
      <c r="DSS37" s="1178"/>
      <c r="DST37" s="1178"/>
      <c r="DSU37" s="1178"/>
      <c r="DSV37" s="1178"/>
      <c r="DSW37" s="1178"/>
      <c r="DSX37" s="1178"/>
      <c r="DSY37" s="1178"/>
      <c r="DSZ37" s="1178"/>
      <c r="DTA37" s="1178"/>
      <c r="DTB37" s="1178"/>
      <c r="DTC37" s="1178"/>
      <c r="DTD37" s="1178"/>
      <c r="DTE37" s="1178"/>
      <c r="DTF37" s="1178"/>
      <c r="DTG37" s="1178"/>
      <c r="DTH37" s="1178"/>
      <c r="DTI37" s="1178"/>
      <c r="DTJ37" s="1178"/>
      <c r="DTK37" s="1178"/>
      <c r="DTL37" s="1178"/>
      <c r="DTM37" s="1178"/>
      <c r="DTN37" s="1178"/>
      <c r="DTO37" s="1178"/>
      <c r="DTP37" s="1178"/>
      <c r="DTQ37" s="1178"/>
      <c r="DTR37" s="1178"/>
      <c r="DTS37" s="1178"/>
      <c r="DTT37" s="1178"/>
      <c r="DTU37" s="1178"/>
      <c r="DTV37" s="1178"/>
      <c r="DTW37" s="1178"/>
      <c r="DTX37" s="1178"/>
      <c r="DTY37" s="1178"/>
      <c r="DTZ37" s="1178"/>
      <c r="DUA37" s="1178"/>
      <c r="DUB37" s="1178"/>
      <c r="DUC37" s="1178"/>
      <c r="DUD37" s="1178"/>
      <c r="DUE37" s="1178"/>
      <c r="DUF37" s="1178"/>
      <c r="DUG37" s="1178"/>
      <c r="DUH37" s="1178"/>
      <c r="DUI37" s="1178"/>
      <c r="DUJ37" s="1178"/>
      <c r="DUK37" s="1178"/>
      <c r="DUL37" s="1178"/>
      <c r="DUM37" s="1178"/>
      <c r="DUN37" s="1178"/>
      <c r="DUO37" s="1178"/>
      <c r="DUP37" s="1178"/>
      <c r="DUQ37" s="1178"/>
      <c r="DUR37" s="1178"/>
      <c r="DUS37" s="1178"/>
      <c r="DUT37" s="1178"/>
      <c r="DUU37" s="1178"/>
      <c r="DUV37" s="1178"/>
      <c r="DUW37" s="1178"/>
      <c r="DUX37" s="1178"/>
      <c r="DUY37" s="1178"/>
      <c r="DUZ37" s="1178"/>
      <c r="DVA37" s="1178"/>
      <c r="DVB37" s="1178"/>
      <c r="DVC37" s="1178"/>
      <c r="DVD37" s="1178"/>
      <c r="DVE37" s="1178"/>
      <c r="DVF37" s="1178"/>
      <c r="DVG37" s="1178"/>
      <c r="DVH37" s="1178"/>
      <c r="DVI37" s="1178"/>
      <c r="DVJ37" s="1178"/>
      <c r="DVK37" s="1178"/>
      <c r="DVL37" s="1178"/>
      <c r="DVM37" s="1178"/>
      <c r="DVN37" s="1178"/>
      <c r="DVO37" s="1178"/>
      <c r="DVP37" s="1178"/>
      <c r="DVQ37" s="1178"/>
      <c r="DVR37" s="1178"/>
      <c r="DVS37" s="1178"/>
      <c r="DVT37" s="1178"/>
      <c r="DVU37" s="1178"/>
      <c r="DVV37" s="1178"/>
      <c r="DVW37" s="1178"/>
      <c r="DVX37" s="1178"/>
      <c r="DVY37" s="1178"/>
      <c r="DVZ37" s="1178"/>
      <c r="DWA37" s="1178"/>
      <c r="DWB37" s="1178"/>
      <c r="DWC37" s="1178"/>
      <c r="DWD37" s="1178"/>
      <c r="DWE37" s="1178"/>
      <c r="DWF37" s="1178"/>
      <c r="DWG37" s="1178"/>
      <c r="DWH37" s="1178"/>
      <c r="DWI37" s="1178"/>
      <c r="DWJ37" s="1178"/>
      <c r="DWK37" s="1178"/>
      <c r="DWL37" s="1178"/>
      <c r="DWM37" s="1178"/>
      <c r="DWN37" s="1178"/>
      <c r="DWO37" s="1178"/>
      <c r="DWP37" s="1178"/>
      <c r="DWQ37" s="1178"/>
      <c r="DWR37" s="1178"/>
      <c r="DWS37" s="1178"/>
      <c r="DWT37" s="1178"/>
      <c r="DWU37" s="1178"/>
      <c r="DWV37" s="1178"/>
      <c r="DWW37" s="1178"/>
      <c r="DWX37" s="1178"/>
      <c r="DWY37" s="1178"/>
      <c r="DWZ37" s="1178"/>
      <c r="DXA37" s="1178"/>
      <c r="DXB37" s="1178"/>
      <c r="DXC37" s="1178"/>
      <c r="DXD37" s="1178"/>
      <c r="DXE37" s="1178"/>
      <c r="DXF37" s="1178"/>
      <c r="DXG37" s="1178"/>
      <c r="DXH37" s="1178"/>
      <c r="DXI37" s="1178"/>
      <c r="DXJ37" s="1178"/>
      <c r="DXK37" s="1178"/>
      <c r="DXL37" s="1178"/>
      <c r="DXM37" s="1178"/>
      <c r="DXN37" s="1178"/>
      <c r="DXO37" s="1178"/>
      <c r="DXP37" s="1178"/>
      <c r="DXQ37" s="1178"/>
      <c r="DXR37" s="1178"/>
      <c r="DXS37" s="1178"/>
      <c r="DXT37" s="1178"/>
      <c r="DXU37" s="1178"/>
      <c r="DXV37" s="1178"/>
      <c r="DXW37" s="1178"/>
      <c r="DXX37" s="1178"/>
      <c r="DXY37" s="1178"/>
      <c r="DXZ37" s="1178"/>
      <c r="DYA37" s="1178"/>
      <c r="DYB37" s="1178"/>
      <c r="DYC37" s="1178"/>
      <c r="DYD37" s="1178"/>
      <c r="DYE37" s="1178"/>
      <c r="DYF37" s="1178"/>
      <c r="DYG37" s="1178"/>
      <c r="DYH37" s="1178"/>
      <c r="DYI37" s="1178"/>
      <c r="DYJ37" s="1178"/>
      <c r="DYK37" s="1178"/>
      <c r="DYL37" s="1178"/>
      <c r="DYM37" s="1178"/>
      <c r="DYN37" s="1178"/>
      <c r="DYO37" s="1178"/>
      <c r="DYP37" s="1178"/>
      <c r="DYQ37" s="1178"/>
      <c r="DYR37" s="1178"/>
      <c r="DYS37" s="1178"/>
      <c r="DYT37" s="1178"/>
      <c r="DYU37" s="1178"/>
      <c r="DYV37" s="1178"/>
      <c r="DYW37" s="1178"/>
      <c r="DYX37" s="1178"/>
      <c r="DYY37" s="1178"/>
      <c r="DYZ37" s="1178"/>
      <c r="DZA37" s="1178"/>
      <c r="DZB37" s="1178"/>
      <c r="DZC37" s="1178"/>
      <c r="DZD37" s="1178"/>
      <c r="DZE37" s="1178"/>
      <c r="DZF37" s="1178"/>
      <c r="DZG37" s="1178"/>
      <c r="DZH37" s="1178"/>
      <c r="DZI37" s="1178"/>
      <c r="DZJ37" s="1178"/>
      <c r="DZK37" s="1178"/>
      <c r="DZL37" s="1178"/>
      <c r="DZM37" s="1178"/>
      <c r="DZN37" s="1178"/>
      <c r="DZO37" s="1178"/>
      <c r="DZP37" s="1178"/>
      <c r="DZQ37" s="1178"/>
      <c r="DZR37" s="1178"/>
      <c r="DZS37" s="1178"/>
      <c r="DZT37" s="1178"/>
      <c r="DZU37" s="1178"/>
      <c r="DZV37" s="1178"/>
      <c r="DZW37" s="1178"/>
      <c r="DZX37" s="1178"/>
      <c r="DZY37" s="1178"/>
      <c r="DZZ37" s="1178"/>
      <c r="EAA37" s="1178"/>
      <c r="EAB37" s="1178"/>
      <c r="EAC37" s="1178"/>
      <c r="EAD37" s="1178"/>
      <c r="EAE37" s="1178"/>
      <c r="EAF37" s="1178"/>
      <c r="EAG37" s="1178"/>
      <c r="EAH37" s="1178"/>
      <c r="EAI37" s="1178"/>
      <c r="EAJ37" s="1178"/>
      <c r="EAK37" s="1178"/>
      <c r="EAL37" s="1178"/>
      <c r="EAM37" s="1178"/>
      <c r="EAN37" s="1178"/>
      <c r="EAO37" s="1178"/>
      <c r="EAP37" s="1178"/>
      <c r="EAQ37" s="1178"/>
      <c r="EAR37" s="1178"/>
      <c r="EAS37" s="1178"/>
      <c r="EAT37" s="1178"/>
      <c r="EAU37" s="1178"/>
      <c r="EAV37" s="1178"/>
      <c r="EAW37" s="1178"/>
      <c r="EAX37" s="1178"/>
      <c r="EAY37" s="1178"/>
      <c r="EAZ37" s="1178"/>
      <c r="EBA37" s="1178"/>
      <c r="EBB37" s="1178"/>
      <c r="EBC37" s="1178"/>
      <c r="EBD37" s="1178"/>
      <c r="EBE37" s="1178"/>
      <c r="EBF37" s="1178"/>
      <c r="EBG37" s="1178"/>
      <c r="EBH37" s="1178"/>
      <c r="EBI37" s="1178"/>
      <c r="EBJ37" s="1178"/>
      <c r="EBK37" s="1178"/>
      <c r="EBL37" s="1178"/>
      <c r="EBM37" s="1178"/>
      <c r="EBN37" s="1178"/>
      <c r="EBO37" s="1178"/>
      <c r="EBP37" s="1178"/>
      <c r="EBQ37" s="1178"/>
      <c r="EBR37" s="1178"/>
      <c r="EBS37" s="1178"/>
      <c r="EBT37" s="1178"/>
      <c r="EBU37" s="1178"/>
      <c r="EBV37" s="1178"/>
      <c r="EBW37" s="1178"/>
      <c r="EBX37" s="1178"/>
      <c r="EBY37" s="1178"/>
      <c r="EBZ37" s="1178"/>
      <c r="ECA37" s="1178"/>
      <c r="ECB37" s="1178"/>
      <c r="ECC37" s="1178"/>
      <c r="ECD37" s="1178"/>
      <c r="ECE37" s="1178"/>
      <c r="ECF37" s="1178"/>
      <c r="ECG37" s="1178"/>
      <c r="ECH37" s="1178"/>
      <c r="ECI37" s="1178"/>
      <c r="ECJ37" s="1178"/>
      <c r="ECK37" s="1178"/>
      <c r="ECL37" s="1178"/>
      <c r="ECM37" s="1178"/>
      <c r="ECN37" s="1178"/>
      <c r="ECO37" s="1178"/>
      <c r="ECP37" s="1178"/>
      <c r="ECQ37" s="1178"/>
      <c r="ECR37" s="1178"/>
      <c r="ECS37" s="1178"/>
      <c r="ECT37" s="1178"/>
      <c r="ECU37" s="1178"/>
      <c r="ECV37" s="1178"/>
      <c r="ECW37" s="1178"/>
      <c r="ECX37" s="1178"/>
      <c r="ECY37" s="1178"/>
      <c r="ECZ37" s="1178"/>
      <c r="EDA37" s="1178"/>
      <c r="EDB37" s="1178"/>
      <c r="EDC37" s="1178"/>
      <c r="EDD37" s="1178"/>
      <c r="EDE37" s="1178"/>
      <c r="EDF37" s="1178"/>
      <c r="EDG37" s="1178"/>
      <c r="EDH37" s="1178"/>
      <c r="EDI37" s="1178"/>
      <c r="EDJ37" s="1178"/>
      <c r="EDK37" s="1178"/>
      <c r="EDL37" s="1178"/>
      <c r="EDM37" s="1178"/>
      <c r="EDN37" s="1178"/>
      <c r="EDO37" s="1178"/>
      <c r="EDP37" s="1178"/>
      <c r="EDQ37" s="1178"/>
      <c r="EDR37" s="1178"/>
      <c r="EDS37" s="1178"/>
      <c r="EDT37" s="1178"/>
      <c r="EDU37" s="1178"/>
      <c r="EDV37" s="1178"/>
      <c r="EDW37" s="1178"/>
      <c r="EDX37" s="1178"/>
      <c r="EDY37" s="1178"/>
      <c r="EDZ37" s="1178"/>
      <c r="EEA37" s="1178"/>
      <c r="EEB37" s="1178"/>
      <c r="EEC37" s="1178"/>
      <c r="EED37" s="1178"/>
      <c r="EEE37" s="1178"/>
      <c r="EEF37" s="1178"/>
      <c r="EEG37" s="1178"/>
      <c r="EEH37" s="1178"/>
      <c r="EEI37" s="1178"/>
      <c r="EEJ37" s="1178"/>
      <c r="EEK37" s="1178"/>
      <c r="EEL37" s="1178"/>
      <c r="EEM37" s="1178"/>
      <c r="EEN37" s="1178"/>
      <c r="EEO37" s="1178"/>
      <c r="EEP37" s="1178"/>
      <c r="EEQ37" s="1178"/>
      <c r="EER37" s="1178"/>
      <c r="EES37" s="1178"/>
      <c r="EET37" s="1178"/>
      <c r="EEU37" s="1178"/>
      <c r="EEV37" s="1178"/>
      <c r="EEW37" s="1178"/>
      <c r="EEX37" s="1178"/>
      <c r="EEY37" s="1178"/>
      <c r="EEZ37" s="1178"/>
      <c r="EFA37" s="1178"/>
      <c r="EFB37" s="1178"/>
      <c r="EFC37" s="1178"/>
      <c r="EFD37" s="1178"/>
      <c r="EFE37" s="1178"/>
      <c r="EFF37" s="1178"/>
      <c r="EFG37" s="1178"/>
      <c r="EFH37" s="1178"/>
      <c r="EFI37" s="1178"/>
      <c r="EFJ37" s="1178"/>
      <c r="EFK37" s="1178"/>
      <c r="EFL37" s="1178"/>
      <c r="EFM37" s="1178"/>
      <c r="EFN37" s="1178"/>
      <c r="EFO37" s="1178"/>
      <c r="EFP37" s="1178"/>
      <c r="EFQ37" s="1178"/>
      <c r="EFR37" s="1178"/>
      <c r="EFS37" s="1178"/>
      <c r="EFT37" s="1178"/>
      <c r="EFU37" s="1178"/>
      <c r="EFV37" s="1178"/>
      <c r="EFW37" s="1178"/>
      <c r="EFX37" s="1178"/>
      <c r="EFY37" s="1178"/>
      <c r="EFZ37" s="1178"/>
      <c r="EGA37" s="1178"/>
      <c r="EGB37" s="1178"/>
      <c r="EGC37" s="1178"/>
      <c r="EGD37" s="1178"/>
      <c r="EGE37" s="1178"/>
      <c r="EGF37" s="1178"/>
      <c r="EGG37" s="1178"/>
      <c r="EGH37" s="1178"/>
      <c r="EGI37" s="1178"/>
      <c r="EGJ37" s="1178"/>
      <c r="EGK37" s="1178"/>
      <c r="EGL37" s="1178"/>
      <c r="EGM37" s="1178"/>
      <c r="EGN37" s="1178"/>
      <c r="EGO37" s="1178"/>
      <c r="EGP37" s="1178"/>
      <c r="EGQ37" s="1178"/>
      <c r="EGR37" s="1178"/>
      <c r="EGS37" s="1178"/>
      <c r="EGT37" s="1178"/>
      <c r="EGU37" s="1178"/>
      <c r="EGV37" s="1178"/>
      <c r="EGW37" s="1178"/>
      <c r="EGX37" s="1178"/>
      <c r="EGY37" s="1178"/>
      <c r="EGZ37" s="1178"/>
      <c r="EHA37" s="1178"/>
      <c r="EHB37" s="1178"/>
      <c r="EHC37" s="1178"/>
      <c r="EHD37" s="1178"/>
      <c r="EHE37" s="1178"/>
      <c r="EHF37" s="1178"/>
      <c r="EHG37" s="1178"/>
      <c r="EHH37" s="1178"/>
      <c r="EHI37" s="1178"/>
      <c r="EHJ37" s="1178"/>
      <c r="EHK37" s="1178"/>
      <c r="EHL37" s="1178"/>
      <c r="EHM37" s="1178"/>
      <c r="EHN37" s="1178"/>
      <c r="EHO37" s="1178"/>
      <c r="EHP37" s="1178"/>
      <c r="EHQ37" s="1178"/>
      <c r="EHR37" s="1178"/>
      <c r="EHS37" s="1178"/>
      <c r="EHT37" s="1178"/>
      <c r="EHU37" s="1178"/>
      <c r="EHV37" s="1178"/>
      <c r="EHW37" s="1178"/>
      <c r="EHX37" s="1178"/>
      <c r="EHY37" s="1178"/>
      <c r="EHZ37" s="1178"/>
      <c r="EIA37" s="1178"/>
      <c r="EIB37" s="1178"/>
      <c r="EIC37" s="1178"/>
      <c r="EID37" s="1178"/>
      <c r="EIE37" s="1178"/>
      <c r="EIF37" s="1178"/>
      <c r="EIG37" s="1178"/>
      <c r="EIH37" s="1178"/>
      <c r="EII37" s="1178"/>
      <c r="EIJ37" s="1178"/>
      <c r="EIK37" s="1178"/>
      <c r="EIL37" s="1178"/>
      <c r="EIM37" s="1178"/>
      <c r="EIN37" s="1178"/>
      <c r="EIO37" s="1178"/>
      <c r="EIP37" s="1178"/>
      <c r="EIQ37" s="1178"/>
      <c r="EIR37" s="1178"/>
      <c r="EIS37" s="1178"/>
      <c r="EIT37" s="1178"/>
      <c r="EIU37" s="1178"/>
      <c r="EIV37" s="1178"/>
      <c r="EIW37" s="1178"/>
      <c r="EIX37" s="1178"/>
      <c r="EIY37" s="1178"/>
      <c r="EIZ37" s="1178"/>
      <c r="EJA37" s="1178"/>
      <c r="EJB37" s="1178"/>
      <c r="EJC37" s="1178"/>
      <c r="EJD37" s="1178"/>
      <c r="EJE37" s="1178"/>
      <c r="EJF37" s="1178"/>
      <c r="EJG37" s="1178"/>
      <c r="EJH37" s="1178"/>
      <c r="EJI37" s="1178"/>
      <c r="EJJ37" s="1178"/>
      <c r="EJK37" s="1178"/>
      <c r="EJL37" s="1178"/>
      <c r="EJM37" s="1178"/>
      <c r="EJN37" s="1178"/>
      <c r="EJO37" s="1178"/>
      <c r="EJP37" s="1178"/>
      <c r="EJQ37" s="1178"/>
      <c r="EJR37" s="1178"/>
      <c r="EJS37" s="1178"/>
      <c r="EJT37" s="1178"/>
      <c r="EJU37" s="1178"/>
      <c r="EJV37" s="1178"/>
      <c r="EJW37" s="1178"/>
      <c r="EJX37" s="1178"/>
      <c r="EJY37" s="1178"/>
      <c r="EJZ37" s="1178"/>
      <c r="EKA37" s="1178"/>
      <c r="EKB37" s="1178"/>
      <c r="EKC37" s="1178"/>
      <c r="EKD37" s="1178"/>
      <c r="EKE37" s="1178"/>
      <c r="EKF37" s="1178"/>
      <c r="EKG37" s="1178"/>
      <c r="EKH37" s="1178"/>
      <c r="EKI37" s="1178"/>
      <c r="EKJ37" s="1178"/>
      <c r="EKK37" s="1178"/>
      <c r="EKL37" s="1178"/>
      <c r="EKM37" s="1178"/>
      <c r="EKN37" s="1178"/>
      <c r="EKO37" s="1178"/>
      <c r="EKP37" s="1178"/>
      <c r="EKQ37" s="1178"/>
      <c r="EKR37" s="1178"/>
      <c r="EKS37" s="1178"/>
      <c r="EKT37" s="1178"/>
      <c r="EKU37" s="1178"/>
      <c r="EKV37" s="1178"/>
      <c r="EKW37" s="1178"/>
      <c r="EKX37" s="1178"/>
      <c r="EKY37" s="1178"/>
      <c r="EKZ37" s="1178"/>
      <c r="ELA37" s="1178"/>
      <c r="ELB37" s="1178"/>
      <c r="ELC37" s="1178"/>
      <c r="ELD37" s="1178"/>
      <c r="ELE37" s="1178"/>
      <c r="ELF37" s="1178"/>
      <c r="ELG37" s="1178"/>
      <c r="ELH37" s="1178"/>
      <c r="ELI37" s="1178"/>
      <c r="ELJ37" s="1178"/>
      <c r="ELK37" s="1178"/>
      <c r="ELL37" s="1178"/>
      <c r="ELM37" s="1178"/>
      <c r="ELN37" s="1178"/>
      <c r="ELO37" s="1178"/>
      <c r="ELP37" s="1178"/>
      <c r="ELQ37" s="1178"/>
      <c r="ELR37" s="1178"/>
      <c r="ELS37" s="1178"/>
      <c r="ELT37" s="1178"/>
      <c r="ELU37" s="1178"/>
      <c r="ELV37" s="1178"/>
      <c r="ELW37" s="1178"/>
      <c r="ELX37" s="1178"/>
      <c r="ELY37" s="1178"/>
      <c r="ELZ37" s="1178"/>
      <c r="EMA37" s="1178"/>
      <c r="EMB37" s="1178"/>
      <c r="EMC37" s="1178"/>
      <c r="EMD37" s="1178"/>
      <c r="EME37" s="1178"/>
      <c r="EMF37" s="1178"/>
      <c r="EMG37" s="1178"/>
      <c r="EMH37" s="1178"/>
      <c r="EMI37" s="1178"/>
      <c r="EMJ37" s="1178"/>
      <c r="EMK37" s="1178"/>
      <c r="EML37" s="1178"/>
      <c r="EMM37" s="1178"/>
      <c r="EMN37" s="1178"/>
      <c r="EMO37" s="1178"/>
      <c r="EMP37" s="1178"/>
      <c r="EMQ37" s="1178"/>
      <c r="EMR37" s="1178"/>
      <c r="EMS37" s="1178"/>
      <c r="EMT37" s="1178"/>
      <c r="EMU37" s="1178"/>
      <c r="EMV37" s="1178"/>
      <c r="EMW37" s="1178"/>
      <c r="EMX37" s="1178"/>
      <c r="EMY37" s="1178"/>
      <c r="EMZ37" s="1178"/>
      <c r="ENA37" s="1178"/>
      <c r="ENB37" s="1178"/>
      <c r="ENC37" s="1178"/>
      <c r="END37" s="1178"/>
      <c r="ENE37" s="1178"/>
      <c r="ENF37" s="1178"/>
      <c r="ENG37" s="1178"/>
      <c r="ENH37" s="1178"/>
      <c r="ENI37" s="1178"/>
      <c r="ENJ37" s="1178"/>
      <c r="ENK37" s="1178"/>
      <c r="ENL37" s="1178"/>
      <c r="ENM37" s="1178"/>
      <c r="ENN37" s="1178"/>
      <c r="ENO37" s="1178"/>
      <c r="ENP37" s="1178"/>
      <c r="ENQ37" s="1178"/>
      <c r="ENR37" s="1178"/>
      <c r="ENS37" s="1178"/>
      <c r="ENT37" s="1178"/>
      <c r="ENU37" s="1178"/>
      <c r="ENV37" s="1178"/>
      <c r="ENW37" s="1178"/>
      <c r="ENX37" s="1178"/>
      <c r="ENY37" s="1178"/>
      <c r="ENZ37" s="1178"/>
      <c r="EOA37" s="1178"/>
      <c r="EOB37" s="1178"/>
      <c r="EOC37" s="1178"/>
      <c r="EOD37" s="1178"/>
      <c r="EOE37" s="1178"/>
      <c r="EOF37" s="1178"/>
      <c r="EOG37" s="1178"/>
      <c r="EOH37" s="1178"/>
      <c r="EOI37" s="1178"/>
      <c r="EOJ37" s="1178"/>
      <c r="EOK37" s="1178"/>
      <c r="EOL37" s="1178"/>
      <c r="EOM37" s="1178"/>
      <c r="EON37" s="1178"/>
      <c r="EOO37" s="1178"/>
      <c r="EOP37" s="1178"/>
      <c r="EOQ37" s="1178"/>
      <c r="EOR37" s="1178"/>
      <c r="EOS37" s="1178"/>
      <c r="EOT37" s="1178"/>
      <c r="EOU37" s="1178"/>
      <c r="EOV37" s="1178"/>
      <c r="EOW37" s="1178"/>
      <c r="EOX37" s="1178"/>
      <c r="EOY37" s="1178"/>
      <c r="EOZ37" s="1178"/>
      <c r="EPA37" s="1178"/>
      <c r="EPB37" s="1178"/>
      <c r="EPC37" s="1178"/>
      <c r="EPD37" s="1178"/>
      <c r="EPE37" s="1178"/>
      <c r="EPF37" s="1178"/>
      <c r="EPG37" s="1178"/>
      <c r="EPH37" s="1178"/>
      <c r="EPI37" s="1178"/>
      <c r="EPJ37" s="1178"/>
      <c r="EPK37" s="1178"/>
      <c r="EPL37" s="1178"/>
      <c r="EPM37" s="1178"/>
      <c r="EPN37" s="1178"/>
      <c r="EPO37" s="1178"/>
      <c r="EPP37" s="1178"/>
      <c r="EPQ37" s="1178"/>
      <c r="EPR37" s="1178"/>
      <c r="EPS37" s="1178"/>
      <c r="EPT37" s="1178"/>
      <c r="EPU37" s="1178"/>
      <c r="EPV37" s="1178"/>
      <c r="EPW37" s="1178"/>
      <c r="EPX37" s="1178"/>
      <c r="EPY37" s="1178"/>
      <c r="EPZ37" s="1178"/>
      <c r="EQA37" s="1178"/>
      <c r="EQB37" s="1178"/>
      <c r="EQC37" s="1178"/>
      <c r="EQD37" s="1178"/>
      <c r="EQE37" s="1178"/>
      <c r="EQF37" s="1178"/>
      <c r="EQG37" s="1178"/>
      <c r="EQH37" s="1178"/>
      <c r="EQI37" s="1178"/>
      <c r="EQJ37" s="1178"/>
      <c r="EQK37" s="1178"/>
      <c r="EQL37" s="1178"/>
      <c r="EQM37" s="1178"/>
      <c r="EQN37" s="1178"/>
      <c r="EQO37" s="1178"/>
      <c r="EQP37" s="1178"/>
      <c r="EQQ37" s="1178"/>
      <c r="EQR37" s="1178"/>
      <c r="EQS37" s="1178"/>
      <c r="EQT37" s="1178"/>
      <c r="EQU37" s="1178"/>
      <c r="EQV37" s="1178"/>
      <c r="EQW37" s="1178"/>
      <c r="EQX37" s="1178"/>
      <c r="EQY37" s="1178"/>
      <c r="EQZ37" s="1178"/>
      <c r="ERA37" s="1178"/>
      <c r="ERB37" s="1178"/>
      <c r="ERC37" s="1178"/>
      <c r="ERD37" s="1178"/>
      <c r="ERE37" s="1178"/>
      <c r="ERF37" s="1178"/>
      <c r="ERG37" s="1178"/>
      <c r="ERH37" s="1178"/>
      <c r="ERI37" s="1178"/>
      <c r="ERJ37" s="1178"/>
      <c r="ERK37" s="1178"/>
      <c r="ERL37" s="1178"/>
      <c r="ERM37" s="1178"/>
      <c r="ERN37" s="1178"/>
      <c r="ERO37" s="1178"/>
      <c r="ERP37" s="1178"/>
      <c r="ERQ37" s="1178"/>
      <c r="ERR37" s="1178"/>
      <c r="ERS37" s="1178"/>
      <c r="ERT37" s="1178"/>
      <c r="ERU37" s="1178"/>
      <c r="ERV37" s="1178"/>
      <c r="ERW37" s="1178"/>
      <c r="ERX37" s="1178"/>
      <c r="ERY37" s="1178"/>
      <c r="ERZ37" s="1178"/>
      <c r="ESA37" s="1178"/>
      <c r="ESB37" s="1178"/>
      <c r="ESC37" s="1178"/>
      <c r="ESD37" s="1178"/>
      <c r="ESE37" s="1178"/>
      <c r="ESF37" s="1178"/>
      <c r="ESG37" s="1178"/>
      <c r="ESH37" s="1178"/>
      <c r="ESI37" s="1178"/>
      <c r="ESJ37" s="1178"/>
      <c r="ESK37" s="1178"/>
      <c r="ESL37" s="1178"/>
      <c r="ESM37" s="1178"/>
      <c r="ESN37" s="1178"/>
      <c r="ESO37" s="1178"/>
      <c r="ESP37" s="1178"/>
      <c r="ESQ37" s="1178"/>
      <c r="ESR37" s="1178"/>
      <c r="ESS37" s="1178"/>
      <c r="EST37" s="1178"/>
      <c r="ESU37" s="1178"/>
      <c r="ESV37" s="1178"/>
      <c r="ESW37" s="1178"/>
      <c r="ESX37" s="1178"/>
      <c r="ESY37" s="1178"/>
      <c r="ESZ37" s="1178"/>
      <c r="ETA37" s="1178"/>
      <c r="ETB37" s="1178"/>
      <c r="ETC37" s="1178"/>
      <c r="ETD37" s="1178"/>
      <c r="ETE37" s="1178"/>
      <c r="ETF37" s="1178"/>
      <c r="ETG37" s="1178"/>
      <c r="ETH37" s="1178"/>
      <c r="ETI37" s="1178"/>
      <c r="ETJ37" s="1178"/>
      <c r="ETK37" s="1178"/>
      <c r="ETL37" s="1178"/>
      <c r="ETM37" s="1178"/>
      <c r="ETN37" s="1178"/>
      <c r="ETO37" s="1178"/>
      <c r="ETP37" s="1178"/>
      <c r="ETQ37" s="1178"/>
      <c r="ETR37" s="1178"/>
      <c r="ETS37" s="1178"/>
      <c r="ETT37" s="1178"/>
      <c r="ETU37" s="1178"/>
      <c r="ETV37" s="1178"/>
      <c r="ETW37" s="1178"/>
      <c r="ETX37" s="1178"/>
      <c r="ETY37" s="1178"/>
      <c r="ETZ37" s="1178"/>
      <c r="EUA37" s="1178"/>
      <c r="EUB37" s="1178"/>
      <c r="EUC37" s="1178"/>
      <c r="EUD37" s="1178"/>
      <c r="EUE37" s="1178"/>
      <c r="EUF37" s="1178"/>
      <c r="EUG37" s="1178"/>
      <c r="EUH37" s="1178"/>
      <c r="EUI37" s="1178"/>
      <c r="EUJ37" s="1178"/>
      <c r="EUK37" s="1178"/>
      <c r="EUL37" s="1178"/>
      <c r="EUM37" s="1178"/>
      <c r="EUN37" s="1178"/>
      <c r="EUO37" s="1178"/>
      <c r="EUP37" s="1178"/>
      <c r="EUQ37" s="1178"/>
      <c r="EUR37" s="1178"/>
      <c r="EUS37" s="1178"/>
      <c r="EUT37" s="1178"/>
      <c r="EUU37" s="1178"/>
      <c r="EUV37" s="1178"/>
      <c r="EUW37" s="1178"/>
      <c r="EUX37" s="1178"/>
      <c r="EUY37" s="1178"/>
      <c r="EUZ37" s="1178"/>
      <c r="EVA37" s="1178"/>
      <c r="EVB37" s="1178"/>
      <c r="EVC37" s="1178"/>
      <c r="EVD37" s="1178"/>
      <c r="EVE37" s="1178"/>
      <c r="EVF37" s="1178"/>
      <c r="EVG37" s="1178"/>
      <c r="EVH37" s="1178"/>
      <c r="EVI37" s="1178"/>
      <c r="EVJ37" s="1178"/>
      <c r="EVK37" s="1178"/>
      <c r="EVL37" s="1178"/>
      <c r="EVM37" s="1178"/>
      <c r="EVN37" s="1178"/>
      <c r="EVO37" s="1178"/>
      <c r="EVP37" s="1178"/>
      <c r="EVQ37" s="1178"/>
      <c r="EVR37" s="1178"/>
      <c r="EVS37" s="1178"/>
      <c r="EVT37" s="1178"/>
      <c r="EVU37" s="1178"/>
      <c r="EVV37" s="1178"/>
      <c r="EVW37" s="1178"/>
      <c r="EVX37" s="1178"/>
      <c r="EVY37" s="1178"/>
      <c r="EVZ37" s="1178"/>
      <c r="EWA37" s="1178"/>
      <c r="EWB37" s="1178"/>
      <c r="EWC37" s="1178"/>
      <c r="EWD37" s="1178"/>
      <c r="EWE37" s="1178"/>
      <c r="EWF37" s="1178"/>
      <c r="EWG37" s="1178"/>
      <c r="EWH37" s="1178"/>
      <c r="EWI37" s="1178"/>
      <c r="EWJ37" s="1178"/>
      <c r="EWK37" s="1178"/>
      <c r="EWL37" s="1178"/>
      <c r="EWM37" s="1178"/>
      <c r="EWN37" s="1178"/>
      <c r="EWO37" s="1178"/>
      <c r="EWP37" s="1178"/>
      <c r="EWQ37" s="1178"/>
      <c r="EWR37" s="1178"/>
      <c r="EWS37" s="1178"/>
      <c r="EWT37" s="1178"/>
      <c r="EWU37" s="1178"/>
      <c r="EWV37" s="1178"/>
      <c r="EWW37" s="1178"/>
      <c r="EWX37" s="1178"/>
      <c r="EWY37" s="1178"/>
      <c r="EWZ37" s="1178"/>
      <c r="EXA37" s="1178"/>
      <c r="EXB37" s="1178"/>
      <c r="EXC37" s="1178"/>
      <c r="EXD37" s="1178"/>
      <c r="EXE37" s="1178"/>
      <c r="EXF37" s="1178"/>
      <c r="EXG37" s="1178"/>
      <c r="EXH37" s="1178"/>
      <c r="EXI37" s="1178"/>
      <c r="EXJ37" s="1178"/>
      <c r="EXK37" s="1178"/>
      <c r="EXL37" s="1178"/>
      <c r="EXM37" s="1178"/>
      <c r="EXN37" s="1178"/>
      <c r="EXO37" s="1178"/>
      <c r="EXP37" s="1178"/>
      <c r="EXQ37" s="1178"/>
      <c r="EXR37" s="1178"/>
      <c r="EXS37" s="1178"/>
      <c r="EXT37" s="1178"/>
      <c r="EXU37" s="1178"/>
      <c r="EXV37" s="1178"/>
      <c r="EXW37" s="1178"/>
      <c r="EXX37" s="1178"/>
      <c r="EXY37" s="1178"/>
      <c r="EXZ37" s="1178"/>
      <c r="EYA37" s="1178"/>
      <c r="EYB37" s="1178"/>
      <c r="EYC37" s="1178"/>
      <c r="EYD37" s="1178"/>
      <c r="EYE37" s="1178"/>
      <c r="EYF37" s="1178"/>
      <c r="EYG37" s="1178"/>
      <c r="EYH37" s="1178"/>
      <c r="EYI37" s="1178"/>
      <c r="EYJ37" s="1178"/>
      <c r="EYK37" s="1178"/>
      <c r="EYL37" s="1178"/>
      <c r="EYM37" s="1178"/>
      <c r="EYN37" s="1178"/>
      <c r="EYO37" s="1178"/>
      <c r="EYP37" s="1178"/>
      <c r="EYQ37" s="1178"/>
      <c r="EYR37" s="1178"/>
      <c r="EYS37" s="1178"/>
      <c r="EYT37" s="1178"/>
      <c r="EYU37" s="1178"/>
      <c r="EYV37" s="1178"/>
      <c r="EYW37" s="1178"/>
      <c r="EYX37" s="1178"/>
      <c r="EYY37" s="1178"/>
      <c r="EYZ37" s="1178"/>
      <c r="EZA37" s="1178"/>
      <c r="EZB37" s="1178"/>
      <c r="EZC37" s="1178"/>
      <c r="EZD37" s="1178"/>
      <c r="EZE37" s="1178"/>
      <c r="EZF37" s="1178"/>
      <c r="EZG37" s="1178"/>
      <c r="EZH37" s="1178"/>
      <c r="EZI37" s="1178"/>
      <c r="EZJ37" s="1178"/>
      <c r="EZK37" s="1178"/>
      <c r="EZL37" s="1178"/>
      <c r="EZM37" s="1178"/>
      <c r="EZN37" s="1178"/>
      <c r="EZO37" s="1178"/>
      <c r="EZP37" s="1178"/>
      <c r="EZQ37" s="1178"/>
      <c r="EZR37" s="1178"/>
      <c r="EZS37" s="1178"/>
      <c r="EZT37" s="1178"/>
      <c r="EZU37" s="1178"/>
      <c r="EZV37" s="1178"/>
      <c r="EZW37" s="1178"/>
      <c r="EZX37" s="1178"/>
      <c r="EZY37" s="1178"/>
      <c r="EZZ37" s="1178"/>
      <c r="FAA37" s="1178"/>
      <c r="FAB37" s="1178"/>
      <c r="FAC37" s="1178"/>
      <c r="FAD37" s="1178"/>
      <c r="FAE37" s="1178"/>
      <c r="FAF37" s="1178"/>
      <c r="FAG37" s="1178"/>
      <c r="FAH37" s="1178"/>
      <c r="FAI37" s="1178"/>
      <c r="FAJ37" s="1178"/>
      <c r="FAK37" s="1178"/>
      <c r="FAL37" s="1178"/>
      <c r="FAM37" s="1178"/>
      <c r="FAN37" s="1178"/>
      <c r="FAO37" s="1178"/>
      <c r="FAP37" s="1178"/>
      <c r="FAQ37" s="1178"/>
      <c r="FAR37" s="1178"/>
      <c r="FAS37" s="1178"/>
      <c r="FAT37" s="1178"/>
      <c r="FAU37" s="1178"/>
      <c r="FAV37" s="1178"/>
      <c r="FAW37" s="1178"/>
      <c r="FAX37" s="1178"/>
      <c r="FAY37" s="1178"/>
      <c r="FAZ37" s="1178"/>
      <c r="FBA37" s="1178"/>
      <c r="FBB37" s="1178"/>
      <c r="FBC37" s="1178"/>
      <c r="FBD37" s="1178"/>
      <c r="FBE37" s="1178"/>
      <c r="FBF37" s="1178"/>
      <c r="FBG37" s="1178"/>
      <c r="FBH37" s="1178"/>
      <c r="FBI37" s="1178"/>
      <c r="FBJ37" s="1178"/>
      <c r="FBK37" s="1178"/>
      <c r="FBL37" s="1178"/>
      <c r="FBM37" s="1178"/>
      <c r="FBN37" s="1178"/>
      <c r="FBO37" s="1178"/>
      <c r="FBP37" s="1178"/>
      <c r="FBQ37" s="1178"/>
      <c r="FBR37" s="1178"/>
      <c r="FBS37" s="1178"/>
      <c r="FBT37" s="1178"/>
      <c r="FBU37" s="1178"/>
      <c r="FBV37" s="1178"/>
      <c r="FBW37" s="1178"/>
      <c r="FBX37" s="1178"/>
      <c r="FBY37" s="1178"/>
      <c r="FBZ37" s="1178"/>
      <c r="FCA37" s="1178"/>
      <c r="FCB37" s="1178"/>
      <c r="FCC37" s="1178"/>
      <c r="FCD37" s="1178"/>
      <c r="FCE37" s="1178"/>
      <c r="FCF37" s="1178"/>
      <c r="FCG37" s="1178"/>
      <c r="FCH37" s="1178"/>
      <c r="FCI37" s="1178"/>
      <c r="FCJ37" s="1178"/>
      <c r="FCK37" s="1178"/>
      <c r="FCL37" s="1178"/>
      <c r="FCM37" s="1178"/>
      <c r="FCN37" s="1178"/>
      <c r="FCO37" s="1178"/>
      <c r="FCP37" s="1178"/>
      <c r="FCQ37" s="1178"/>
      <c r="FCR37" s="1178"/>
      <c r="FCS37" s="1178"/>
      <c r="FCT37" s="1178"/>
      <c r="FCU37" s="1178"/>
      <c r="FCV37" s="1178"/>
      <c r="FCW37" s="1178"/>
      <c r="FCX37" s="1178"/>
      <c r="FCY37" s="1178"/>
      <c r="FCZ37" s="1178"/>
      <c r="FDA37" s="1178"/>
      <c r="FDB37" s="1178"/>
      <c r="FDC37" s="1178"/>
      <c r="FDD37" s="1178"/>
      <c r="FDE37" s="1178"/>
      <c r="FDF37" s="1178"/>
      <c r="FDG37" s="1178"/>
      <c r="FDH37" s="1178"/>
      <c r="FDI37" s="1178"/>
      <c r="FDJ37" s="1178"/>
      <c r="FDK37" s="1178"/>
      <c r="FDL37" s="1178"/>
      <c r="FDM37" s="1178"/>
      <c r="FDN37" s="1178"/>
      <c r="FDO37" s="1178"/>
      <c r="FDP37" s="1178"/>
      <c r="FDQ37" s="1178"/>
      <c r="FDR37" s="1178"/>
      <c r="FDS37" s="1178"/>
      <c r="FDT37" s="1178"/>
      <c r="FDU37" s="1178"/>
      <c r="FDV37" s="1178"/>
      <c r="FDW37" s="1178"/>
      <c r="FDX37" s="1178"/>
      <c r="FDY37" s="1178"/>
      <c r="FDZ37" s="1178"/>
      <c r="FEA37" s="1178"/>
      <c r="FEB37" s="1178"/>
      <c r="FEC37" s="1178"/>
      <c r="FED37" s="1178"/>
      <c r="FEE37" s="1178"/>
      <c r="FEF37" s="1178"/>
      <c r="FEG37" s="1178"/>
      <c r="FEH37" s="1178"/>
      <c r="FEI37" s="1178"/>
      <c r="FEJ37" s="1178"/>
      <c r="FEK37" s="1178"/>
      <c r="FEL37" s="1178"/>
      <c r="FEM37" s="1178"/>
      <c r="FEN37" s="1178"/>
      <c r="FEO37" s="1178"/>
      <c r="FEP37" s="1178"/>
      <c r="FEQ37" s="1178"/>
      <c r="FER37" s="1178"/>
      <c r="FES37" s="1178"/>
      <c r="FET37" s="1178"/>
      <c r="FEU37" s="1178"/>
      <c r="FEV37" s="1178"/>
      <c r="FEW37" s="1178"/>
      <c r="FEX37" s="1178"/>
      <c r="FEY37" s="1178"/>
      <c r="FEZ37" s="1178"/>
      <c r="FFA37" s="1178"/>
      <c r="FFB37" s="1178"/>
      <c r="FFC37" s="1178"/>
      <c r="FFD37" s="1178"/>
      <c r="FFE37" s="1178"/>
      <c r="FFF37" s="1178"/>
      <c r="FFG37" s="1178"/>
      <c r="FFH37" s="1178"/>
      <c r="FFI37" s="1178"/>
      <c r="FFJ37" s="1178"/>
      <c r="FFK37" s="1178"/>
      <c r="FFL37" s="1178"/>
      <c r="FFM37" s="1178"/>
      <c r="FFN37" s="1178"/>
      <c r="FFO37" s="1178"/>
      <c r="FFP37" s="1178"/>
      <c r="FFQ37" s="1178"/>
      <c r="FFR37" s="1178"/>
      <c r="FFS37" s="1178"/>
      <c r="FFT37" s="1178"/>
      <c r="FFU37" s="1178"/>
      <c r="FFV37" s="1178"/>
      <c r="FFW37" s="1178"/>
      <c r="FFX37" s="1178"/>
      <c r="FFY37" s="1178"/>
      <c r="FFZ37" s="1178"/>
      <c r="FGA37" s="1178"/>
      <c r="FGB37" s="1178"/>
      <c r="FGC37" s="1178"/>
      <c r="FGD37" s="1178"/>
      <c r="FGE37" s="1178"/>
      <c r="FGF37" s="1178"/>
      <c r="FGG37" s="1178"/>
      <c r="FGH37" s="1178"/>
      <c r="FGI37" s="1178"/>
      <c r="FGJ37" s="1178"/>
      <c r="FGK37" s="1178"/>
      <c r="FGL37" s="1178"/>
      <c r="FGM37" s="1178"/>
      <c r="FGN37" s="1178"/>
      <c r="FGO37" s="1178"/>
      <c r="FGP37" s="1178"/>
      <c r="FGQ37" s="1178"/>
      <c r="FGR37" s="1178"/>
      <c r="FGS37" s="1178"/>
      <c r="FGT37" s="1178"/>
      <c r="FGU37" s="1178"/>
      <c r="FGV37" s="1178"/>
      <c r="FGW37" s="1178"/>
      <c r="FGX37" s="1178"/>
      <c r="FGY37" s="1178"/>
      <c r="FGZ37" s="1178"/>
      <c r="FHA37" s="1178"/>
      <c r="FHB37" s="1178"/>
      <c r="FHC37" s="1178"/>
      <c r="FHD37" s="1178"/>
      <c r="FHE37" s="1178"/>
      <c r="FHF37" s="1178"/>
      <c r="FHG37" s="1178"/>
      <c r="FHH37" s="1178"/>
      <c r="FHI37" s="1178"/>
      <c r="FHJ37" s="1178"/>
      <c r="FHK37" s="1178"/>
      <c r="FHL37" s="1178"/>
      <c r="FHM37" s="1178"/>
      <c r="FHN37" s="1178"/>
      <c r="FHO37" s="1178"/>
      <c r="FHP37" s="1178"/>
      <c r="FHQ37" s="1178"/>
      <c r="FHR37" s="1178"/>
      <c r="FHS37" s="1178"/>
      <c r="FHT37" s="1178"/>
      <c r="FHU37" s="1178"/>
      <c r="FHV37" s="1178"/>
      <c r="FHW37" s="1178"/>
      <c r="FHX37" s="1178"/>
      <c r="FHY37" s="1178"/>
      <c r="FHZ37" s="1178"/>
      <c r="FIA37" s="1178"/>
      <c r="FIB37" s="1178"/>
      <c r="FIC37" s="1178"/>
      <c r="FID37" s="1178"/>
      <c r="FIE37" s="1178"/>
      <c r="FIF37" s="1178"/>
      <c r="FIG37" s="1178"/>
      <c r="FIH37" s="1178"/>
      <c r="FII37" s="1178"/>
      <c r="FIJ37" s="1178"/>
      <c r="FIK37" s="1178"/>
      <c r="FIL37" s="1178"/>
      <c r="FIM37" s="1178"/>
      <c r="FIN37" s="1178"/>
      <c r="FIO37" s="1178"/>
      <c r="FIP37" s="1178"/>
      <c r="FIQ37" s="1178"/>
      <c r="FIR37" s="1178"/>
      <c r="FIS37" s="1178"/>
      <c r="FIT37" s="1178"/>
      <c r="FIU37" s="1178"/>
      <c r="FIV37" s="1178"/>
      <c r="FIW37" s="1178"/>
      <c r="FIX37" s="1178"/>
      <c r="FIY37" s="1178"/>
      <c r="FIZ37" s="1178"/>
      <c r="FJA37" s="1178"/>
      <c r="FJB37" s="1178"/>
      <c r="FJC37" s="1178"/>
      <c r="FJD37" s="1178"/>
      <c r="FJE37" s="1178"/>
      <c r="FJF37" s="1178"/>
      <c r="FJG37" s="1178"/>
      <c r="FJH37" s="1178"/>
      <c r="FJI37" s="1178"/>
      <c r="FJJ37" s="1178"/>
      <c r="FJK37" s="1178"/>
      <c r="FJL37" s="1178"/>
      <c r="FJM37" s="1178"/>
      <c r="FJN37" s="1178"/>
      <c r="FJO37" s="1178"/>
      <c r="FJP37" s="1178"/>
      <c r="FJQ37" s="1178"/>
      <c r="FJR37" s="1178"/>
      <c r="FJS37" s="1178"/>
      <c r="FJT37" s="1178"/>
      <c r="FJU37" s="1178"/>
      <c r="FJV37" s="1178"/>
      <c r="FJW37" s="1178"/>
      <c r="FJX37" s="1178"/>
      <c r="FJY37" s="1178"/>
      <c r="FJZ37" s="1178"/>
      <c r="FKA37" s="1178"/>
      <c r="FKB37" s="1178"/>
      <c r="FKC37" s="1178"/>
      <c r="FKD37" s="1178"/>
      <c r="FKE37" s="1178"/>
      <c r="FKF37" s="1178"/>
      <c r="FKG37" s="1178"/>
      <c r="FKH37" s="1178"/>
      <c r="FKI37" s="1178"/>
      <c r="FKJ37" s="1178"/>
      <c r="FKK37" s="1178"/>
      <c r="FKL37" s="1178"/>
      <c r="FKM37" s="1178"/>
      <c r="FKN37" s="1178"/>
      <c r="FKO37" s="1178"/>
      <c r="FKP37" s="1178"/>
      <c r="FKQ37" s="1178"/>
      <c r="FKR37" s="1178"/>
      <c r="FKS37" s="1178"/>
      <c r="FKT37" s="1178"/>
      <c r="FKU37" s="1178"/>
      <c r="FKV37" s="1178"/>
      <c r="FKW37" s="1178"/>
      <c r="FKX37" s="1178"/>
      <c r="FKY37" s="1178"/>
      <c r="FKZ37" s="1178"/>
      <c r="FLA37" s="1178"/>
      <c r="FLB37" s="1178"/>
      <c r="FLC37" s="1178"/>
      <c r="FLD37" s="1178"/>
      <c r="FLE37" s="1178"/>
      <c r="FLF37" s="1178"/>
      <c r="FLG37" s="1178"/>
      <c r="FLH37" s="1178"/>
      <c r="FLI37" s="1178"/>
      <c r="FLJ37" s="1178"/>
      <c r="FLK37" s="1178"/>
      <c r="FLL37" s="1178"/>
      <c r="FLM37" s="1178"/>
      <c r="FLN37" s="1178"/>
      <c r="FLO37" s="1178"/>
      <c r="FLP37" s="1178"/>
      <c r="FLQ37" s="1178"/>
      <c r="FLR37" s="1178"/>
      <c r="FLS37" s="1178"/>
      <c r="FLT37" s="1178"/>
      <c r="FLU37" s="1178"/>
      <c r="FLV37" s="1178"/>
      <c r="FLW37" s="1178"/>
      <c r="FLX37" s="1178"/>
      <c r="FLY37" s="1178"/>
      <c r="FLZ37" s="1178"/>
      <c r="FMA37" s="1178"/>
      <c r="FMB37" s="1178"/>
      <c r="FMC37" s="1178"/>
      <c r="FMD37" s="1178"/>
      <c r="FME37" s="1178"/>
      <c r="FMF37" s="1178"/>
      <c r="FMG37" s="1178"/>
      <c r="FMH37" s="1178"/>
      <c r="FMI37" s="1178"/>
      <c r="FMJ37" s="1178"/>
      <c r="FMK37" s="1178"/>
      <c r="FML37" s="1178"/>
      <c r="FMM37" s="1178"/>
      <c r="FMN37" s="1178"/>
      <c r="FMO37" s="1178"/>
      <c r="FMP37" s="1178"/>
      <c r="FMQ37" s="1178"/>
      <c r="FMR37" s="1178"/>
      <c r="FMS37" s="1178"/>
      <c r="FMT37" s="1178"/>
      <c r="FMU37" s="1178"/>
      <c r="FMV37" s="1178"/>
      <c r="FMW37" s="1178"/>
      <c r="FMX37" s="1178"/>
      <c r="FMY37" s="1178"/>
      <c r="FMZ37" s="1178"/>
      <c r="FNA37" s="1178"/>
      <c r="FNB37" s="1178"/>
      <c r="FNC37" s="1178"/>
      <c r="FND37" s="1178"/>
      <c r="FNE37" s="1178"/>
      <c r="FNF37" s="1178"/>
      <c r="FNG37" s="1178"/>
      <c r="FNH37" s="1178"/>
      <c r="FNI37" s="1178"/>
      <c r="FNJ37" s="1178"/>
      <c r="FNK37" s="1178"/>
      <c r="FNL37" s="1178"/>
      <c r="FNM37" s="1178"/>
      <c r="FNN37" s="1178"/>
      <c r="FNO37" s="1178"/>
      <c r="FNP37" s="1178"/>
      <c r="FNQ37" s="1178"/>
      <c r="FNR37" s="1178"/>
      <c r="FNS37" s="1178"/>
      <c r="FNT37" s="1178"/>
      <c r="FNU37" s="1178"/>
      <c r="FNV37" s="1178"/>
      <c r="FNW37" s="1178"/>
      <c r="FNX37" s="1178"/>
      <c r="FNY37" s="1178"/>
      <c r="FNZ37" s="1178"/>
      <c r="FOA37" s="1178"/>
      <c r="FOB37" s="1178"/>
      <c r="FOC37" s="1178"/>
      <c r="FOD37" s="1178"/>
      <c r="FOE37" s="1178"/>
      <c r="FOF37" s="1178"/>
      <c r="FOG37" s="1178"/>
      <c r="FOH37" s="1178"/>
      <c r="FOI37" s="1178"/>
      <c r="FOJ37" s="1178"/>
      <c r="FOK37" s="1178"/>
      <c r="FOL37" s="1178"/>
      <c r="FOM37" s="1178"/>
      <c r="FON37" s="1178"/>
      <c r="FOO37" s="1178"/>
      <c r="FOP37" s="1178"/>
      <c r="FOQ37" s="1178"/>
      <c r="FOR37" s="1178"/>
      <c r="FOS37" s="1178"/>
      <c r="FOT37" s="1178"/>
      <c r="FOU37" s="1178"/>
      <c r="FOV37" s="1178"/>
      <c r="FOW37" s="1178"/>
      <c r="FOX37" s="1178"/>
      <c r="FOY37" s="1178"/>
      <c r="FOZ37" s="1178"/>
      <c r="FPA37" s="1178"/>
      <c r="FPB37" s="1178"/>
      <c r="FPC37" s="1178"/>
      <c r="FPD37" s="1178"/>
      <c r="FPE37" s="1178"/>
      <c r="FPF37" s="1178"/>
      <c r="FPG37" s="1178"/>
      <c r="FPH37" s="1178"/>
      <c r="FPI37" s="1178"/>
      <c r="FPJ37" s="1178"/>
      <c r="FPK37" s="1178"/>
      <c r="FPL37" s="1178"/>
      <c r="FPM37" s="1178"/>
      <c r="FPN37" s="1178"/>
      <c r="FPO37" s="1178"/>
      <c r="FPP37" s="1178"/>
      <c r="FPQ37" s="1178"/>
      <c r="FPR37" s="1178"/>
      <c r="FPS37" s="1178"/>
      <c r="FPT37" s="1178"/>
      <c r="FPU37" s="1178"/>
      <c r="FPV37" s="1178"/>
      <c r="FPW37" s="1178"/>
      <c r="FPX37" s="1178"/>
      <c r="FPY37" s="1178"/>
      <c r="FPZ37" s="1178"/>
      <c r="FQA37" s="1178"/>
      <c r="FQB37" s="1178"/>
      <c r="FQC37" s="1178"/>
      <c r="FQD37" s="1178"/>
      <c r="FQE37" s="1178"/>
      <c r="FQF37" s="1178"/>
      <c r="FQG37" s="1178"/>
      <c r="FQH37" s="1178"/>
      <c r="FQI37" s="1178"/>
      <c r="FQJ37" s="1178"/>
      <c r="FQK37" s="1178"/>
      <c r="FQL37" s="1178"/>
      <c r="FQM37" s="1178"/>
      <c r="FQN37" s="1178"/>
      <c r="FQO37" s="1178"/>
      <c r="FQP37" s="1178"/>
      <c r="FQQ37" s="1178"/>
      <c r="FQR37" s="1178"/>
      <c r="FQS37" s="1178"/>
      <c r="FQT37" s="1178"/>
      <c r="FQU37" s="1178"/>
      <c r="FQV37" s="1178"/>
      <c r="FQW37" s="1178"/>
      <c r="FQX37" s="1178"/>
      <c r="FQY37" s="1178"/>
      <c r="FQZ37" s="1178"/>
      <c r="FRA37" s="1178"/>
      <c r="FRB37" s="1178"/>
      <c r="FRC37" s="1178"/>
      <c r="FRD37" s="1178"/>
      <c r="FRE37" s="1178"/>
      <c r="FRF37" s="1178"/>
      <c r="FRG37" s="1178"/>
      <c r="FRH37" s="1178"/>
      <c r="FRI37" s="1178"/>
      <c r="FRJ37" s="1178"/>
      <c r="FRK37" s="1178"/>
      <c r="FRL37" s="1178"/>
      <c r="FRM37" s="1178"/>
      <c r="FRN37" s="1178"/>
      <c r="FRO37" s="1178"/>
      <c r="FRP37" s="1178"/>
      <c r="FRQ37" s="1178"/>
      <c r="FRR37" s="1178"/>
      <c r="FRS37" s="1178"/>
      <c r="FRT37" s="1178"/>
      <c r="FRU37" s="1178"/>
      <c r="FRV37" s="1178"/>
      <c r="FRW37" s="1178"/>
      <c r="FRX37" s="1178"/>
      <c r="FRY37" s="1178"/>
      <c r="FRZ37" s="1178"/>
      <c r="FSA37" s="1178"/>
      <c r="FSB37" s="1178"/>
      <c r="FSC37" s="1178"/>
      <c r="FSD37" s="1178"/>
      <c r="FSE37" s="1178"/>
      <c r="FSF37" s="1178"/>
      <c r="FSG37" s="1178"/>
      <c r="FSH37" s="1178"/>
      <c r="FSI37" s="1178"/>
      <c r="FSJ37" s="1178"/>
      <c r="FSK37" s="1178"/>
      <c r="FSL37" s="1178"/>
      <c r="FSM37" s="1178"/>
      <c r="FSN37" s="1178"/>
      <c r="FSO37" s="1178"/>
      <c r="FSP37" s="1178"/>
      <c r="FSQ37" s="1178"/>
      <c r="FSR37" s="1178"/>
      <c r="FSS37" s="1178"/>
      <c r="FST37" s="1178"/>
      <c r="FSU37" s="1178"/>
      <c r="FSV37" s="1178"/>
      <c r="FSW37" s="1178"/>
      <c r="FSX37" s="1178"/>
      <c r="FSY37" s="1178"/>
      <c r="FSZ37" s="1178"/>
      <c r="FTA37" s="1178"/>
      <c r="FTB37" s="1178"/>
      <c r="FTC37" s="1178"/>
      <c r="FTD37" s="1178"/>
      <c r="FTE37" s="1178"/>
      <c r="FTF37" s="1178"/>
      <c r="FTG37" s="1178"/>
      <c r="FTH37" s="1178"/>
      <c r="FTI37" s="1178"/>
      <c r="FTJ37" s="1178"/>
      <c r="FTK37" s="1178"/>
      <c r="FTL37" s="1178"/>
      <c r="FTM37" s="1178"/>
      <c r="FTN37" s="1178"/>
      <c r="FTO37" s="1178"/>
      <c r="FTP37" s="1178"/>
      <c r="FTQ37" s="1178"/>
      <c r="FTR37" s="1178"/>
      <c r="FTS37" s="1178"/>
      <c r="FTT37" s="1178"/>
      <c r="FTU37" s="1178"/>
      <c r="FTV37" s="1178"/>
      <c r="FTW37" s="1178"/>
      <c r="FTX37" s="1178"/>
      <c r="FTY37" s="1178"/>
      <c r="FTZ37" s="1178"/>
      <c r="FUA37" s="1178"/>
      <c r="FUB37" s="1178"/>
      <c r="FUC37" s="1178"/>
      <c r="FUD37" s="1178"/>
      <c r="FUE37" s="1178"/>
      <c r="FUF37" s="1178"/>
      <c r="FUG37" s="1178"/>
      <c r="FUH37" s="1178"/>
      <c r="FUI37" s="1178"/>
      <c r="FUJ37" s="1178"/>
      <c r="FUK37" s="1178"/>
      <c r="FUL37" s="1178"/>
      <c r="FUM37" s="1178"/>
      <c r="FUN37" s="1178"/>
      <c r="FUO37" s="1178"/>
      <c r="FUP37" s="1178"/>
      <c r="FUQ37" s="1178"/>
      <c r="FUR37" s="1178"/>
      <c r="FUS37" s="1178"/>
      <c r="FUT37" s="1178"/>
      <c r="FUU37" s="1178"/>
      <c r="FUV37" s="1178"/>
      <c r="FUW37" s="1178"/>
      <c r="FUX37" s="1178"/>
      <c r="FUY37" s="1178"/>
      <c r="FUZ37" s="1178"/>
      <c r="FVA37" s="1178"/>
      <c r="FVB37" s="1178"/>
      <c r="FVC37" s="1178"/>
      <c r="FVD37" s="1178"/>
      <c r="FVE37" s="1178"/>
      <c r="FVF37" s="1178"/>
      <c r="FVG37" s="1178"/>
      <c r="FVH37" s="1178"/>
      <c r="FVI37" s="1178"/>
      <c r="FVJ37" s="1178"/>
      <c r="FVK37" s="1178"/>
      <c r="FVL37" s="1178"/>
      <c r="FVM37" s="1178"/>
      <c r="FVN37" s="1178"/>
      <c r="FVO37" s="1178"/>
      <c r="FVP37" s="1178"/>
      <c r="FVQ37" s="1178"/>
      <c r="FVR37" s="1178"/>
      <c r="FVS37" s="1178"/>
      <c r="FVT37" s="1178"/>
      <c r="FVU37" s="1178"/>
      <c r="FVV37" s="1178"/>
      <c r="FVW37" s="1178"/>
      <c r="FVX37" s="1178"/>
      <c r="FVY37" s="1178"/>
      <c r="FVZ37" s="1178"/>
      <c r="FWA37" s="1178"/>
      <c r="FWB37" s="1178"/>
      <c r="FWC37" s="1178"/>
      <c r="FWD37" s="1178"/>
      <c r="FWE37" s="1178"/>
      <c r="FWF37" s="1178"/>
      <c r="FWG37" s="1178"/>
      <c r="FWH37" s="1178"/>
      <c r="FWI37" s="1178"/>
      <c r="FWJ37" s="1178"/>
      <c r="FWK37" s="1178"/>
      <c r="FWL37" s="1178"/>
      <c r="FWM37" s="1178"/>
      <c r="FWN37" s="1178"/>
      <c r="FWO37" s="1178"/>
      <c r="FWP37" s="1178"/>
      <c r="FWQ37" s="1178"/>
      <c r="FWR37" s="1178"/>
      <c r="FWS37" s="1178"/>
      <c r="FWT37" s="1178"/>
      <c r="FWU37" s="1178"/>
      <c r="FWV37" s="1178"/>
      <c r="FWW37" s="1178"/>
      <c r="FWX37" s="1178"/>
      <c r="FWY37" s="1178"/>
      <c r="FWZ37" s="1178"/>
      <c r="FXA37" s="1178"/>
      <c r="FXB37" s="1178"/>
      <c r="FXC37" s="1178"/>
      <c r="FXD37" s="1178"/>
      <c r="FXE37" s="1178"/>
      <c r="FXF37" s="1178"/>
      <c r="FXG37" s="1178"/>
      <c r="FXH37" s="1178"/>
      <c r="FXI37" s="1178"/>
      <c r="FXJ37" s="1178"/>
      <c r="FXK37" s="1178"/>
      <c r="FXL37" s="1178"/>
      <c r="FXM37" s="1178"/>
      <c r="FXN37" s="1178"/>
      <c r="FXO37" s="1178"/>
      <c r="FXP37" s="1178"/>
      <c r="FXQ37" s="1178"/>
      <c r="FXR37" s="1178"/>
      <c r="FXS37" s="1178"/>
      <c r="FXT37" s="1178"/>
      <c r="FXU37" s="1178"/>
      <c r="FXV37" s="1178"/>
      <c r="FXW37" s="1178"/>
      <c r="FXX37" s="1178"/>
      <c r="FXY37" s="1178"/>
      <c r="FXZ37" s="1178"/>
      <c r="FYA37" s="1178"/>
      <c r="FYB37" s="1178"/>
      <c r="FYC37" s="1178"/>
      <c r="FYD37" s="1178"/>
      <c r="FYE37" s="1178"/>
      <c r="FYF37" s="1178"/>
      <c r="FYG37" s="1178"/>
      <c r="FYH37" s="1178"/>
      <c r="FYI37" s="1178"/>
      <c r="FYJ37" s="1178"/>
      <c r="FYK37" s="1178"/>
      <c r="FYL37" s="1178"/>
      <c r="FYM37" s="1178"/>
      <c r="FYN37" s="1178"/>
      <c r="FYO37" s="1178"/>
      <c r="FYP37" s="1178"/>
      <c r="FYQ37" s="1178"/>
      <c r="FYR37" s="1178"/>
      <c r="FYS37" s="1178"/>
      <c r="FYT37" s="1178"/>
      <c r="FYU37" s="1178"/>
      <c r="FYV37" s="1178"/>
      <c r="FYW37" s="1178"/>
      <c r="FYX37" s="1178"/>
      <c r="FYY37" s="1178"/>
      <c r="FYZ37" s="1178"/>
      <c r="FZA37" s="1178"/>
      <c r="FZB37" s="1178"/>
      <c r="FZC37" s="1178"/>
      <c r="FZD37" s="1178"/>
      <c r="FZE37" s="1178"/>
      <c r="FZF37" s="1178"/>
      <c r="FZG37" s="1178"/>
      <c r="FZH37" s="1178"/>
      <c r="FZI37" s="1178"/>
      <c r="FZJ37" s="1178"/>
      <c r="FZK37" s="1178"/>
      <c r="FZL37" s="1178"/>
      <c r="FZM37" s="1178"/>
      <c r="FZN37" s="1178"/>
      <c r="FZO37" s="1178"/>
      <c r="FZP37" s="1178"/>
      <c r="FZQ37" s="1178"/>
      <c r="FZR37" s="1178"/>
      <c r="FZS37" s="1178"/>
      <c r="FZT37" s="1178"/>
      <c r="FZU37" s="1178"/>
      <c r="FZV37" s="1178"/>
      <c r="FZW37" s="1178"/>
      <c r="FZX37" s="1178"/>
      <c r="FZY37" s="1178"/>
      <c r="FZZ37" s="1178"/>
      <c r="GAA37" s="1178"/>
      <c r="GAB37" s="1178"/>
      <c r="GAC37" s="1178"/>
      <c r="GAD37" s="1178"/>
      <c r="GAE37" s="1178"/>
      <c r="GAF37" s="1178"/>
      <c r="GAG37" s="1178"/>
      <c r="GAH37" s="1178"/>
      <c r="GAI37" s="1178"/>
      <c r="GAJ37" s="1178"/>
      <c r="GAK37" s="1178"/>
      <c r="GAL37" s="1178"/>
      <c r="GAM37" s="1178"/>
      <c r="GAN37" s="1178"/>
      <c r="GAO37" s="1178"/>
      <c r="GAP37" s="1178"/>
      <c r="GAQ37" s="1178"/>
      <c r="GAR37" s="1178"/>
      <c r="GAS37" s="1178"/>
      <c r="GAT37" s="1178"/>
      <c r="GAU37" s="1178"/>
      <c r="GAV37" s="1178"/>
      <c r="GAW37" s="1178"/>
      <c r="GAX37" s="1178"/>
      <c r="GAY37" s="1178"/>
      <c r="GAZ37" s="1178"/>
      <c r="GBA37" s="1178"/>
      <c r="GBB37" s="1178"/>
      <c r="GBC37" s="1178"/>
      <c r="GBD37" s="1178"/>
      <c r="GBE37" s="1178"/>
      <c r="GBF37" s="1178"/>
      <c r="GBG37" s="1178"/>
      <c r="GBH37" s="1178"/>
      <c r="GBI37" s="1178"/>
      <c r="GBJ37" s="1178"/>
      <c r="GBK37" s="1178"/>
      <c r="GBL37" s="1178"/>
      <c r="GBM37" s="1178"/>
      <c r="GBN37" s="1178"/>
      <c r="GBO37" s="1178"/>
      <c r="GBP37" s="1178"/>
      <c r="GBQ37" s="1178"/>
      <c r="GBR37" s="1178"/>
      <c r="GBS37" s="1178"/>
      <c r="GBT37" s="1178"/>
      <c r="GBU37" s="1178"/>
      <c r="GBV37" s="1178"/>
      <c r="GBW37" s="1178"/>
      <c r="GBX37" s="1178"/>
      <c r="GBY37" s="1178"/>
      <c r="GBZ37" s="1178"/>
      <c r="GCA37" s="1178"/>
      <c r="GCB37" s="1178"/>
      <c r="GCC37" s="1178"/>
      <c r="GCD37" s="1178"/>
      <c r="GCE37" s="1178"/>
      <c r="GCF37" s="1178"/>
      <c r="GCG37" s="1178"/>
      <c r="GCH37" s="1178"/>
      <c r="GCI37" s="1178"/>
      <c r="GCJ37" s="1178"/>
      <c r="GCK37" s="1178"/>
      <c r="GCL37" s="1178"/>
      <c r="GCM37" s="1178"/>
      <c r="GCN37" s="1178"/>
      <c r="GCO37" s="1178"/>
      <c r="GCP37" s="1178"/>
      <c r="GCQ37" s="1178"/>
      <c r="GCR37" s="1178"/>
      <c r="GCS37" s="1178"/>
      <c r="GCT37" s="1178"/>
      <c r="GCU37" s="1178"/>
      <c r="GCV37" s="1178"/>
      <c r="GCW37" s="1178"/>
      <c r="GCX37" s="1178"/>
      <c r="GCY37" s="1178"/>
      <c r="GCZ37" s="1178"/>
      <c r="GDA37" s="1178"/>
      <c r="GDB37" s="1178"/>
      <c r="GDC37" s="1178"/>
      <c r="GDD37" s="1178"/>
      <c r="GDE37" s="1178"/>
      <c r="GDF37" s="1178"/>
      <c r="GDG37" s="1178"/>
      <c r="GDH37" s="1178"/>
      <c r="GDI37" s="1178"/>
      <c r="GDJ37" s="1178"/>
      <c r="GDK37" s="1178"/>
      <c r="GDL37" s="1178"/>
      <c r="GDM37" s="1178"/>
      <c r="GDN37" s="1178"/>
      <c r="GDO37" s="1178"/>
      <c r="GDP37" s="1178"/>
      <c r="GDQ37" s="1178"/>
      <c r="GDR37" s="1178"/>
      <c r="GDS37" s="1178"/>
      <c r="GDT37" s="1178"/>
      <c r="GDU37" s="1178"/>
      <c r="GDV37" s="1178"/>
      <c r="GDW37" s="1178"/>
      <c r="GDX37" s="1178"/>
      <c r="GDY37" s="1178"/>
      <c r="GDZ37" s="1178"/>
      <c r="GEA37" s="1178"/>
      <c r="GEB37" s="1178"/>
      <c r="GEC37" s="1178"/>
      <c r="GED37" s="1178"/>
      <c r="GEE37" s="1178"/>
      <c r="GEF37" s="1178"/>
      <c r="GEG37" s="1178"/>
      <c r="GEH37" s="1178"/>
      <c r="GEI37" s="1178"/>
      <c r="GEJ37" s="1178"/>
      <c r="GEK37" s="1178"/>
      <c r="GEL37" s="1178"/>
      <c r="GEM37" s="1178"/>
      <c r="GEN37" s="1178"/>
      <c r="GEO37" s="1178"/>
      <c r="GEP37" s="1178"/>
      <c r="GEQ37" s="1178"/>
      <c r="GER37" s="1178"/>
      <c r="GES37" s="1178"/>
      <c r="GET37" s="1178"/>
      <c r="GEU37" s="1178"/>
      <c r="GEV37" s="1178"/>
      <c r="GEW37" s="1178"/>
      <c r="GEX37" s="1178"/>
      <c r="GEY37" s="1178"/>
      <c r="GEZ37" s="1178"/>
      <c r="GFA37" s="1178"/>
      <c r="GFB37" s="1178"/>
      <c r="GFC37" s="1178"/>
      <c r="GFD37" s="1178"/>
      <c r="GFE37" s="1178"/>
      <c r="GFF37" s="1178"/>
      <c r="GFG37" s="1178"/>
      <c r="GFH37" s="1178"/>
      <c r="GFI37" s="1178"/>
      <c r="GFJ37" s="1178"/>
      <c r="GFK37" s="1178"/>
      <c r="GFL37" s="1178"/>
      <c r="GFM37" s="1178"/>
      <c r="GFN37" s="1178"/>
      <c r="GFO37" s="1178"/>
      <c r="GFP37" s="1178"/>
      <c r="GFQ37" s="1178"/>
      <c r="GFR37" s="1178"/>
      <c r="GFS37" s="1178"/>
      <c r="GFT37" s="1178"/>
      <c r="GFU37" s="1178"/>
      <c r="GFV37" s="1178"/>
      <c r="GFW37" s="1178"/>
      <c r="GFX37" s="1178"/>
      <c r="GFY37" s="1178"/>
      <c r="GFZ37" s="1178"/>
      <c r="GGA37" s="1178"/>
      <c r="GGB37" s="1178"/>
      <c r="GGC37" s="1178"/>
      <c r="GGD37" s="1178"/>
      <c r="GGE37" s="1178"/>
      <c r="GGF37" s="1178"/>
      <c r="GGG37" s="1178"/>
      <c r="GGH37" s="1178"/>
      <c r="GGI37" s="1178"/>
      <c r="GGJ37" s="1178"/>
      <c r="GGK37" s="1178"/>
      <c r="GGL37" s="1178"/>
      <c r="GGM37" s="1178"/>
      <c r="GGN37" s="1178"/>
      <c r="GGO37" s="1178"/>
      <c r="GGP37" s="1178"/>
      <c r="GGQ37" s="1178"/>
      <c r="GGR37" s="1178"/>
      <c r="GGS37" s="1178"/>
      <c r="GGT37" s="1178"/>
      <c r="GGU37" s="1178"/>
      <c r="GGV37" s="1178"/>
      <c r="GGW37" s="1178"/>
      <c r="GGX37" s="1178"/>
      <c r="GGY37" s="1178"/>
      <c r="GGZ37" s="1178"/>
      <c r="GHA37" s="1178"/>
      <c r="GHB37" s="1178"/>
      <c r="GHC37" s="1178"/>
      <c r="GHD37" s="1178"/>
      <c r="GHE37" s="1178"/>
      <c r="GHF37" s="1178"/>
      <c r="GHG37" s="1178"/>
      <c r="GHH37" s="1178"/>
      <c r="GHI37" s="1178"/>
      <c r="GHJ37" s="1178"/>
      <c r="GHK37" s="1178"/>
      <c r="GHL37" s="1178"/>
      <c r="GHM37" s="1178"/>
      <c r="GHN37" s="1178"/>
      <c r="GHO37" s="1178"/>
      <c r="GHP37" s="1178"/>
      <c r="GHQ37" s="1178"/>
      <c r="GHR37" s="1178"/>
      <c r="GHS37" s="1178"/>
      <c r="GHT37" s="1178"/>
      <c r="GHU37" s="1178"/>
      <c r="GHV37" s="1178"/>
      <c r="GHW37" s="1178"/>
      <c r="GHX37" s="1178"/>
      <c r="GHY37" s="1178"/>
      <c r="GHZ37" s="1178"/>
      <c r="GIA37" s="1178"/>
      <c r="GIB37" s="1178"/>
      <c r="GIC37" s="1178"/>
      <c r="GID37" s="1178"/>
      <c r="GIE37" s="1178"/>
      <c r="GIF37" s="1178"/>
      <c r="GIG37" s="1178"/>
      <c r="GIH37" s="1178"/>
      <c r="GII37" s="1178"/>
      <c r="GIJ37" s="1178"/>
      <c r="GIK37" s="1178"/>
      <c r="GIL37" s="1178"/>
      <c r="GIM37" s="1178"/>
      <c r="GIN37" s="1178"/>
      <c r="GIO37" s="1178"/>
      <c r="GIP37" s="1178"/>
      <c r="GIQ37" s="1178"/>
      <c r="GIR37" s="1178"/>
      <c r="GIS37" s="1178"/>
      <c r="GIT37" s="1178"/>
      <c r="GIU37" s="1178"/>
      <c r="GIV37" s="1178"/>
      <c r="GIW37" s="1178"/>
      <c r="GIX37" s="1178"/>
      <c r="GIY37" s="1178"/>
      <c r="GIZ37" s="1178"/>
      <c r="GJA37" s="1178"/>
      <c r="GJB37" s="1178"/>
      <c r="GJC37" s="1178"/>
      <c r="GJD37" s="1178"/>
      <c r="GJE37" s="1178"/>
      <c r="GJF37" s="1178"/>
      <c r="GJG37" s="1178"/>
      <c r="GJH37" s="1178"/>
      <c r="GJI37" s="1178"/>
      <c r="GJJ37" s="1178"/>
      <c r="GJK37" s="1178"/>
      <c r="GJL37" s="1178"/>
      <c r="GJM37" s="1178"/>
      <c r="GJN37" s="1178"/>
      <c r="GJO37" s="1178"/>
      <c r="GJP37" s="1178"/>
      <c r="GJQ37" s="1178"/>
      <c r="GJR37" s="1178"/>
      <c r="GJS37" s="1178"/>
      <c r="GJT37" s="1178"/>
      <c r="GJU37" s="1178"/>
      <c r="GJV37" s="1178"/>
      <c r="GJW37" s="1178"/>
      <c r="GJX37" s="1178"/>
      <c r="GJY37" s="1178"/>
      <c r="GJZ37" s="1178"/>
      <c r="GKA37" s="1178"/>
      <c r="GKB37" s="1178"/>
      <c r="GKC37" s="1178"/>
      <c r="GKD37" s="1178"/>
      <c r="GKE37" s="1178"/>
      <c r="GKF37" s="1178"/>
      <c r="GKG37" s="1178"/>
      <c r="GKH37" s="1178"/>
      <c r="GKI37" s="1178"/>
      <c r="GKJ37" s="1178"/>
      <c r="GKK37" s="1178"/>
      <c r="GKL37" s="1178"/>
      <c r="GKM37" s="1178"/>
      <c r="GKN37" s="1178"/>
      <c r="GKO37" s="1178"/>
      <c r="GKP37" s="1178"/>
      <c r="GKQ37" s="1178"/>
      <c r="GKR37" s="1178"/>
      <c r="GKS37" s="1178"/>
      <c r="GKT37" s="1178"/>
      <c r="GKU37" s="1178"/>
      <c r="GKV37" s="1178"/>
      <c r="GKW37" s="1178"/>
      <c r="GKX37" s="1178"/>
      <c r="GKY37" s="1178"/>
      <c r="GKZ37" s="1178"/>
      <c r="GLA37" s="1178"/>
      <c r="GLB37" s="1178"/>
      <c r="GLC37" s="1178"/>
      <c r="GLD37" s="1178"/>
      <c r="GLE37" s="1178"/>
      <c r="GLF37" s="1178"/>
      <c r="GLG37" s="1178"/>
      <c r="GLH37" s="1178"/>
      <c r="GLI37" s="1178"/>
      <c r="GLJ37" s="1178"/>
      <c r="GLK37" s="1178"/>
      <c r="GLL37" s="1178"/>
      <c r="GLM37" s="1178"/>
      <c r="GLN37" s="1178"/>
      <c r="GLO37" s="1178"/>
      <c r="GLP37" s="1178"/>
      <c r="GLQ37" s="1178"/>
      <c r="GLR37" s="1178"/>
      <c r="GLS37" s="1178"/>
      <c r="GLT37" s="1178"/>
      <c r="GLU37" s="1178"/>
      <c r="GLV37" s="1178"/>
      <c r="GLW37" s="1178"/>
      <c r="GLX37" s="1178"/>
      <c r="GLY37" s="1178"/>
      <c r="GLZ37" s="1178"/>
      <c r="GMA37" s="1178"/>
      <c r="GMB37" s="1178"/>
      <c r="GMC37" s="1178"/>
      <c r="GMD37" s="1178"/>
      <c r="GME37" s="1178"/>
      <c r="GMF37" s="1178"/>
      <c r="GMG37" s="1178"/>
      <c r="GMH37" s="1178"/>
      <c r="GMI37" s="1178"/>
      <c r="GMJ37" s="1178"/>
      <c r="GMK37" s="1178"/>
      <c r="GML37" s="1178"/>
      <c r="GMM37" s="1178"/>
      <c r="GMN37" s="1178"/>
      <c r="GMO37" s="1178"/>
      <c r="GMP37" s="1178"/>
      <c r="GMQ37" s="1178"/>
      <c r="GMR37" s="1178"/>
      <c r="GMS37" s="1178"/>
      <c r="GMT37" s="1178"/>
      <c r="GMU37" s="1178"/>
      <c r="GMV37" s="1178"/>
      <c r="GMW37" s="1178"/>
      <c r="GMX37" s="1178"/>
      <c r="GMY37" s="1178"/>
      <c r="GMZ37" s="1178"/>
      <c r="GNA37" s="1178"/>
      <c r="GNB37" s="1178"/>
      <c r="GNC37" s="1178"/>
      <c r="GND37" s="1178"/>
      <c r="GNE37" s="1178"/>
      <c r="GNF37" s="1178"/>
      <c r="GNG37" s="1178"/>
      <c r="GNH37" s="1178"/>
      <c r="GNI37" s="1178"/>
      <c r="GNJ37" s="1178"/>
      <c r="GNK37" s="1178"/>
      <c r="GNL37" s="1178"/>
      <c r="GNM37" s="1178"/>
      <c r="GNN37" s="1178"/>
      <c r="GNO37" s="1178"/>
      <c r="GNP37" s="1178"/>
      <c r="GNQ37" s="1178"/>
      <c r="GNR37" s="1178"/>
      <c r="GNS37" s="1178"/>
      <c r="GNT37" s="1178"/>
      <c r="GNU37" s="1178"/>
      <c r="GNV37" s="1178"/>
      <c r="GNW37" s="1178"/>
      <c r="GNX37" s="1178"/>
      <c r="GNY37" s="1178"/>
      <c r="GNZ37" s="1178"/>
      <c r="GOA37" s="1178"/>
      <c r="GOB37" s="1178"/>
      <c r="GOC37" s="1178"/>
      <c r="GOD37" s="1178"/>
      <c r="GOE37" s="1178"/>
      <c r="GOF37" s="1178"/>
      <c r="GOG37" s="1178"/>
      <c r="GOH37" s="1178"/>
      <c r="GOI37" s="1178"/>
      <c r="GOJ37" s="1178"/>
      <c r="GOK37" s="1178"/>
      <c r="GOL37" s="1178"/>
      <c r="GOM37" s="1178"/>
      <c r="GON37" s="1178"/>
      <c r="GOO37" s="1178"/>
      <c r="GOP37" s="1178"/>
      <c r="GOQ37" s="1178"/>
      <c r="GOR37" s="1178"/>
      <c r="GOS37" s="1178"/>
      <c r="GOT37" s="1178"/>
      <c r="GOU37" s="1178"/>
      <c r="GOV37" s="1178"/>
      <c r="GOW37" s="1178"/>
      <c r="GOX37" s="1178"/>
      <c r="GOY37" s="1178"/>
      <c r="GOZ37" s="1178"/>
      <c r="GPA37" s="1178"/>
      <c r="GPB37" s="1178"/>
      <c r="GPC37" s="1178"/>
      <c r="GPD37" s="1178"/>
      <c r="GPE37" s="1178"/>
      <c r="GPF37" s="1178"/>
      <c r="GPG37" s="1178"/>
      <c r="GPH37" s="1178"/>
      <c r="GPI37" s="1178"/>
      <c r="GPJ37" s="1178"/>
      <c r="GPK37" s="1178"/>
      <c r="GPL37" s="1178"/>
      <c r="GPM37" s="1178"/>
      <c r="GPN37" s="1178"/>
      <c r="GPO37" s="1178"/>
      <c r="GPP37" s="1178"/>
      <c r="GPQ37" s="1178"/>
      <c r="GPR37" s="1178"/>
      <c r="GPS37" s="1178"/>
      <c r="GPT37" s="1178"/>
      <c r="GPU37" s="1178"/>
      <c r="GPV37" s="1178"/>
      <c r="GPW37" s="1178"/>
      <c r="GPX37" s="1178"/>
      <c r="GPY37" s="1178"/>
      <c r="GPZ37" s="1178"/>
      <c r="GQA37" s="1178"/>
      <c r="GQB37" s="1178"/>
      <c r="GQC37" s="1178"/>
      <c r="GQD37" s="1178"/>
      <c r="GQE37" s="1178"/>
      <c r="GQF37" s="1178"/>
      <c r="GQG37" s="1178"/>
      <c r="GQH37" s="1178"/>
      <c r="GQI37" s="1178"/>
      <c r="GQJ37" s="1178"/>
      <c r="GQK37" s="1178"/>
      <c r="GQL37" s="1178"/>
      <c r="GQM37" s="1178"/>
      <c r="GQN37" s="1178"/>
      <c r="GQO37" s="1178"/>
      <c r="GQP37" s="1178"/>
      <c r="GQQ37" s="1178"/>
      <c r="GQR37" s="1178"/>
      <c r="GQS37" s="1178"/>
      <c r="GQT37" s="1178"/>
      <c r="GQU37" s="1178"/>
      <c r="GQV37" s="1178"/>
      <c r="GQW37" s="1178"/>
      <c r="GQX37" s="1178"/>
      <c r="GQY37" s="1178"/>
      <c r="GQZ37" s="1178"/>
      <c r="GRA37" s="1178"/>
      <c r="GRB37" s="1178"/>
      <c r="GRC37" s="1178"/>
      <c r="GRD37" s="1178"/>
      <c r="GRE37" s="1178"/>
      <c r="GRF37" s="1178"/>
      <c r="GRG37" s="1178"/>
      <c r="GRH37" s="1178"/>
      <c r="GRI37" s="1178"/>
      <c r="GRJ37" s="1178"/>
      <c r="GRK37" s="1178"/>
      <c r="GRL37" s="1178"/>
      <c r="GRM37" s="1178"/>
      <c r="GRN37" s="1178"/>
      <c r="GRO37" s="1178"/>
      <c r="GRP37" s="1178"/>
      <c r="GRQ37" s="1178"/>
      <c r="GRR37" s="1178"/>
      <c r="GRS37" s="1178"/>
      <c r="GRT37" s="1178"/>
      <c r="GRU37" s="1178"/>
      <c r="GRV37" s="1178"/>
      <c r="GRW37" s="1178"/>
      <c r="GRX37" s="1178"/>
      <c r="GRY37" s="1178"/>
      <c r="GRZ37" s="1178"/>
      <c r="GSA37" s="1178"/>
      <c r="GSB37" s="1178"/>
      <c r="GSC37" s="1178"/>
      <c r="GSD37" s="1178"/>
      <c r="GSE37" s="1178"/>
      <c r="GSF37" s="1178"/>
      <c r="GSG37" s="1178"/>
      <c r="GSH37" s="1178"/>
      <c r="GSI37" s="1178"/>
      <c r="GSJ37" s="1178"/>
      <c r="GSK37" s="1178"/>
      <c r="GSL37" s="1178"/>
      <c r="GSM37" s="1178"/>
      <c r="GSN37" s="1178"/>
      <c r="GSO37" s="1178"/>
      <c r="GSP37" s="1178"/>
      <c r="GSQ37" s="1178"/>
      <c r="GSR37" s="1178"/>
      <c r="GSS37" s="1178"/>
      <c r="GST37" s="1178"/>
      <c r="GSU37" s="1178"/>
      <c r="GSV37" s="1178"/>
      <c r="GSW37" s="1178"/>
      <c r="GSX37" s="1178"/>
      <c r="GSY37" s="1178"/>
      <c r="GSZ37" s="1178"/>
      <c r="GTA37" s="1178"/>
      <c r="GTB37" s="1178"/>
      <c r="GTC37" s="1178"/>
      <c r="GTD37" s="1178"/>
      <c r="GTE37" s="1178"/>
      <c r="GTF37" s="1178"/>
      <c r="GTG37" s="1178"/>
      <c r="GTH37" s="1178"/>
      <c r="GTI37" s="1178"/>
      <c r="GTJ37" s="1178"/>
      <c r="GTK37" s="1178"/>
      <c r="GTL37" s="1178"/>
      <c r="GTM37" s="1178"/>
      <c r="GTN37" s="1178"/>
      <c r="GTO37" s="1178"/>
      <c r="GTP37" s="1178"/>
      <c r="GTQ37" s="1178"/>
      <c r="GTR37" s="1178"/>
      <c r="GTS37" s="1178"/>
      <c r="GTT37" s="1178"/>
      <c r="GTU37" s="1178"/>
      <c r="GTV37" s="1178"/>
      <c r="GTW37" s="1178"/>
      <c r="GTX37" s="1178"/>
      <c r="GTY37" s="1178"/>
      <c r="GTZ37" s="1178"/>
      <c r="GUA37" s="1178"/>
      <c r="GUB37" s="1178"/>
      <c r="GUC37" s="1178"/>
      <c r="GUD37" s="1178"/>
      <c r="GUE37" s="1178"/>
      <c r="GUF37" s="1178"/>
      <c r="GUG37" s="1178"/>
      <c r="GUH37" s="1178"/>
      <c r="GUI37" s="1178"/>
      <c r="GUJ37" s="1178"/>
      <c r="GUK37" s="1178"/>
      <c r="GUL37" s="1178"/>
      <c r="GUM37" s="1178"/>
      <c r="GUN37" s="1178"/>
      <c r="GUO37" s="1178"/>
      <c r="GUP37" s="1178"/>
      <c r="GUQ37" s="1178"/>
      <c r="GUR37" s="1178"/>
      <c r="GUS37" s="1178"/>
      <c r="GUT37" s="1178"/>
      <c r="GUU37" s="1178"/>
      <c r="GUV37" s="1178"/>
      <c r="GUW37" s="1178"/>
      <c r="GUX37" s="1178"/>
      <c r="GUY37" s="1178"/>
      <c r="GUZ37" s="1178"/>
      <c r="GVA37" s="1178"/>
      <c r="GVB37" s="1178"/>
      <c r="GVC37" s="1178"/>
      <c r="GVD37" s="1178"/>
      <c r="GVE37" s="1178"/>
      <c r="GVF37" s="1178"/>
      <c r="GVG37" s="1178"/>
      <c r="GVH37" s="1178"/>
      <c r="GVI37" s="1178"/>
      <c r="GVJ37" s="1178"/>
      <c r="GVK37" s="1178"/>
      <c r="GVL37" s="1178"/>
      <c r="GVM37" s="1178"/>
      <c r="GVN37" s="1178"/>
      <c r="GVO37" s="1178"/>
      <c r="GVP37" s="1178"/>
      <c r="GVQ37" s="1178"/>
      <c r="GVR37" s="1178"/>
      <c r="GVS37" s="1178"/>
      <c r="GVT37" s="1178"/>
      <c r="GVU37" s="1178"/>
      <c r="GVV37" s="1178"/>
      <c r="GVW37" s="1178"/>
      <c r="GVX37" s="1178"/>
      <c r="GVY37" s="1178"/>
      <c r="GVZ37" s="1178"/>
      <c r="GWA37" s="1178"/>
      <c r="GWB37" s="1178"/>
      <c r="GWC37" s="1178"/>
      <c r="GWD37" s="1178"/>
      <c r="GWE37" s="1178"/>
      <c r="GWF37" s="1178"/>
      <c r="GWG37" s="1178"/>
      <c r="GWH37" s="1178"/>
      <c r="GWI37" s="1178"/>
      <c r="GWJ37" s="1178"/>
      <c r="GWK37" s="1178"/>
      <c r="GWL37" s="1178"/>
      <c r="GWM37" s="1178"/>
      <c r="GWN37" s="1178"/>
      <c r="GWO37" s="1178"/>
      <c r="GWP37" s="1178"/>
      <c r="GWQ37" s="1178"/>
      <c r="GWR37" s="1178"/>
      <c r="GWS37" s="1178"/>
      <c r="GWT37" s="1178"/>
      <c r="GWU37" s="1178"/>
      <c r="GWV37" s="1178"/>
      <c r="GWW37" s="1178"/>
      <c r="GWX37" s="1178"/>
      <c r="GWY37" s="1178"/>
      <c r="GWZ37" s="1178"/>
      <c r="GXA37" s="1178"/>
      <c r="GXB37" s="1178"/>
      <c r="GXC37" s="1178"/>
      <c r="GXD37" s="1178"/>
      <c r="GXE37" s="1178"/>
      <c r="GXF37" s="1178"/>
      <c r="GXG37" s="1178"/>
      <c r="GXH37" s="1178"/>
      <c r="GXI37" s="1178"/>
      <c r="GXJ37" s="1178"/>
      <c r="GXK37" s="1178"/>
      <c r="GXL37" s="1178"/>
      <c r="GXM37" s="1178"/>
      <c r="GXN37" s="1178"/>
      <c r="GXO37" s="1178"/>
      <c r="GXP37" s="1178"/>
      <c r="GXQ37" s="1178"/>
      <c r="GXR37" s="1178"/>
      <c r="GXS37" s="1178"/>
      <c r="GXT37" s="1178"/>
      <c r="GXU37" s="1178"/>
      <c r="GXV37" s="1178"/>
      <c r="GXW37" s="1178"/>
      <c r="GXX37" s="1178"/>
      <c r="GXY37" s="1178"/>
      <c r="GXZ37" s="1178"/>
      <c r="GYA37" s="1178"/>
      <c r="GYB37" s="1178"/>
      <c r="GYC37" s="1178"/>
      <c r="GYD37" s="1178"/>
      <c r="GYE37" s="1178"/>
      <c r="GYF37" s="1178"/>
      <c r="GYG37" s="1178"/>
      <c r="GYH37" s="1178"/>
      <c r="GYI37" s="1178"/>
      <c r="GYJ37" s="1178"/>
      <c r="GYK37" s="1178"/>
      <c r="GYL37" s="1178"/>
      <c r="GYM37" s="1178"/>
      <c r="GYN37" s="1178"/>
      <c r="GYO37" s="1178"/>
      <c r="GYP37" s="1178"/>
      <c r="GYQ37" s="1178"/>
      <c r="GYR37" s="1178"/>
      <c r="GYS37" s="1178"/>
      <c r="GYT37" s="1178"/>
      <c r="GYU37" s="1178"/>
      <c r="GYV37" s="1178"/>
      <c r="GYW37" s="1178"/>
      <c r="GYX37" s="1178"/>
      <c r="GYY37" s="1178"/>
      <c r="GYZ37" s="1178"/>
      <c r="GZA37" s="1178"/>
      <c r="GZB37" s="1178"/>
      <c r="GZC37" s="1178"/>
      <c r="GZD37" s="1178"/>
      <c r="GZE37" s="1178"/>
      <c r="GZF37" s="1178"/>
      <c r="GZG37" s="1178"/>
      <c r="GZH37" s="1178"/>
      <c r="GZI37" s="1178"/>
      <c r="GZJ37" s="1178"/>
      <c r="GZK37" s="1178"/>
      <c r="GZL37" s="1178"/>
      <c r="GZM37" s="1178"/>
      <c r="GZN37" s="1178"/>
      <c r="GZO37" s="1178"/>
      <c r="GZP37" s="1178"/>
      <c r="GZQ37" s="1178"/>
      <c r="GZR37" s="1178"/>
      <c r="GZS37" s="1178"/>
      <c r="GZT37" s="1178"/>
      <c r="GZU37" s="1178"/>
      <c r="GZV37" s="1178"/>
      <c r="GZW37" s="1178"/>
      <c r="GZX37" s="1178"/>
      <c r="GZY37" s="1178"/>
      <c r="GZZ37" s="1178"/>
      <c r="HAA37" s="1178"/>
      <c r="HAB37" s="1178"/>
      <c r="HAC37" s="1178"/>
      <c r="HAD37" s="1178"/>
      <c r="HAE37" s="1178"/>
      <c r="HAF37" s="1178"/>
      <c r="HAG37" s="1178"/>
      <c r="HAH37" s="1178"/>
      <c r="HAI37" s="1178"/>
      <c r="HAJ37" s="1178"/>
      <c r="HAK37" s="1178"/>
      <c r="HAL37" s="1178"/>
      <c r="HAM37" s="1178"/>
      <c r="HAN37" s="1178"/>
      <c r="HAO37" s="1178"/>
      <c r="HAP37" s="1178"/>
      <c r="HAQ37" s="1178"/>
      <c r="HAR37" s="1178"/>
      <c r="HAS37" s="1178"/>
      <c r="HAT37" s="1178"/>
      <c r="HAU37" s="1178"/>
      <c r="HAV37" s="1178"/>
      <c r="HAW37" s="1178"/>
      <c r="HAX37" s="1178"/>
      <c r="HAY37" s="1178"/>
      <c r="HAZ37" s="1178"/>
      <c r="HBA37" s="1178"/>
      <c r="HBB37" s="1178"/>
      <c r="HBC37" s="1178"/>
      <c r="HBD37" s="1178"/>
      <c r="HBE37" s="1178"/>
      <c r="HBF37" s="1178"/>
      <c r="HBG37" s="1178"/>
      <c r="HBH37" s="1178"/>
      <c r="HBI37" s="1178"/>
      <c r="HBJ37" s="1178"/>
      <c r="HBK37" s="1178"/>
      <c r="HBL37" s="1178"/>
      <c r="HBM37" s="1178"/>
      <c r="HBN37" s="1178"/>
      <c r="HBO37" s="1178"/>
      <c r="HBP37" s="1178"/>
      <c r="HBQ37" s="1178"/>
      <c r="HBR37" s="1178"/>
      <c r="HBS37" s="1178"/>
      <c r="HBT37" s="1178"/>
      <c r="HBU37" s="1178"/>
      <c r="HBV37" s="1178"/>
      <c r="HBW37" s="1178"/>
      <c r="HBX37" s="1178"/>
      <c r="HBY37" s="1178"/>
      <c r="HBZ37" s="1178"/>
      <c r="HCA37" s="1178"/>
      <c r="HCB37" s="1178"/>
      <c r="HCC37" s="1178"/>
      <c r="HCD37" s="1178"/>
      <c r="HCE37" s="1178"/>
      <c r="HCF37" s="1178"/>
      <c r="HCG37" s="1178"/>
      <c r="HCH37" s="1178"/>
      <c r="HCI37" s="1178"/>
      <c r="HCJ37" s="1178"/>
      <c r="HCK37" s="1178"/>
      <c r="HCL37" s="1178"/>
      <c r="HCM37" s="1178"/>
      <c r="HCN37" s="1178"/>
      <c r="HCO37" s="1178"/>
      <c r="HCP37" s="1178"/>
      <c r="HCQ37" s="1178"/>
      <c r="HCR37" s="1178"/>
      <c r="HCS37" s="1178"/>
      <c r="HCT37" s="1178"/>
      <c r="HCU37" s="1178"/>
      <c r="HCV37" s="1178"/>
      <c r="HCW37" s="1178"/>
      <c r="HCX37" s="1178"/>
      <c r="HCY37" s="1178"/>
      <c r="HCZ37" s="1178"/>
      <c r="HDA37" s="1178"/>
      <c r="HDB37" s="1178"/>
      <c r="HDC37" s="1178"/>
      <c r="HDD37" s="1178"/>
      <c r="HDE37" s="1178"/>
      <c r="HDF37" s="1178"/>
      <c r="HDG37" s="1178"/>
      <c r="HDH37" s="1178"/>
      <c r="HDI37" s="1178"/>
      <c r="HDJ37" s="1178"/>
      <c r="HDK37" s="1178"/>
      <c r="HDL37" s="1178"/>
      <c r="HDM37" s="1178"/>
      <c r="HDN37" s="1178"/>
      <c r="HDO37" s="1178"/>
      <c r="HDP37" s="1178"/>
      <c r="HDQ37" s="1178"/>
      <c r="HDR37" s="1178"/>
      <c r="HDS37" s="1178"/>
      <c r="HDT37" s="1178"/>
      <c r="HDU37" s="1178"/>
      <c r="HDV37" s="1178"/>
      <c r="HDW37" s="1178"/>
      <c r="HDX37" s="1178"/>
      <c r="HDY37" s="1178"/>
      <c r="HDZ37" s="1178"/>
      <c r="HEA37" s="1178"/>
      <c r="HEB37" s="1178"/>
      <c r="HEC37" s="1178"/>
      <c r="HED37" s="1178"/>
      <c r="HEE37" s="1178"/>
      <c r="HEF37" s="1178"/>
      <c r="HEG37" s="1178"/>
      <c r="HEH37" s="1178"/>
      <c r="HEI37" s="1178"/>
      <c r="HEJ37" s="1178"/>
      <c r="HEK37" s="1178"/>
      <c r="HEL37" s="1178"/>
      <c r="HEM37" s="1178"/>
      <c r="HEN37" s="1178"/>
      <c r="HEO37" s="1178"/>
      <c r="HEP37" s="1178"/>
      <c r="HEQ37" s="1178"/>
      <c r="HER37" s="1178"/>
      <c r="HES37" s="1178"/>
      <c r="HET37" s="1178"/>
      <c r="HEU37" s="1178"/>
      <c r="HEV37" s="1178"/>
      <c r="HEW37" s="1178"/>
      <c r="HEX37" s="1178"/>
      <c r="HEY37" s="1178"/>
      <c r="HEZ37" s="1178"/>
      <c r="HFA37" s="1178"/>
      <c r="HFB37" s="1178"/>
      <c r="HFC37" s="1178"/>
      <c r="HFD37" s="1178"/>
      <c r="HFE37" s="1178"/>
      <c r="HFF37" s="1178"/>
      <c r="HFG37" s="1178"/>
      <c r="HFH37" s="1178"/>
      <c r="HFI37" s="1178"/>
      <c r="HFJ37" s="1178"/>
      <c r="HFK37" s="1178"/>
      <c r="HFL37" s="1178"/>
      <c r="HFM37" s="1178"/>
      <c r="HFN37" s="1178"/>
      <c r="HFO37" s="1178"/>
      <c r="HFP37" s="1178"/>
      <c r="HFQ37" s="1178"/>
      <c r="HFR37" s="1178"/>
      <c r="HFS37" s="1178"/>
      <c r="HFT37" s="1178"/>
      <c r="HFU37" s="1178"/>
      <c r="HFV37" s="1178"/>
      <c r="HFW37" s="1178"/>
      <c r="HFX37" s="1178"/>
      <c r="HFY37" s="1178"/>
      <c r="HFZ37" s="1178"/>
      <c r="HGA37" s="1178"/>
      <c r="HGB37" s="1178"/>
      <c r="HGC37" s="1178"/>
      <c r="HGD37" s="1178"/>
      <c r="HGE37" s="1178"/>
      <c r="HGF37" s="1178"/>
      <c r="HGG37" s="1178"/>
      <c r="HGH37" s="1178"/>
      <c r="HGI37" s="1178"/>
      <c r="HGJ37" s="1178"/>
      <c r="HGK37" s="1178"/>
      <c r="HGL37" s="1178"/>
      <c r="HGM37" s="1178"/>
      <c r="HGN37" s="1178"/>
      <c r="HGO37" s="1178"/>
      <c r="HGP37" s="1178"/>
      <c r="HGQ37" s="1178"/>
      <c r="HGR37" s="1178"/>
      <c r="HGS37" s="1178"/>
      <c r="HGT37" s="1178"/>
      <c r="HGU37" s="1178"/>
      <c r="HGV37" s="1178"/>
      <c r="HGW37" s="1178"/>
      <c r="HGX37" s="1178"/>
      <c r="HGY37" s="1178"/>
      <c r="HGZ37" s="1178"/>
      <c r="HHA37" s="1178"/>
      <c r="HHB37" s="1178"/>
      <c r="HHC37" s="1178"/>
      <c r="HHD37" s="1178"/>
      <c r="HHE37" s="1178"/>
      <c r="HHF37" s="1178"/>
      <c r="HHG37" s="1178"/>
      <c r="HHH37" s="1178"/>
      <c r="HHI37" s="1178"/>
      <c r="HHJ37" s="1178"/>
      <c r="HHK37" s="1178"/>
      <c r="HHL37" s="1178"/>
      <c r="HHM37" s="1178"/>
      <c r="HHN37" s="1178"/>
      <c r="HHO37" s="1178"/>
      <c r="HHP37" s="1178"/>
      <c r="HHQ37" s="1178"/>
      <c r="HHR37" s="1178"/>
      <c r="HHS37" s="1178"/>
      <c r="HHT37" s="1178"/>
      <c r="HHU37" s="1178"/>
      <c r="HHV37" s="1178"/>
      <c r="HHW37" s="1178"/>
      <c r="HHX37" s="1178"/>
      <c r="HHY37" s="1178"/>
      <c r="HHZ37" s="1178"/>
      <c r="HIA37" s="1178"/>
      <c r="HIB37" s="1178"/>
      <c r="HIC37" s="1178"/>
      <c r="HID37" s="1178"/>
      <c r="HIE37" s="1178"/>
      <c r="HIF37" s="1178"/>
      <c r="HIG37" s="1178"/>
      <c r="HIH37" s="1178"/>
      <c r="HII37" s="1178"/>
      <c r="HIJ37" s="1178"/>
      <c r="HIK37" s="1178"/>
      <c r="HIL37" s="1178"/>
      <c r="HIM37" s="1178"/>
      <c r="HIN37" s="1178"/>
      <c r="HIO37" s="1178"/>
      <c r="HIP37" s="1178"/>
      <c r="HIQ37" s="1178"/>
      <c r="HIR37" s="1178"/>
      <c r="HIS37" s="1178"/>
      <c r="HIT37" s="1178"/>
      <c r="HIU37" s="1178"/>
      <c r="HIV37" s="1178"/>
      <c r="HIW37" s="1178"/>
      <c r="HIX37" s="1178"/>
      <c r="HIY37" s="1178"/>
      <c r="HIZ37" s="1178"/>
      <c r="HJA37" s="1178"/>
      <c r="HJB37" s="1178"/>
      <c r="HJC37" s="1178"/>
      <c r="HJD37" s="1178"/>
      <c r="HJE37" s="1178"/>
      <c r="HJF37" s="1178"/>
      <c r="HJG37" s="1178"/>
      <c r="HJH37" s="1178"/>
      <c r="HJI37" s="1178"/>
      <c r="HJJ37" s="1178"/>
      <c r="HJK37" s="1178"/>
      <c r="HJL37" s="1178"/>
      <c r="HJM37" s="1178"/>
      <c r="HJN37" s="1178"/>
      <c r="HJO37" s="1178"/>
      <c r="HJP37" s="1178"/>
      <c r="HJQ37" s="1178"/>
      <c r="HJR37" s="1178"/>
      <c r="HJS37" s="1178"/>
      <c r="HJT37" s="1178"/>
      <c r="HJU37" s="1178"/>
      <c r="HJV37" s="1178"/>
      <c r="HJW37" s="1178"/>
      <c r="HJX37" s="1178"/>
      <c r="HJY37" s="1178"/>
      <c r="HJZ37" s="1178"/>
      <c r="HKA37" s="1178"/>
      <c r="HKB37" s="1178"/>
      <c r="HKC37" s="1178"/>
      <c r="HKD37" s="1178"/>
      <c r="HKE37" s="1178"/>
      <c r="HKF37" s="1178"/>
      <c r="HKG37" s="1178"/>
      <c r="HKH37" s="1178"/>
      <c r="HKI37" s="1178"/>
      <c r="HKJ37" s="1178"/>
      <c r="HKK37" s="1178"/>
      <c r="HKL37" s="1178"/>
      <c r="HKM37" s="1178"/>
      <c r="HKN37" s="1178"/>
      <c r="HKO37" s="1178"/>
      <c r="HKP37" s="1178"/>
      <c r="HKQ37" s="1178"/>
      <c r="HKR37" s="1178"/>
      <c r="HKS37" s="1178"/>
      <c r="HKT37" s="1178"/>
      <c r="HKU37" s="1178"/>
      <c r="HKV37" s="1178"/>
      <c r="HKW37" s="1178"/>
      <c r="HKX37" s="1178"/>
      <c r="HKY37" s="1178"/>
      <c r="HKZ37" s="1178"/>
      <c r="HLA37" s="1178"/>
      <c r="HLB37" s="1178"/>
      <c r="HLC37" s="1178"/>
      <c r="HLD37" s="1178"/>
      <c r="HLE37" s="1178"/>
      <c r="HLF37" s="1178"/>
      <c r="HLG37" s="1178"/>
      <c r="HLH37" s="1178"/>
      <c r="HLI37" s="1178"/>
      <c r="HLJ37" s="1178"/>
      <c r="HLK37" s="1178"/>
      <c r="HLL37" s="1178"/>
      <c r="HLM37" s="1178"/>
      <c r="HLN37" s="1178"/>
      <c r="HLO37" s="1178"/>
      <c r="HLP37" s="1178"/>
      <c r="HLQ37" s="1178"/>
      <c r="HLR37" s="1178"/>
      <c r="HLS37" s="1178"/>
      <c r="HLT37" s="1178"/>
      <c r="HLU37" s="1178"/>
      <c r="HLV37" s="1178"/>
      <c r="HLW37" s="1178"/>
      <c r="HLX37" s="1178"/>
      <c r="HLY37" s="1178"/>
      <c r="HLZ37" s="1178"/>
      <c r="HMA37" s="1178"/>
      <c r="HMB37" s="1178"/>
      <c r="HMC37" s="1178"/>
      <c r="HMD37" s="1178"/>
      <c r="HME37" s="1178"/>
      <c r="HMF37" s="1178"/>
      <c r="HMG37" s="1178"/>
      <c r="HMH37" s="1178"/>
      <c r="HMI37" s="1178"/>
      <c r="HMJ37" s="1178"/>
      <c r="HMK37" s="1178"/>
      <c r="HML37" s="1178"/>
      <c r="HMM37" s="1178"/>
      <c r="HMN37" s="1178"/>
      <c r="HMO37" s="1178"/>
      <c r="HMP37" s="1178"/>
      <c r="HMQ37" s="1178"/>
      <c r="HMR37" s="1178"/>
      <c r="HMS37" s="1178"/>
      <c r="HMT37" s="1178"/>
      <c r="HMU37" s="1178"/>
      <c r="HMV37" s="1178"/>
      <c r="HMW37" s="1178"/>
      <c r="HMX37" s="1178"/>
      <c r="HMY37" s="1178"/>
      <c r="HMZ37" s="1178"/>
      <c r="HNA37" s="1178"/>
      <c r="HNB37" s="1178"/>
      <c r="HNC37" s="1178"/>
      <c r="HND37" s="1178"/>
      <c r="HNE37" s="1178"/>
      <c r="HNF37" s="1178"/>
      <c r="HNG37" s="1178"/>
      <c r="HNH37" s="1178"/>
      <c r="HNI37" s="1178"/>
      <c r="HNJ37" s="1178"/>
      <c r="HNK37" s="1178"/>
      <c r="HNL37" s="1178"/>
      <c r="HNM37" s="1178"/>
      <c r="HNN37" s="1178"/>
      <c r="HNO37" s="1178"/>
      <c r="HNP37" s="1178"/>
      <c r="HNQ37" s="1178"/>
      <c r="HNR37" s="1178"/>
      <c r="HNS37" s="1178"/>
      <c r="HNT37" s="1178"/>
      <c r="HNU37" s="1178"/>
      <c r="HNV37" s="1178"/>
      <c r="HNW37" s="1178"/>
      <c r="HNX37" s="1178"/>
      <c r="HNY37" s="1178"/>
      <c r="HNZ37" s="1178"/>
      <c r="HOA37" s="1178"/>
      <c r="HOB37" s="1178"/>
      <c r="HOC37" s="1178"/>
      <c r="HOD37" s="1178"/>
      <c r="HOE37" s="1178"/>
      <c r="HOF37" s="1178"/>
      <c r="HOG37" s="1178"/>
      <c r="HOH37" s="1178"/>
      <c r="HOI37" s="1178"/>
      <c r="HOJ37" s="1178"/>
      <c r="HOK37" s="1178"/>
      <c r="HOL37" s="1178"/>
      <c r="HOM37" s="1178"/>
      <c r="HON37" s="1178"/>
      <c r="HOO37" s="1178"/>
      <c r="HOP37" s="1178"/>
      <c r="HOQ37" s="1178"/>
      <c r="HOR37" s="1178"/>
      <c r="HOS37" s="1178"/>
      <c r="HOT37" s="1178"/>
      <c r="HOU37" s="1178"/>
      <c r="HOV37" s="1178"/>
      <c r="HOW37" s="1178"/>
      <c r="HOX37" s="1178"/>
      <c r="HOY37" s="1178"/>
      <c r="HOZ37" s="1178"/>
      <c r="HPA37" s="1178"/>
      <c r="HPB37" s="1178"/>
      <c r="HPC37" s="1178"/>
      <c r="HPD37" s="1178"/>
      <c r="HPE37" s="1178"/>
      <c r="HPF37" s="1178"/>
      <c r="HPG37" s="1178"/>
      <c r="HPH37" s="1178"/>
      <c r="HPI37" s="1178"/>
      <c r="HPJ37" s="1178"/>
      <c r="HPK37" s="1178"/>
      <c r="HPL37" s="1178"/>
      <c r="HPM37" s="1178"/>
      <c r="HPN37" s="1178"/>
      <c r="HPO37" s="1178"/>
      <c r="HPP37" s="1178"/>
      <c r="HPQ37" s="1178"/>
      <c r="HPR37" s="1178"/>
      <c r="HPS37" s="1178"/>
      <c r="HPT37" s="1178"/>
      <c r="HPU37" s="1178"/>
      <c r="HPV37" s="1178"/>
      <c r="HPW37" s="1178"/>
      <c r="HPX37" s="1178"/>
      <c r="HPY37" s="1178"/>
      <c r="HPZ37" s="1178"/>
      <c r="HQA37" s="1178"/>
      <c r="HQB37" s="1178"/>
      <c r="HQC37" s="1178"/>
      <c r="HQD37" s="1178"/>
      <c r="HQE37" s="1178"/>
      <c r="HQF37" s="1178"/>
      <c r="HQG37" s="1178"/>
      <c r="HQH37" s="1178"/>
      <c r="HQI37" s="1178"/>
      <c r="HQJ37" s="1178"/>
      <c r="HQK37" s="1178"/>
      <c r="HQL37" s="1178"/>
      <c r="HQM37" s="1178"/>
      <c r="HQN37" s="1178"/>
      <c r="HQO37" s="1178"/>
      <c r="HQP37" s="1178"/>
      <c r="HQQ37" s="1178"/>
      <c r="HQR37" s="1178"/>
      <c r="HQS37" s="1178"/>
      <c r="HQT37" s="1178"/>
      <c r="HQU37" s="1178"/>
      <c r="HQV37" s="1178"/>
      <c r="HQW37" s="1178"/>
      <c r="HQX37" s="1178"/>
      <c r="HQY37" s="1178"/>
      <c r="HQZ37" s="1178"/>
      <c r="HRA37" s="1178"/>
      <c r="HRB37" s="1178"/>
      <c r="HRC37" s="1178"/>
      <c r="HRD37" s="1178"/>
      <c r="HRE37" s="1178"/>
      <c r="HRF37" s="1178"/>
      <c r="HRG37" s="1178"/>
      <c r="HRH37" s="1178"/>
      <c r="HRI37" s="1178"/>
      <c r="HRJ37" s="1178"/>
      <c r="HRK37" s="1178"/>
      <c r="HRL37" s="1178"/>
      <c r="HRM37" s="1178"/>
      <c r="HRN37" s="1178"/>
      <c r="HRO37" s="1178"/>
      <c r="HRP37" s="1178"/>
      <c r="HRQ37" s="1178"/>
      <c r="HRR37" s="1178"/>
      <c r="HRS37" s="1178"/>
      <c r="HRT37" s="1178"/>
      <c r="HRU37" s="1178"/>
      <c r="HRV37" s="1178"/>
      <c r="HRW37" s="1178"/>
      <c r="HRX37" s="1178"/>
      <c r="HRY37" s="1178"/>
      <c r="HRZ37" s="1178"/>
      <c r="HSA37" s="1178"/>
      <c r="HSB37" s="1178"/>
      <c r="HSC37" s="1178"/>
      <c r="HSD37" s="1178"/>
      <c r="HSE37" s="1178"/>
      <c r="HSF37" s="1178"/>
      <c r="HSG37" s="1178"/>
      <c r="HSH37" s="1178"/>
      <c r="HSI37" s="1178"/>
      <c r="HSJ37" s="1178"/>
      <c r="HSK37" s="1178"/>
      <c r="HSL37" s="1178"/>
      <c r="HSM37" s="1178"/>
      <c r="HSN37" s="1178"/>
      <c r="HSO37" s="1178"/>
      <c r="HSP37" s="1178"/>
      <c r="HSQ37" s="1178"/>
      <c r="HSR37" s="1178"/>
      <c r="HSS37" s="1178"/>
      <c r="HST37" s="1178"/>
      <c r="HSU37" s="1178"/>
      <c r="HSV37" s="1178"/>
      <c r="HSW37" s="1178"/>
      <c r="HSX37" s="1178"/>
      <c r="HSY37" s="1178"/>
      <c r="HSZ37" s="1178"/>
      <c r="HTA37" s="1178"/>
      <c r="HTB37" s="1178"/>
      <c r="HTC37" s="1178"/>
      <c r="HTD37" s="1178"/>
      <c r="HTE37" s="1178"/>
      <c r="HTF37" s="1178"/>
      <c r="HTG37" s="1178"/>
      <c r="HTH37" s="1178"/>
      <c r="HTI37" s="1178"/>
      <c r="HTJ37" s="1178"/>
      <c r="HTK37" s="1178"/>
      <c r="HTL37" s="1178"/>
      <c r="HTM37" s="1178"/>
      <c r="HTN37" s="1178"/>
      <c r="HTO37" s="1178"/>
      <c r="HTP37" s="1178"/>
      <c r="HTQ37" s="1178"/>
      <c r="HTR37" s="1178"/>
      <c r="HTS37" s="1178"/>
      <c r="HTT37" s="1178"/>
      <c r="HTU37" s="1178"/>
      <c r="HTV37" s="1178"/>
      <c r="HTW37" s="1178"/>
      <c r="HTX37" s="1178"/>
      <c r="HTY37" s="1178"/>
      <c r="HTZ37" s="1178"/>
      <c r="HUA37" s="1178"/>
      <c r="HUB37" s="1178"/>
      <c r="HUC37" s="1178"/>
      <c r="HUD37" s="1178"/>
      <c r="HUE37" s="1178"/>
      <c r="HUF37" s="1178"/>
      <c r="HUG37" s="1178"/>
      <c r="HUH37" s="1178"/>
      <c r="HUI37" s="1178"/>
      <c r="HUJ37" s="1178"/>
      <c r="HUK37" s="1178"/>
      <c r="HUL37" s="1178"/>
      <c r="HUM37" s="1178"/>
      <c r="HUN37" s="1178"/>
      <c r="HUO37" s="1178"/>
      <c r="HUP37" s="1178"/>
      <c r="HUQ37" s="1178"/>
      <c r="HUR37" s="1178"/>
      <c r="HUS37" s="1178"/>
      <c r="HUT37" s="1178"/>
      <c r="HUU37" s="1178"/>
      <c r="HUV37" s="1178"/>
      <c r="HUW37" s="1178"/>
      <c r="HUX37" s="1178"/>
      <c r="HUY37" s="1178"/>
      <c r="HUZ37" s="1178"/>
      <c r="HVA37" s="1178"/>
      <c r="HVB37" s="1178"/>
      <c r="HVC37" s="1178"/>
      <c r="HVD37" s="1178"/>
      <c r="HVE37" s="1178"/>
      <c r="HVF37" s="1178"/>
      <c r="HVG37" s="1178"/>
      <c r="HVH37" s="1178"/>
      <c r="HVI37" s="1178"/>
      <c r="HVJ37" s="1178"/>
      <c r="HVK37" s="1178"/>
      <c r="HVL37" s="1178"/>
      <c r="HVM37" s="1178"/>
      <c r="HVN37" s="1178"/>
      <c r="HVO37" s="1178"/>
      <c r="HVP37" s="1178"/>
      <c r="HVQ37" s="1178"/>
      <c r="HVR37" s="1178"/>
      <c r="HVS37" s="1178"/>
      <c r="HVT37" s="1178"/>
      <c r="HVU37" s="1178"/>
      <c r="HVV37" s="1178"/>
      <c r="HVW37" s="1178"/>
      <c r="HVX37" s="1178"/>
      <c r="HVY37" s="1178"/>
      <c r="HVZ37" s="1178"/>
      <c r="HWA37" s="1178"/>
      <c r="HWB37" s="1178"/>
      <c r="HWC37" s="1178"/>
      <c r="HWD37" s="1178"/>
      <c r="HWE37" s="1178"/>
      <c r="HWF37" s="1178"/>
      <c r="HWG37" s="1178"/>
      <c r="HWH37" s="1178"/>
      <c r="HWI37" s="1178"/>
      <c r="HWJ37" s="1178"/>
      <c r="HWK37" s="1178"/>
      <c r="HWL37" s="1178"/>
      <c r="HWM37" s="1178"/>
      <c r="HWN37" s="1178"/>
      <c r="HWO37" s="1178"/>
      <c r="HWP37" s="1178"/>
      <c r="HWQ37" s="1178"/>
      <c r="HWR37" s="1178"/>
      <c r="HWS37" s="1178"/>
      <c r="HWT37" s="1178"/>
      <c r="HWU37" s="1178"/>
      <c r="HWV37" s="1178"/>
      <c r="HWW37" s="1178"/>
      <c r="HWX37" s="1178"/>
      <c r="HWY37" s="1178"/>
      <c r="HWZ37" s="1178"/>
      <c r="HXA37" s="1178"/>
      <c r="HXB37" s="1178"/>
      <c r="HXC37" s="1178"/>
      <c r="HXD37" s="1178"/>
      <c r="HXE37" s="1178"/>
      <c r="HXF37" s="1178"/>
      <c r="HXG37" s="1178"/>
      <c r="HXH37" s="1178"/>
      <c r="HXI37" s="1178"/>
      <c r="HXJ37" s="1178"/>
      <c r="HXK37" s="1178"/>
      <c r="HXL37" s="1178"/>
      <c r="HXM37" s="1178"/>
      <c r="HXN37" s="1178"/>
      <c r="HXO37" s="1178"/>
      <c r="HXP37" s="1178"/>
      <c r="HXQ37" s="1178"/>
      <c r="HXR37" s="1178"/>
      <c r="HXS37" s="1178"/>
      <c r="HXT37" s="1178"/>
      <c r="HXU37" s="1178"/>
      <c r="HXV37" s="1178"/>
      <c r="HXW37" s="1178"/>
      <c r="HXX37" s="1178"/>
      <c r="HXY37" s="1178"/>
      <c r="HXZ37" s="1178"/>
      <c r="HYA37" s="1178"/>
      <c r="HYB37" s="1178"/>
      <c r="HYC37" s="1178"/>
      <c r="HYD37" s="1178"/>
      <c r="HYE37" s="1178"/>
      <c r="HYF37" s="1178"/>
      <c r="HYG37" s="1178"/>
      <c r="HYH37" s="1178"/>
      <c r="HYI37" s="1178"/>
      <c r="HYJ37" s="1178"/>
      <c r="HYK37" s="1178"/>
      <c r="HYL37" s="1178"/>
      <c r="HYM37" s="1178"/>
      <c r="HYN37" s="1178"/>
      <c r="HYO37" s="1178"/>
      <c r="HYP37" s="1178"/>
      <c r="HYQ37" s="1178"/>
      <c r="HYR37" s="1178"/>
      <c r="HYS37" s="1178"/>
      <c r="HYT37" s="1178"/>
      <c r="HYU37" s="1178"/>
      <c r="HYV37" s="1178"/>
      <c r="HYW37" s="1178"/>
      <c r="HYX37" s="1178"/>
      <c r="HYY37" s="1178"/>
      <c r="HYZ37" s="1178"/>
      <c r="HZA37" s="1178"/>
      <c r="HZB37" s="1178"/>
      <c r="HZC37" s="1178"/>
      <c r="HZD37" s="1178"/>
      <c r="HZE37" s="1178"/>
      <c r="HZF37" s="1178"/>
      <c r="HZG37" s="1178"/>
      <c r="HZH37" s="1178"/>
      <c r="HZI37" s="1178"/>
      <c r="HZJ37" s="1178"/>
      <c r="HZK37" s="1178"/>
      <c r="HZL37" s="1178"/>
      <c r="HZM37" s="1178"/>
      <c r="HZN37" s="1178"/>
      <c r="HZO37" s="1178"/>
      <c r="HZP37" s="1178"/>
      <c r="HZQ37" s="1178"/>
      <c r="HZR37" s="1178"/>
      <c r="HZS37" s="1178"/>
      <c r="HZT37" s="1178"/>
      <c r="HZU37" s="1178"/>
      <c r="HZV37" s="1178"/>
      <c r="HZW37" s="1178"/>
      <c r="HZX37" s="1178"/>
      <c r="HZY37" s="1178"/>
      <c r="HZZ37" s="1178"/>
      <c r="IAA37" s="1178"/>
      <c r="IAB37" s="1178"/>
      <c r="IAC37" s="1178"/>
      <c r="IAD37" s="1178"/>
      <c r="IAE37" s="1178"/>
      <c r="IAF37" s="1178"/>
      <c r="IAG37" s="1178"/>
      <c r="IAH37" s="1178"/>
      <c r="IAI37" s="1178"/>
      <c r="IAJ37" s="1178"/>
      <c r="IAK37" s="1178"/>
      <c r="IAL37" s="1178"/>
      <c r="IAM37" s="1178"/>
      <c r="IAN37" s="1178"/>
      <c r="IAO37" s="1178"/>
      <c r="IAP37" s="1178"/>
      <c r="IAQ37" s="1178"/>
      <c r="IAR37" s="1178"/>
      <c r="IAS37" s="1178"/>
      <c r="IAT37" s="1178"/>
      <c r="IAU37" s="1178"/>
      <c r="IAV37" s="1178"/>
      <c r="IAW37" s="1178"/>
      <c r="IAX37" s="1178"/>
      <c r="IAY37" s="1178"/>
      <c r="IAZ37" s="1178"/>
      <c r="IBA37" s="1178"/>
      <c r="IBB37" s="1178"/>
      <c r="IBC37" s="1178"/>
      <c r="IBD37" s="1178"/>
      <c r="IBE37" s="1178"/>
      <c r="IBF37" s="1178"/>
      <c r="IBG37" s="1178"/>
      <c r="IBH37" s="1178"/>
      <c r="IBI37" s="1178"/>
      <c r="IBJ37" s="1178"/>
      <c r="IBK37" s="1178"/>
      <c r="IBL37" s="1178"/>
      <c r="IBM37" s="1178"/>
      <c r="IBN37" s="1178"/>
      <c r="IBO37" s="1178"/>
      <c r="IBP37" s="1178"/>
      <c r="IBQ37" s="1178"/>
      <c r="IBR37" s="1178"/>
      <c r="IBS37" s="1178"/>
      <c r="IBT37" s="1178"/>
      <c r="IBU37" s="1178"/>
      <c r="IBV37" s="1178"/>
      <c r="IBW37" s="1178"/>
      <c r="IBX37" s="1178"/>
      <c r="IBY37" s="1178"/>
      <c r="IBZ37" s="1178"/>
      <c r="ICA37" s="1178"/>
      <c r="ICB37" s="1178"/>
      <c r="ICC37" s="1178"/>
      <c r="ICD37" s="1178"/>
      <c r="ICE37" s="1178"/>
      <c r="ICF37" s="1178"/>
      <c r="ICG37" s="1178"/>
      <c r="ICH37" s="1178"/>
      <c r="ICI37" s="1178"/>
      <c r="ICJ37" s="1178"/>
      <c r="ICK37" s="1178"/>
      <c r="ICL37" s="1178"/>
      <c r="ICM37" s="1178"/>
      <c r="ICN37" s="1178"/>
      <c r="ICO37" s="1178"/>
      <c r="ICP37" s="1178"/>
      <c r="ICQ37" s="1178"/>
      <c r="ICR37" s="1178"/>
      <c r="ICS37" s="1178"/>
      <c r="ICT37" s="1178"/>
      <c r="ICU37" s="1178"/>
      <c r="ICV37" s="1178"/>
      <c r="ICW37" s="1178"/>
      <c r="ICX37" s="1178"/>
      <c r="ICY37" s="1178"/>
      <c r="ICZ37" s="1178"/>
      <c r="IDA37" s="1178"/>
      <c r="IDB37" s="1178"/>
      <c r="IDC37" s="1178"/>
      <c r="IDD37" s="1178"/>
      <c r="IDE37" s="1178"/>
      <c r="IDF37" s="1178"/>
      <c r="IDG37" s="1178"/>
      <c r="IDH37" s="1178"/>
      <c r="IDI37" s="1178"/>
      <c r="IDJ37" s="1178"/>
      <c r="IDK37" s="1178"/>
      <c r="IDL37" s="1178"/>
      <c r="IDM37" s="1178"/>
      <c r="IDN37" s="1178"/>
      <c r="IDO37" s="1178"/>
      <c r="IDP37" s="1178"/>
      <c r="IDQ37" s="1178"/>
      <c r="IDR37" s="1178"/>
      <c r="IDS37" s="1178"/>
      <c r="IDT37" s="1178"/>
      <c r="IDU37" s="1178"/>
      <c r="IDV37" s="1178"/>
      <c r="IDW37" s="1178"/>
      <c r="IDX37" s="1178"/>
      <c r="IDY37" s="1178"/>
      <c r="IDZ37" s="1178"/>
      <c r="IEA37" s="1178"/>
      <c r="IEB37" s="1178"/>
      <c r="IEC37" s="1178"/>
      <c r="IED37" s="1178"/>
      <c r="IEE37" s="1178"/>
      <c r="IEF37" s="1178"/>
      <c r="IEG37" s="1178"/>
      <c r="IEH37" s="1178"/>
      <c r="IEI37" s="1178"/>
      <c r="IEJ37" s="1178"/>
      <c r="IEK37" s="1178"/>
      <c r="IEL37" s="1178"/>
      <c r="IEM37" s="1178"/>
      <c r="IEN37" s="1178"/>
      <c r="IEO37" s="1178"/>
      <c r="IEP37" s="1178"/>
      <c r="IEQ37" s="1178"/>
      <c r="IER37" s="1178"/>
      <c r="IES37" s="1178"/>
      <c r="IET37" s="1178"/>
      <c r="IEU37" s="1178"/>
      <c r="IEV37" s="1178"/>
      <c r="IEW37" s="1178"/>
      <c r="IEX37" s="1178"/>
      <c r="IEY37" s="1178"/>
      <c r="IEZ37" s="1178"/>
      <c r="IFA37" s="1178"/>
      <c r="IFB37" s="1178"/>
      <c r="IFC37" s="1178"/>
      <c r="IFD37" s="1178"/>
      <c r="IFE37" s="1178"/>
      <c r="IFF37" s="1178"/>
      <c r="IFG37" s="1178"/>
      <c r="IFH37" s="1178"/>
      <c r="IFI37" s="1178"/>
      <c r="IFJ37" s="1178"/>
      <c r="IFK37" s="1178"/>
      <c r="IFL37" s="1178"/>
      <c r="IFM37" s="1178"/>
      <c r="IFN37" s="1178"/>
      <c r="IFO37" s="1178"/>
      <c r="IFP37" s="1178"/>
      <c r="IFQ37" s="1178"/>
      <c r="IFR37" s="1178"/>
      <c r="IFS37" s="1178"/>
      <c r="IFT37" s="1178"/>
      <c r="IFU37" s="1178"/>
      <c r="IFV37" s="1178"/>
      <c r="IFW37" s="1178"/>
      <c r="IFX37" s="1178"/>
      <c r="IFY37" s="1178"/>
      <c r="IFZ37" s="1178"/>
      <c r="IGA37" s="1178"/>
      <c r="IGB37" s="1178"/>
      <c r="IGC37" s="1178"/>
      <c r="IGD37" s="1178"/>
      <c r="IGE37" s="1178"/>
      <c r="IGF37" s="1178"/>
      <c r="IGG37" s="1178"/>
      <c r="IGH37" s="1178"/>
      <c r="IGI37" s="1178"/>
      <c r="IGJ37" s="1178"/>
      <c r="IGK37" s="1178"/>
      <c r="IGL37" s="1178"/>
      <c r="IGM37" s="1178"/>
      <c r="IGN37" s="1178"/>
      <c r="IGO37" s="1178"/>
      <c r="IGP37" s="1178"/>
      <c r="IGQ37" s="1178"/>
      <c r="IGR37" s="1178"/>
      <c r="IGS37" s="1178"/>
      <c r="IGT37" s="1178"/>
      <c r="IGU37" s="1178"/>
      <c r="IGV37" s="1178"/>
      <c r="IGW37" s="1178"/>
      <c r="IGX37" s="1178"/>
      <c r="IGY37" s="1178"/>
      <c r="IGZ37" s="1178"/>
      <c r="IHA37" s="1178"/>
      <c r="IHB37" s="1178"/>
      <c r="IHC37" s="1178"/>
      <c r="IHD37" s="1178"/>
      <c r="IHE37" s="1178"/>
      <c r="IHF37" s="1178"/>
      <c r="IHG37" s="1178"/>
      <c r="IHH37" s="1178"/>
      <c r="IHI37" s="1178"/>
      <c r="IHJ37" s="1178"/>
      <c r="IHK37" s="1178"/>
      <c r="IHL37" s="1178"/>
      <c r="IHM37" s="1178"/>
      <c r="IHN37" s="1178"/>
      <c r="IHO37" s="1178"/>
      <c r="IHP37" s="1178"/>
      <c r="IHQ37" s="1178"/>
      <c r="IHR37" s="1178"/>
      <c r="IHS37" s="1178"/>
      <c r="IHT37" s="1178"/>
      <c r="IHU37" s="1178"/>
      <c r="IHV37" s="1178"/>
      <c r="IHW37" s="1178"/>
      <c r="IHX37" s="1178"/>
      <c r="IHY37" s="1178"/>
      <c r="IHZ37" s="1178"/>
      <c r="IIA37" s="1178"/>
      <c r="IIB37" s="1178"/>
      <c r="IIC37" s="1178"/>
      <c r="IID37" s="1178"/>
      <c r="IIE37" s="1178"/>
      <c r="IIF37" s="1178"/>
      <c r="IIG37" s="1178"/>
      <c r="IIH37" s="1178"/>
      <c r="III37" s="1178"/>
      <c r="IIJ37" s="1178"/>
      <c r="IIK37" s="1178"/>
      <c r="IIL37" s="1178"/>
      <c r="IIM37" s="1178"/>
      <c r="IIN37" s="1178"/>
      <c r="IIO37" s="1178"/>
      <c r="IIP37" s="1178"/>
      <c r="IIQ37" s="1178"/>
      <c r="IIR37" s="1178"/>
      <c r="IIS37" s="1178"/>
      <c r="IIT37" s="1178"/>
      <c r="IIU37" s="1178"/>
      <c r="IIV37" s="1178"/>
      <c r="IIW37" s="1178"/>
      <c r="IIX37" s="1178"/>
      <c r="IIY37" s="1178"/>
      <c r="IIZ37" s="1178"/>
      <c r="IJA37" s="1178"/>
      <c r="IJB37" s="1178"/>
      <c r="IJC37" s="1178"/>
      <c r="IJD37" s="1178"/>
      <c r="IJE37" s="1178"/>
      <c r="IJF37" s="1178"/>
      <c r="IJG37" s="1178"/>
      <c r="IJH37" s="1178"/>
      <c r="IJI37" s="1178"/>
      <c r="IJJ37" s="1178"/>
      <c r="IJK37" s="1178"/>
      <c r="IJL37" s="1178"/>
      <c r="IJM37" s="1178"/>
      <c r="IJN37" s="1178"/>
      <c r="IJO37" s="1178"/>
      <c r="IJP37" s="1178"/>
      <c r="IJQ37" s="1178"/>
      <c r="IJR37" s="1178"/>
      <c r="IJS37" s="1178"/>
      <c r="IJT37" s="1178"/>
      <c r="IJU37" s="1178"/>
      <c r="IJV37" s="1178"/>
      <c r="IJW37" s="1178"/>
      <c r="IJX37" s="1178"/>
      <c r="IJY37" s="1178"/>
      <c r="IJZ37" s="1178"/>
      <c r="IKA37" s="1178"/>
      <c r="IKB37" s="1178"/>
      <c r="IKC37" s="1178"/>
      <c r="IKD37" s="1178"/>
      <c r="IKE37" s="1178"/>
      <c r="IKF37" s="1178"/>
      <c r="IKG37" s="1178"/>
      <c r="IKH37" s="1178"/>
      <c r="IKI37" s="1178"/>
      <c r="IKJ37" s="1178"/>
      <c r="IKK37" s="1178"/>
      <c r="IKL37" s="1178"/>
      <c r="IKM37" s="1178"/>
      <c r="IKN37" s="1178"/>
      <c r="IKO37" s="1178"/>
      <c r="IKP37" s="1178"/>
      <c r="IKQ37" s="1178"/>
      <c r="IKR37" s="1178"/>
      <c r="IKS37" s="1178"/>
      <c r="IKT37" s="1178"/>
      <c r="IKU37" s="1178"/>
      <c r="IKV37" s="1178"/>
      <c r="IKW37" s="1178"/>
      <c r="IKX37" s="1178"/>
      <c r="IKY37" s="1178"/>
      <c r="IKZ37" s="1178"/>
      <c r="ILA37" s="1178"/>
      <c r="ILB37" s="1178"/>
      <c r="ILC37" s="1178"/>
      <c r="ILD37" s="1178"/>
      <c r="ILE37" s="1178"/>
      <c r="ILF37" s="1178"/>
      <c r="ILG37" s="1178"/>
      <c r="ILH37" s="1178"/>
      <c r="ILI37" s="1178"/>
      <c r="ILJ37" s="1178"/>
      <c r="ILK37" s="1178"/>
      <c r="ILL37" s="1178"/>
      <c r="ILM37" s="1178"/>
      <c r="ILN37" s="1178"/>
      <c r="ILO37" s="1178"/>
      <c r="ILP37" s="1178"/>
      <c r="ILQ37" s="1178"/>
      <c r="ILR37" s="1178"/>
      <c r="ILS37" s="1178"/>
      <c r="ILT37" s="1178"/>
      <c r="ILU37" s="1178"/>
      <c r="ILV37" s="1178"/>
      <c r="ILW37" s="1178"/>
      <c r="ILX37" s="1178"/>
      <c r="ILY37" s="1178"/>
      <c r="ILZ37" s="1178"/>
      <c r="IMA37" s="1178"/>
      <c r="IMB37" s="1178"/>
      <c r="IMC37" s="1178"/>
      <c r="IMD37" s="1178"/>
      <c r="IME37" s="1178"/>
      <c r="IMF37" s="1178"/>
      <c r="IMG37" s="1178"/>
      <c r="IMH37" s="1178"/>
      <c r="IMI37" s="1178"/>
      <c r="IMJ37" s="1178"/>
      <c r="IMK37" s="1178"/>
      <c r="IML37" s="1178"/>
      <c r="IMM37" s="1178"/>
      <c r="IMN37" s="1178"/>
      <c r="IMO37" s="1178"/>
      <c r="IMP37" s="1178"/>
      <c r="IMQ37" s="1178"/>
      <c r="IMR37" s="1178"/>
      <c r="IMS37" s="1178"/>
      <c r="IMT37" s="1178"/>
      <c r="IMU37" s="1178"/>
      <c r="IMV37" s="1178"/>
      <c r="IMW37" s="1178"/>
      <c r="IMX37" s="1178"/>
      <c r="IMY37" s="1178"/>
      <c r="IMZ37" s="1178"/>
      <c r="INA37" s="1178"/>
      <c r="INB37" s="1178"/>
      <c r="INC37" s="1178"/>
      <c r="IND37" s="1178"/>
      <c r="INE37" s="1178"/>
      <c r="INF37" s="1178"/>
      <c r="ING37" s="1178"/>
      <c r="INH37" s="1178"/>
      <c r="INI37" s="1178"/>
      <c r="INJ37" s="1178"/>
      <c r="INK37" s="1178"/>
      <c r="INL37" s="1178"/>
      <c r="INM37" s="1178"/>
      <c r="INN37" s="1178"/>
      <c r="INO37" s="1178"/>
      <c r="INP37" s="1178"/>
      <c r="INQ37" s="1178"/>
      <c r="INR37" s="1178"/>
      <c r="INS37" s="1178"/>
      <c r="INT37" s="1178"/>
      <c r="INU37" s="1178"/>
      <c r="INV37" s="1178"/>
      <c r="INW37" s="1178"/>
      <c r="INX37" s="1178"/>
      <c r="INY37" s="1178"/>
      <c r="INZ37" s="1178"/>
      <c r="IOA37" s="1178"/>
      <c r="IOB37" s="1178"/>
      <c r="IOC37" s="1178"/>
      <c r="IOD37" s="1178"/>
      <c r="IOE37" s="1178"/>
      <c r="IOF37" s="1178"/>
      <c r="IOG37" s="1178"/>
      <c r="IOH37" s="1178"/>
      <c r="IOI37" s="1178"/>
      <c r="IOJ37" s="1178"/>
      <c r="IOK37" s="1178"/>
      <c r="IOL37" s="1178"/>
      <c r="IOM37" s="1178"/>
      <c r="ION37" s="1178"/>
      <c r="IOO37" s="1178"/>
      <c r="IOP37" s="1178"/>
      <c r="IOQ37" s="1178"/>
      <c r="IOR37" s="1178"/>
      <c r="IOS37" s="1178"/>
      <c r="IOT37" s="1178"/>
      <c r="IOU37" s="1178"/>
      <c r="IOV37" s="1178"/>
      <c r="IOW37" s="1178"/>
      <c r="IOX37" s="1178"/>
      <c r="IOY37" s="1178"/>
      <c r="IOZ37" s="1178"/>
      <c r="IPA37" s="1178"/>
      <c r="IPB37" s="1178"/>
      <c r="IPC37" s="1178"/>
      <c r="IPD37" s="1178"/>
      <c r="IPE37" s="1178"/>
      <c r="IPF37" s="1178"/>
      <c r="IPG37" s="1178"/>
      <c r="IPH37" s="1178"/>
      <c r="IPI37" s="1178"/>
      <c r="IPJ37" s="1178"/>
      <c r="IPK37" s="1178"/>
      <c r="IPL37" s="1178"/>
      <c r="IPM37" s="1178"/>
      <c r="IPN37" s="1178"/>
      <c r="IPO37" s="1178"/>
      <c r="IPP37" s="1178"/>
      <c r="IPQ37" s="1178"/>
      <c r="IPR37" s="1178"/>
      <c r="IPS37" s="1178"/>
      <c r="IPT37" s="1178"/>
      <c r="IPU37" s="1178"/>
      <c r="IPV37" s="1178"/>
      <c r="IPW37" s="1178"/>
      <c r="IPX37" s="1178"/>
      <c r="IPY37" s="1178"/>
      <c r="IPZ37" s="1178"/>
      <c r="IQA37" s="1178"/>
      <c r="IQB37" s="1178"/>
      <c r="IQC37" s="1178"/>
      <c r="IQD37" s="1178"/>
      <c r="IQE37" s="1178"/>
      <c r="IQF37" s="1178"/>
      <c r="IQG37" s="1178"/>
      <c r="IQH37" s="1178"/>
      <c r="IQI37" s="1178"/>
      <c r="IQJ37" s="1178"/>
      <c r="IQK37" s="1178"/>
      <c r="IQL37" s="1178"/>
      <c r="IQM37" s="1178"/>
      <c r="IQN37" s="1178"/>
      <c r="IQO37" s="1178"/>
      <c r="IQP37" s="1178"/>
      <c r="IQQ37" s="1178"/>
      <c r="IQR37" s="1178"/>
      <c r="IQS37" s="1178"/>
      <c r="IQT37" s="1178"/>
      <c r="IQU37" s="1178"/>
      <c r="IQV37" s="1178"/>
      <c r="IQW37" s="1178"/>
      <c r="IQX37" s="1178"/>
      <c r="IQY37" s="1178"/>
      <c r="IQZ37" s="1178"/>
      <c r="IRA37" s="1178"/>
      <c r="IRB37" s="1178"/>
      <c r="IRC37" s="1178"/>
      <c r="IRD37" s="1178"/>
      <c r="IRE37" s="1178"/>
      <c r="IRF37" s="1178"/>
      <c r="IRG37" s="1178"/>
      <c r="IRH37" s="1178"/>
      <c r="IRI37" s="1178"/>
      <c r="IRJ37" s="1178"/>
      <c r="IRK37" s="1178"/>
      <c r="IRL37" s="1178"/>
      <c r="IRM37" s="1178"/>
      <c r="IRN37" s="1178"/>
      <c r="IRO37" s="1178"/>
      <c r="IRP37" s="1178"/>
      <c r="IRQ37" s="1178"/>
      <c r="IRR37" s="1178"/>
      <c r="IRS37" s="1178"/>
      <c r="IRT37" s="1178"/>
      <c r="IRU37" s="1178"/>
      <c r="IRV37" s="1178"/>
      <c r="IRW37" s="1178"/>
      <c r="IRX37" s="1178"/>
      <c r="IRY37" s="1178"/>
      <c r="IRZ37" s="1178"/>
      <c r="ISA37" s="1178"/>
      <c r="ISB37" s="1178"/>
      <c r="ISC37" s="1178"/>
      <c r="ISD37" s="1178"/>
      <c r="ISE37" s="1178"/>
      <c r="ISF37" s="1178"/>
      <c r="ISG37" s="1178"/>
      <c r="ISH37" s="1178"/>
      <c r="ISI37" s="1178"/>
      <c r="ISJ37" s="1178"/>
      <c r="ISK37" s="1178"/>
      <c r="ISL37" s="1178"/>
      <c r="ISM37" s="1178"/>
      <c r="ISN37" s="1178"/>
      <c r="ISO37" s="1178"/>
      <c r="ISP37" s="1178"/>
      <c r="ISQ37" s="1178"/>
      <c r="ISR37" s="1178"/>
      <c r="ISS37" s="1178"/>
      <c r="IST37" s="1178"/>
      <c r="ISU37" s="1178"/>
      <c r="ISV37" s="1178"/>
      <c r="ISW37" s="1178"/>
      <c r="ISX37" s="1178"/>
      <c r="ISY37" s="1178"/>
      <c r="ISZ37" s="1178"/>
      <c r="ITA37" s="1178"/>
      <c r="ITB37" s="1178"/>
      <c r="ITC37" s="1178"/>
      <c r="ITD37" s="1178"/>
      <c r="ITE37" s="1178"/>
      <c r="ITF37" s="1178"/>
      <c r="ITG37" s="1178"/>
      <c r="ITH37" s="1178"/>
      <c r="ITI37" s="1178"/>
      <c r="ITJ37" s="1178"/>
      <c r="ITK37" s="1178"/>
      <c r="ITL37" s="1178"/>
      <c r="ITM37" s="1178"/>
      <c r="ITN37" s="1178"/>
      <c r="ITO37" s="1178"/>
      <c r="ITP37" s="1178"/>
      <c r="ITQ37" s="1178"/>
      <c r="ITR37" s="1178"/>
      <c r="ITS37" s="1178"/>
      <c r="ITT37" s="1178"/>
      <c r="ITU37" s="1178"/>
      <c r="ITV37" s="1178"/>
      <c r="ITW37" s="1178"/>
      <c r="ITX37" s="1178"/>
      <c r="ITY37" s="1178"/>
      <c r="ITZ37" s="1178"/>
      <c r="IUA37" s="1178"/>
      <c r="IUB37" s="1178"/>
      <c r="IUC37" s="1178"/>
      <c r="IUD37" s="1178"/>
      <c r="IUE37" s="1178"/>
      <c r="IUF37" s="1178"/>
      <c r="IUG37" s="1178"/>
      <c r="IUH37" s="1178"/>
      <c r="IUI37" s="1178"/>
      <c r="IUJ37" s="1178"/>
      <c r="IUK37" s="1178"/>
      <c r="IUL37" s="1178"/>
      <c r="IUM37" s="1178"/>
      <c r="IUN37" s="1178"/>
      <c r="IUO37" s="1178"/>
      <c r="IUP37" s="1178"/>
      <c r="IUQ37" s="1178"/>
      <c r="IUR37" s="1178"/>
      <c r="IUS37" s="1178"/>
      <c r="IUT37" s="1178"/>
      <c r="IUU37" s="1178"/>
      <c r="IUV37" s="1178"/>
      <c r="IUW37" s="1178"/>
      <c r="IUX37" s="1178"/>
      <c r="IUY37" s="1178"/>
      <c r="IUZ37" s="1178"/>
      <c r="IVA37" s="1178"/>
      <c r="IVB37" s="1178"/>
      <c r="IVC37" s="1178"/>
      <c r="IVD37" s="1178"/>
      <c r="IVE37" s="1178"/>
      <c r="IVF37" s="1178"/>
      <c r="IVG37" s="1178"/>
      <c r="IVH37" s="1178"/>
      <c r="IVI37" s="1178"/>
      <c r="IVJ37" s="1178"/>
      <c r="IVK37" s="1178"/>
      <c r="IVL37" s="1178"/>
      <c r="IVM37" s="1178"/>
      <c r="IVN37" s="1178"/>
      <c r="IVO37" s="1178"/>
      <c r="IVP37" s="1178"/>
      <c r="IVQ37" s="1178"/>
      <c r="IVR37" s="1178"/>
      <c r="IVS37" s="1178"/>
      <c r="IVT37" s="1178"/>
      <c r="IVU37" s="1178"/>
      <c r="IVV37" s="1178"/>
      <c r="IVW37" s="1178"/>
      <c r="IVX37" s="1178"/>
      <c r="IVY37" s="1178"/>
      <c r="IVZ37" s="1178"/>
      <c r="IWA37" s="1178"/>
      <c r="IWB37" s="1178"/>
      <c r="IWC37" s="1178"/>
      <c r="IWD37" s="1178"/>
      <c r="IWE37" s="1178"/>
      <c r="IWF37" s="1178"/>
      <c r="IWG37" s="1178"/>
      <c r="IWH37" s="1178"/>
      <c r="IWI37" s="1178"/>
      <c r="IWJ37" s="1178"/>
      <c r="IWK37" s="1178"/>
      <c r="IWL37" s="1178"/>
      <c r="IWM37" s="1178"/>
      <c r="IWN37" s="1178"/>
      <c r="IWO37" s="1178"/>
      <c r="IWP37" s="1178"/>
      <c r="IWQ37" s="1178"/>
      <c r="IWR37" s="1178"/>
      <c r="IWS37" s="1178"/>
      <c r="IWT37" s="1178"/>
      <c r="IWU37" s="1178"/>
      <c r="IWV37" s="1178"/>
      <c r="IWW37" s="1178"/>
      <c r="IWX37" s="1178"/>
      <c r="IWY37" s="1178"/>
      <c r="IWZ37" s="1178"/>
      <c r="IXA37" s="1178"/>
      <c r="IXB37" s="1178"/>
      <c r="IXC37" s="1178"/>
      <c r="IXD37" s="1178"/>
      <c r="IXE37" s="1178"/>
      <c r="IXF37" s="1178"/>
      <c r="IXG37" s="1178"/>
      <c r="IXH37" s="1178"/>
      <c r="IXI37" s="1178"/>
      <c r="IXJ37" s="1178"/>
      <c r="IXK37" s="1178"/>
      <c r="IXL37" s="1178"/>
      <c r="IXM37" s="1178"/>
      <c r="IXN37" s="1178"/>
      <c r="IXO37" s="1178"/>
      <c r="IXP37" s="1178"/>
      <c r="IXQ37" s="1178"/>
      <c r="IXR37" s="1178"/>
      <c r="IXS37" s="1178"/>
      <c r="IXT37" s="1178"/>
      <c r="IXU37" s="1178"/>
      <c r="IXV37" s="1178"/>
      <c r="IXW37" s="1178"/>
      <c r="IXX37" s="1178"/>
      <c r="IXY37" s="1178"/>
      <c r="IXZ37" s="1178"/>
      <c r="IYA37" s="1178"/>
      <c r="IYB37" s="1178"/>
      <c r="IYC37" s="1178"/>
      <c r="IYD37" s="1178"/>
      <c r="IYE37" s="1178"/>
      <c r="IYF37" s="1178"/>
      <c r="IYG37" s="1178"/>
      <c r="IYH37" s="1178"/>
      <c r="IYI37" s="1178"/>
      <c r="IYJ37" s="1178"/>
      <c r="IYK37" s="1178"/>
      <c r="IYL37" s="1178"/>
      <c r="IYM37" s="1178"/>
      <c r="IYN37" s="1178"/>
      <c r="IYO37" s="1178"/>
      <c r="IYP37" s="1178"/>
      <c r="IYQ37" s="1178"/>
      <c r="IYR37" s="1178"/>
      <c r="IYS37" s="1178"/>
      <c r="IYT37" s="1178"/>
      <c r="IYU37" s="1178"/>
      <c r="IYV37" s="1178"/>
      <c r="IYW37" s="1178"/>
      <c r="IYX37" s="1178"/>
      <c r="IYY37" s="1178"/>
      <c r="IYZ37" s="1178"/>
      <c r="IZA37" s="1178"/>
      <c r="IZB37" s="1178"/>
      <c r="IZC37" s="1178"/>
      <c r="IZD37" s="1178"/>
      <c r="IZE37" s="1178"/>
      <c r="IZF37" s="1178"/>
      <c r="IZG37" s="1178"/>
      <c r="IZH37" s="1178"/>
      <c r="IZI37" s="1178"/>
      <c r="IZJ37" s="1178"/>
      <c r="IZK37" s="1178"/>
      <c r="IZL37" s="1178"/>
      <c r="IZM37" s="1178"/>
      <c r="IZN37" s="1178"/>
      <c r="IZO37" s="1178"/>
      <c r="IZP37" s="1178"/>
      <c r="IZQ37" s="1178"/>
      <c r="IZR37" s="1178"/>
      <c r="IZS37" s="1178"/>
      <c r="IZT37" s="1178"/>
      <c r="IZU37" s="1178"/>
      <c r="IZV37" s="1178"/>
      <c r="IZW37" s="1178"/>
      <c r="IZX37" s="1178"/>
      <c r="IZY37" s="1178"/>
      <c r="IZZ37" s="1178"/>
      <c r="JAA37" s="1178"/>
      <c r="JAB37" s="1178"/>
      <c r="JAC37" s="1178"/>
      <c r="JAD37" s="1178"/>
      <c r="JAE37" s="1178"/>
      <c r="JAF37" s="1178"/>
      <c r="JAG37" s="1178"/>
      <c r="JAH37" s="1178"/>
      <c r="JAI37" s="1178"/>
      <c r="JAJ37" s="1178"/>
      <c r="JAK37" s="1178"/>
      <c r="JAL37" s="1178"/>
      <c r="JAM37" s="1178"/>
      <c r="JAN37" s="1178"/>
      <c r="JAO37" s="1178"/>
      <c r="JAP37" s="1178"/>
      <c r="JAQ37" s="1178"/>
      <c r="JAR37" s="1178"/>
      <c r="JAS37" s="1178"/>
      <c r="JAT37" s="1178"/>
      <c r="JAU37" s="1178"/>
      <c r="JAV37" s="1178"/>
      <c r="JAW37" s="1178"/>
      <c r="JAX37" s="1178"/>
      <c r="JAY37" s="1178"/>
      <c r="JAZ37" s="1178"/>
      <c r="JBA37" s="1178"/>
      <c r="JBB37" s="1178"/>
      <c r="JBC37" s="1178"/>
      <c r="JBD37" s="1178"/>
      <c r="JBE37" s="1178"/>
      <c r="JBF37" s="1178"/>
      <c r="JBG37" s="1178"/>
      <c r="JBH37" s="1178"/>
      <c r="JBI37" s="1178"/>
      <c r="JBJ37" s="1178"/>
      <c r="JBK37" s="1178"/>
      <c r="JBL37" s="1178"/>
      <c r="JBM37" s="1178"/>
      <c r="JBN37" s="1178"/>
      <c r="JBO37" s="1178"/>
      <c r="JBP37" s="1178"/>
      <c r="JBQ37" s="1178"/>
      <c r="JBR37" s="1178"/>
      <c r="JBS37" s="1178"/>
      <c r="JBT37" s="1178"/>
      <c r="JBU37" s="1178"/>
      <c r="JBV37" s="1178"/>
      <c r="JBW37" s="1178"/>
      <c r="JBX37" s="1178"/>
      <c r="JBY37" s="1178"/>
      <c r="JBZ37" s="1178"/>
      <c r="JCA37" s="1178"/>
      <c r="JCB37" s="1178"/>
      <c r="JCC37" s="1178"/>
      <c r="JCD37" s="1178"/>
      <c r="JCE37" s="1178"/>
      <c r="JCF37" s="1178"/>
      <c r="JCG37" s="1178"/>
      <c r="JCH37" s="1178"/>
      <c r="JCI37" s="1178"/>
      <c r="JCJ37" s="1178"/>
      <c r="JCK37" s="1178"/>
      <c r="JCL37" s="1178"/>
      <c r="JCM37" s="1178"/>
      <c r="JCN37" s="1178"/>
      <c r="JCO37" s="1178"/>
      <c r="JCP37" s="1178"/>
      <c r="JCQ37" s="1178"/>
      <c r="JCR37" s="1178"/>
      <c r="JCS37" s="1178"/>
      <c r="JCT37" s="1178"/>
      <c r="JCU37" s="1178"/>
      <c r="JCV37" s="1178"/>
      <c r="JCW37" s="1178"/>
      <c r="JCX37" s="1178"/>
      <c r="JCY37" s="1178"/>
      <c r="JCZ37" s="1178"/>
      <c r="JDA37" s="1178"/>
      <c r="JDB37" s="1178"/>
      <c r="JDC37" s="1178"/>
      <c r="JDD37" s="1178"/>
      <c r="JDE37" s="1178"/>
      <c r="JDF37" s="1178"/>
      <c r="JDG37" s="1178"/>
      <c r="JDH37" s="1178"/>
      <c r="JDI37" s="1178"/>
      <c r="JDJ37" s="1178"/>
      <c r="JDK37" s="1178"/>
      <c r="JDL37" s="1178"/>
      <c r="JDM37" s="1178"/>
      <c r="JDN37" s="1178"/>
      <c r="JDO37" s="1178"/>
      <c r="JDP37" s="1178"/>
      <c r="JDQ37" s="1178"/>
      <c r="JDR37" s="1178"/>
      <c r="JDS37" s="1178"/>
      <c r="JDT37" s="1178"/>
      <c r="JDU37" s="1178"/>
      <c r="JDV37" s="1178"/>
      <c r="JDW37" s="1178"/>
      <c r="JDX37" s="1178"/>
      <c r="JDY37" s="1178"/>
      <c r="JDZ37" s="1178"/>
      <c r="JEA37" s="1178"/>
      <c r="JEB37" s="1178"/>
      <c r="JEC37" s="1178"/>
      <c r="JED37" s="1178"/>
      <c r="JEE37" s="1178"/>
      <c r="JEF37" s="1178"/>
      <c r="JEG37" s="1178"/>
      <c r="JEH37" s="1178"/>
      <c r="JEI37" s="1178"/>
      <c r="JEJ37" s="1178"/>
      <c r="JEK37" s="1178"/>
      <c r="JEL37" s="1178"/>
      <c r="JEM37" s="1178"/>
      <c r="JEN37" s="1178"/>
      <c r="JEO37" s="1178"/>
      <c r="JEP37" s="1178"/>
      <c r="JEQ37" s="1178"/>
      <c r="JER37" s="1178"/>
      <c r="JES37" s="1178"/>
      <c r="JET37" s="1178"/>
      <c r="JEU37" s="1178"/>
      <c r="JEV37" s="1178"/>
      <c r="JEW37" s="1178"/>
      <c r="JEX37" s="1178"/>
      <c r="JEY37" s="1178"/>
      <c r="JEZ37" s="1178"/>
      <c r="JFA37" s="1178"/>
      <c r="JFB37" s="1178"/>
      <c r="JFC37" s="1178"/>
      <c r="JFD37" s="1178"/>
      <c r="JFE37" s="1178"/>
      <c r="JFF37" s="1178"/>
      <c r="JFG37" s="1178"/>
      <c r="JFH37" s="1178"/>
      <c r="JFI37" s="1178"/>
      <c r="JFJ37" s="1178"/>
      <c r="JFK37" s="1178"/>
      <c r="JFL37" s="1178"/>
      <c r="JFM37" s="1178"/>
      <c r="JFN37" s="1178"/>
      <c r="JFO37" s="1178"/>
      <c r="JFP37" s="1178"/>
      <c r="JFQ37" s="1178"/>
      <c r="JFR37" s="1178"/>
      <c r="JFS37" s="1178"/>
      <c r="JFT37" s="1178"/>
      <c r="JFU37" s="1178"/>
      <c r="JFV37" s="1178"/>
      <c r="JFW37" s="1178"/>
      <c r="JFX37" s="1178"/>
      <c r="JFY37" s="1178"/>
      <c r="JFZ37" s="1178"/>
      <c r="JGA37" s="1178"/>
      <c r="JGB37" s="1178"/>
      <c r="JGC37" s="1178"/>
      <c r="JGD37" s="1178"/>
      <c r="JGE37" s="1178"/>
      <c r="JGF37" s="1178"/>
      <c r="JGG37" s="1178"/>
      <c r="JGH37" s="1178"/>
      <c r="JGI37" s="1178"/>
      <c r="JGJ37" s="1178"/>
      <c r="JGK37" s="1178"/>
      <c r="JGL37" s="1178"/>
      <c r="JGM37" s="1178"/>
      <c r="JGN37" s="1178"/>
      <c r="JGO37" s="1178"/>
      <c r="JGP37" s="1178"/>
      <c r="JGQ37" s="1178"/>
      <c r="JGR37" s="1178"/>
      <c r="JGS37" s="1178"/>
      <c r="JGT37" s="1178"/>
      <c r="JGU37" s="1178"/>
      <c r="JGV37" s="1178"/>
      <c r="JGW37" s="1178"/>
      <c r="JGX37" s="1178"/>
      <c r="JGY37" s="1178"/>
      <c r="JGZ37" s="1178"/>
      <c r="JHA37" s="1178"/>
      <c r="JHB37" s="1178"/>
      <c r="JHC37" s="1178"/>
      <c r="JHD37" s="1178"/>
      <c r="JHE37" s="1178"/>
      <c r="JHF37" s="1178"/>
      <c r="JHG37" s="1178"/>
      <c r="JHH37" s="1178"/>
      <c r="JHI37" s="1178"/>
      <c r="JHJ37" s="1178"/>
      <c r="JHK37" s="1178"/>
      <c r="JHL37" s="1178"/>
      <c r="JHM37" s="1178"/>
      <c r="JHN37" s="1178"/>
      <c r="JHO37" s="1178"/>
      <c r="JHP37" s="1178"/>
      <c r="JHQ37" s="1178"/>
      <c r="JHR37" s="1178"/>
      <c r="JHS37" s="1178"/>
      <c r="JHT37" s="1178"/>
      <c r="JHU37" s="1178"/>
      <c r="JHV37" s="1178"/>
      <c r="JHW37" s="1178"/>
      <c r="JHX37" s="1178"/>
      <c r="JHY37" s="1178"/>
      <c r="JHZ37" s="1178"/>
      <c r="JIA37" s="1178"/>
      <c r="JIB37" s="1178"/>
      <c r="JIC37" s="1178"/>
      <c r="JID37" s="1178"/>
      <c r="JIE37" s="1178"/>
      <c r="JIF37" s="1178"/>
      <c r="JIG37" s="1178"/>
      <c r="JIH37" s="1178"/>
      <c r="JII37" s="1178"/>
      <c r="JIJ37" s="1178"/>
      <c r="JIK37" s="1178"/>
      <c r="JIL37" s="1178"/>
      <c r="JIM37" s="1178"/>
      <c r="JIN37" s="1178"/>
      <c r="JIO37" s="1178"/>
      <c r="JIP37" s="1178"/>
      <c r="JIQ37" s="1178"/>
      <c r="JIR37" s="1178"/>
      <c r="JIS37" s="1178"/>
      <c r="JIT37" s="1178"/>
      <c r="JIU37" s="1178"/>
      <c r="JIV37" s="1178"/>
      <c r="JIW37" s="1178"/>
      <c r="JIX37" s="1178"/>
      <c r="JIY37" s="1178"/>
      <c r="JIZ37" s="1178"/>
      <c r="JJA37" s="1178"/>
      <c r="JJB37" s="1178"/>
      <c r="JJC37" s="1178"/>
      <c r="JJD37" s="1178"/>
      <c r="JJE37" s="1178"/>
      <c r="JJF37" s="1178"/>
      <c r="JJG37" s="1178"/>
      <c r="JJH37" s="1178"/>
      <c r="JJI37" s="1178"/>
      <c r="JJJ37" s="1178"/>
      <c r="JJK37" s="1178"/>
      <c r="JJL37" s="1178"/>
      <c r="JJM37" s="1178"/>
      <c r="JJN37" s="1178"/>
      <c r="JJO37" s="1178"/>
      <c r="JJP37" s="1178"/>
      <c r="JJQ37" s="1178"/>
      <c r="JJR37" s="1178"/>
      <c r="JJS37" s="1178"/>
      <c r="JJT37" s="1178"/>
      <c r="JJU37" s="1178"/>
      <c r="JJV37" s="1178"/>
      <c r="JJW37" s="1178"/>
      <c r="JJX37" s="1178"/>
      <c r="JJY37" s="1178"/>
      <c r="JJZ37" s="1178"/>
      <c r="JKA37" s="1178"/>
      <c r="JKB37" s="1178"/>
      <c r="JKC37" s="1178"/>
      <c r="JKD37" s="1178"/>
      <c r="JKE37" s="1178"/>
      <c r="JKF37" s="1178"/>
      <c r="JKG37" s="1178"/>
      <c r="JKH37" s="1178"/>
      <c r="JKI37" s="1178"/>
      <c r="JKJ37" s="1178"/>
      <c r="JKK37" s="1178"/>
      <c r="JKL37" s="1178"/>
      <c r="JKM37" s="1178"/>
      <c r="JKN37" s="1178"/>
      <c r="JKO37" s="1178"/>
      <c r="JKP37" s="1178"/>
      <c r="JKQ37" s="1178"/>
      <c r="JKR37" s="1178"/>
      <c r="JKS37" s="1178"/>
      <c r="JKT37" s="1178"/>
      <c r="JKU37" s="1178"/>
      <c r="JKV37" s="1178"/>
      <c r="JKW37" s="1178"/>
      <c r="JKX37" s="1178"/>
      <c r="JKY37" s="1178"/>
      <c r="JKZ37" s="1178"/>
      <c r="JLA37" s="1178"/>
      <c r="JLB37" s="1178"/>
      <c r="JLC37" s="1178"/>
      <c r="JLD37" s="1178"/>
      <c r="JLE37" s="1178"/>
      <c r="JLF37" s="1178"/>
      <c r="JLG37" s="1178"/>
      <c r="JLH37" s="1178"/>
      <c r="JLI37" s="1178"/>
      <c r="JLJ37" s="1178"/>
      <c r="JLK37" s="1178"/>
      <c r="JLL37" s="1178"/>
      <c r="JLM37" s="1178"/>
      <c r="JLN37" s="1178"/>
      <c r="JLO37" s="1178"/>
      <c r="JLP37" s="1178"/>
      <c r="JLQ37" s="1178"/>
      <c r="JLR37" s="1178"/>
      <c r="JLS37" s="1178"/>
      <c r="JLT37" s="1178"/>
      <c r="JLU37" s="1178"/>
      <c r="JLV37" s="1178"/>
      <c r="JLW37" s="1178"/>
      <c r="JLX37" s="1178"/>
      <c r="JLY37" s="1178"/>
      <c r="JLZ37" s="1178"/>
      <c r="JMA37" s="1178"/>
      <c r="JMB37" s="1178"/>
      <c r="JMC37" s="1178"/>
      <c r="JMD37" s="1178"/>
      <c r="JME37" s="1178"/>
      <c r="JMF37" s="1178"/>
      <c r="JMG37" s="1178"/>
      <c r="JMH37" s="1178"/>
      <c r="JMI37" s="1178"/>
      <c r="JMJ37" s="1178"/>
      <c r="JMK37" s="1178"/>
      <c r="JML37" s="1178"/>
      <c r="JMM37" s="1178"/>
      <c r="JMN37" s="1178"/>
      <c r="JMO37" s="1178"/>
      <c r="JMP37" s="1178"/>
      <c r="JMQ37" s="1178"/>
      <c r="JMR37" s="1178"/>
      <c r="JMS37" s="1178"/>
      <c r="JMT37" s="1178"/>
      <c r="JMU37" s="1178"/>
      <c r="JMV37" s="1178"/>
      <c r="JMW37" s="1178"/>
      <c r="JMX37" s="1178"/>
      <c r="JMY37" s="1178"/>
      <c r="JMZ37" s="1178"/>
      <c r="JNA37" s="1178"/>
      <c r="JNB37" s="1178"/>
      <c r="JNC37" s="1178"/>
      <c r="JND37" s="1178"/>
      <c r="JNE37" s="1178"/>
      <c r="JNF37" s="1178"/>
      <c r="JNG37" s="1178"/>
      <c r="JNH37" s="1178"/>
      <c r="JNI37" s="1178"/>
      <c r="JNJ37" s="1178"/>
      <c r="JNK37" s="1178"/>
      <c r="JNL37" s="1178"/>
      <c r="JNM37" s="1178"/>
      <c r="JNN37" s="1178"/>
      <c r="JNO37" s="1178"/>
      <c r="JNP37" s="1178"/>
      <c r="JNQ37" s="1178"/>
      <c r="JNR37" s="1178"/>
      <c r="JNS37" s="1178"/>
      <c r="JNT37" s="1178"/>
      <c r="JNU37" s="1178"/>
      <c r="JNV37" s="1178"/>
      <c r="JNW37" s="1178"/>
      <c r="JNX37" s="1178"/>
      <c r="JNY37" s="1178"/>
      <c r="JNZ37" s="1178"/>
      <c r="JOA37" s="1178"/>
      <c r="JOB37" s="1178"/>
      <c r="JOC37" s="1178"/>
      <c r="JOD37" s="1178"/>
      <c r="JOE37" s="1178"/>
      <c r="JOF37" s="1178"/>
      <c r="JOG37" s="1178"/>
      <c r="JOH37" s="1178"/>
      <c r="JOI37" s="1178"/>
      <c r="JOJ37" s="1178"/>
      <c r="JOK37" s="1178"/>
      <c r="JOL37" s="1178"/>
      <c r="JOM37" s="1178"/>
      <c r="JON37" s="1178"/>
      <c r="JOO37" s="1178"/>
      <c r="JOP37" s="1178"/>
      <c r="JOQ37" s="1178"/>
      <c r="JOR37" s="1178"/>
      <c r="JOS37" s="1178"/>
      <c r="JOT37" s="1178"/>
      <c r="JOU37" s="1178"/>
      <c r="JOV37" s="1178"/>
      <c r="JOW37" s="1178"/>
      <c r="JOX37" s="1178"/>
      <c r="JOY37" s="1178"/>
      <c r="JOZ37" s="1178"/>
      <c r="JPA37" s="1178"/>
      <c r="JPB37" s="1178"/>
      <c r="JPC37" s="1178"/>
      <c r="JPD37" s="1178"/>
      <c r="JPE37" s="1178"/>
      <c r="JPF37" s="1178"/>
      <c r="JPG37" s="1178"/>
      <c r="JPH37" s="1178"/>
      <c r="JPI37" s="1178"/>
      <c r="JPJ37" s="1178"/>
      <c r="JPK37" s="1178"/>
      <c r="JPL37" s="1178"/>
      <c r="JPM37" s="1178"/>
      <c r="JPN37" s="1178"/>
      <c r="JPO37" s="1178"/>
      <c r="JPP37" s="1178"/>
      <c r="JPQ37" s="1178"/>
      <c r="JPR37" s="1178"/>
      <c r="JPS37" s="1178"/>
      <c r="JPT37" s="1178"/>
      <c r="JPU37" s="1178"/>
      <c r="JPV37" s="1178"/>
      <c r="JPW37" s="1178"/>
      <c r="JPX37" s="1178"/>
      <c r="JPY37" s="1178"/>
      <c r="JPZ37" s="1178"/>
      <c r="JQA37" s="1178"/>
      <c r="JQB37" s="1178"/>
      <c r="JQC37" s="1178"/>
      <c r="JQD37" s="1178"/>
      <c r="JQE37" s="1178"/>
      <c r="JQF37" s="1178"/>
      <c r="JQG37" s="1178"/>
      <c r="JQH37" s="1178"/>
      <c r="JQI37" s="1178"/>
      <c r="JQJ37" s="1178"/>
      <c r="JQK37" s="1178"/>
      <c r="JQL37" s="1178"/>
      <c r="JQM37" s="1178"/>
      <c r="JQN37" s="1178"/>
      <c r="JQO37" s="1178"/>
      <c r="JQP37" s="1178"/>
      <c r="JQQ37" s="1178"/>
      <c r="JQR37" s="1178"/>
      <c r="JQS37" s="1178"/>
      <c r="JQT37" s="1178"/>
      <c r="JQU37" s="1178"/>
      <c r="JQV37" s="1178"/>
      <c r="JQW37" s="1178"/>
      <c r="JQX37" s="1178"/>
      <c r="JQY37" s="1178"/>
      <c r="JQZ37" s="1178"/>
      <c r="JRA37" s="1178"/>
      <c r="JRB37" s="1178"/>
      <c r="JRC37" s="1178"/>
      <c r="JRD37" s="1178"/>
      <c r="JRE37" s="1178"/>
      <c r="JRF37" s="1178"/>
      <c r="JRG37" s="1178"/>
      <c r="JRH37" s="1178"/>
      <c r="JRI37" s="1178"/>
      <c r="JRJ37" s="1178"/>
      <c r="JRK37" s="1178"/>
      <c r="JRL37" s="1178"/>
      <c r="JRM37" s="1178"/>
      <c r="JRN37" s="1178"/>
      <c r="JRO37" s="1178"/>
      <c r="JRP37" s="1178"/>
      <c r="JRQ37" s="1178"/>
      <c r="JRR37" s="1178"/>
      <c r="JRS37" s="1178"/>
      <c r="JRT37" s="1178"/>
      <c r="JRU37" s="1178"/>
      <c r="JRV37" s="1178"/>
      <c r="JRW37" s="1178"/>
      <c r="JRX37" s="1178"/>
      <c r="JRY37" s="1178"/>
      <c r="JRZ37" s="1178"/>
      <c r="JSA37" s="1178"/>
      <c r="JSB37" s="1178"/>
      <c r="JSC37" s="1178"/>
      <c r="JSD37" s="1178"/>
      <c r="JSE37" s="1178"/>
      <c r="JSF37" s="1178"/>
      <c r="JSG37" s="1178"/>
      <c r="JSH37" s="1178"/>
      <c r="JSI37" s="1178"/>
      <c r="JSJ37" s="1178"/>
      <c r="JSK37" s="1178"/>
      <c r="JSL37" s="1178"/>
      <c r="JSM37" s="1178"/>
      <c r="JSN37" s="1178"/>
      <c r="JSO37" s="1178"/>
      <c r="JSP37" s="1178"/>
      <c r="JSQ37" s="1178"/>
      <c r="JSR37" s="1178"/>
      <c r="JSS37" s="1178"/>
      <c r="JST37" s="1178"/>
      <c r="JSU37" s="1178"/>
      <c r="JSV37" s="1178"/>
      <c r="JSW37" s="1178"/>
      <c r="JSX37" s="1178"/>
      <c r="JSY37" s="1178"/>
      <c r="JSZ37" s="1178"/>
      <c r="JTA37" s="1178"/>
      <c r="JTB37" s="1178"/>
      <c r="JTC37" s="1178"/>
      <c r="JTD37" s="1178"/>
      <c r="JTE37" s="1178"/>
      <c r="JTF37" s="1178"/>
      <c r="JTG37" s="1178"/>
      <c r="JTH37" s="1178"/>
      <c r="JTI37" s="1178"/>
      <c r="JTJ37" s="1178"/>
      <c r="JTK37" s="1178"/>
      <c r="JTL37" s="1178"/>
      <c r="JTM37" s="1178"/>
      <c r="JTN37" s="1178"/>
      <c r="JTO37" s="1178"/>
      <c r="JTP37" s="1178"/>
      <c r="JTQ37" s="1178"/>
      <c r="JTR37" s="1178"/>
      <c r="JTS37" s="1178"/>
      <c r="JTT37" s="1178"/>
      <c r="JTU37" s="1178"/>
      <c r="JTV37" s="1178"/>
      <c r="JTW37" s="1178"/>
      <c r="JTX37" s="1178"/>
      <c r="JTY37" s="1178"/>
      <c r="JTZ37" s="1178"/>
      <c r="JUA37" s="1178"/>
      <c r="JUB37" s="1178"/>
      <c r="JUC37" s="1178"/>
      <c r="JUD37" s="1178"/>
      <c r="JUE37" s="1178"/>
      <c r="JUF37" s="1178"/>
      <c r="JUG37" s="1178"/>
      <c r="JUH37" s="1178"/>
      <c r="JUI37" s="1178"/>
      <c r="JUJ37" s="1178"/>
      <c r="JUK37" s="1178"/>
      <c r="JUL37" s="1178"/>
      <c r="JUM37" s="1178"/>
      <c r="JUN37" s="1178"/>
      <c r="JUO37" s="1178"/>
      <c r="JUP37" s="1178"/>
      <c r="JUQ37" s="1178"/>
      <c r="JUR37" s="1178"/>
      <c r="JUS37" s="1178"/>
      <c r="JUT37" s="1178"/>
      <c r="JUU37" s="1178"/>
      <c r="JUV37" s="1178"/>
      <c r="JUW37" s="1178"/>
      <c r="JUX37" s="1178"/>
      <c r="JUY37" s="1178"/>
      <c r="JUZ37" s="1178"/>
      <c r="JVA37" s="1178"/>
      <c r="JVB37" s="1178"/>
      <c r="JVC37" s="1178"/>
      <c r="JVD37" s="1178"/>
      <c r="JVE37" s="1178"/>
      <c r="JVF37" s="1178"/>
      <c r="JVG37" s="1178"/>
      <c r="JVH37" s="1178"/>
      <c r="JVI37" s="1178"/>
      <c r="JVJ37" s="1178"/>
      <c r="JVK37" s="1178"/>
      <c r="JVL37" s="1178"/>
      <c r="JVM37" s="1178"/>
      <c r="JVN37" s="1178"/>
      <c r="JVO37" s="1178"/>
      <c r="JVP37" s="1178"/>
      <c r="JVQ37" s="1178"/>
      <c r="JVR37" s="1178"/>
      <c r="JVS37" s="1178"/>
      <c r="JVT37" s="1178"/>
      <c r="JVU37" s="1178"/>
      <c r="JVV37" s="1178"/>
      <c r="JVW37" s="1178"/>
      <c r="JVX37" s="1178"/>
      <c r="JVY37" s="1178"/>
      <c r="JVZ37" s="1178"/>
      <c r="JWA37" s="1178"/>
      <c r="JWB37" s="1178"/>
      <c r="JWC37" s="1178"/>
      <c r="JWD37" s="1178"/>
      <c r="JWE37" s="1178"/>
      <c r="JWF37" s="1178"/>
      <c r="JWG37" s="1178"/>
      <c r="JWH37" s="1178"/>
      <c r="JWI37" s="1178"/>
      <c r="JWJ37" s="1178"/>
      <c r="JWK37" s="1178"/>
      <c r="JWL37" s="1178"/>
      <c r="JWM37" s="1178"/>
      <c r="JWN37" s="1178"/>
      <c r="JWO37" s="1178"/>
      <c r="JWP37" s="1178"/>
      <c r="JWQ37" s="1178"/>
      <c r="JWR37" s="1178"/>
      <c r="JWS37" s="1178"/>
      <c r="JWT37" s="1178"/>
      <c r="JWU37" s="1178"/>
      <c r="JWV37" s="1178"/>
      <c r="JWW37" s="1178"/>
      <c r="JWX37" s="1178"/>
      <c r="JWY37" s="1178"/>
      <c r="JWZ37" s="1178"/>
      <c r="JXA37" s="1178"/>
      <c r="JXB37" s="1178"/>
      <c r="JXC37" s="1178"/>
      <c r="JXD37" s="1178"/>
      <c r="JXE37" s="1178"/>
      <c r="JXF37" s="1178"/>
      <c r="JXG37" s="1178"/>
      <c r="JXH37" s="1178"/>
      <c r="JXI37" s="1178"/>
      <c r="JXJ37" s="1178"/>
      <c r="JXK37" s="1178"/>
      <c r="JXL37" s="1178"/>
      <c r="JXM37" s="1178"/>
      <c r="JXN37" s="1178"/>
      <c r="JXO37" s="1178"/>
      <c r="JXP37" s="1178"/>
      <c r="JXQ37" s="1178"/>
      <c r="JXR37" s="1178"/>
      <c r="JXS37" s="1178"/>
      <c r="JXT37" s="1178"/>
      <c r="JXU37" s="1178"/>
      <c r="JXV37" s="1178"/>
      <c r="JXW37" s="1178"/>
      <c r="JXX37" s="1178"/>
      <c r="JXY37" s="1178"/>
      <c r="JXZ37" s="1178"/>
      <c r="JYA37" s="1178"/>
      <c r="JYB37" s="1178"/>
      <c r="JYC37" s="1178"/>
      <c r="JYD37" s="1178"/>
      <c r="JYE37" s="1178"/>
      <c r="JYF37" s="1178"/>
      <c r="JYG37" s="1178"/>
      <c r="JYH37" s="1178"/>
      <c r="JYI37" s="1178"/>
      <c r="JYJ37" s="1178"/>
      <c r="JYK37" s="1178"/>
      <c r="JYL37" s="1178"/>
      <c r="JYM37" s="1178"/>
      <c r="JYN37" s="1178"/>
      <c r="JYO37" s="1178"/>
      <c r="JYP37" s="1178"/>
      <c r="JYQ37" s="1178"/>
      <c r="JYR37" s="1178"/>
      <c r="JYS37" s="1178"/>
      <c r="JYT37" s="1178"/>
      <c r="JYU37" s="1178"/>
      <c r="JYV37" s="1178"/>
      <c r="JYW37" s="1178"/>
      <c r="JYX37" s="1178"/>
      <c r="JYY37" s="1178"/>
      <c r="JYZ37" s="1178"/>
      <c r="JZA37" s="1178"/>
      <c r="JZB37" s="1178"/>
      <c r="JZC37" s="1178"/>
      <c r="JZD37" s="1178"/>
      <c r="JZE37" s="1178"/>
      <c r="JZF37" s="1178"/>
      <c r="JZG37" s="1178"/>
      <c r="JZH37" s="1178"/>
      <c r="JZI37" s="1178"/>
      <c r="JZJ37" s="1178"/>
      <c r="JZK37" s="1178"/>
      <c r="JZL37" s="1178"/>
      <c r="JZM37" s="1178"/>
      <c r="JZN37" s="1178"/>
      <c r="JZO37" s="1178"/>
      <c r="JZP37" s="1178"/>
      <c r="JZQ37" s="1178"/>
      <c r="JZR37" s="1178"/>
      <c r="JZS37" s="1178"/>
      <c r="JZT37" s="1178"/>
      <c r="JZU37" s="1178"/>
      <c r="JZV37" s="1178"/>
      <c r="JZW37" s="1178"/>
      <c r="JZX37" s="1178"/>
      <c r="JZY37" s="1178"/>
      <c r="JZZ37" s="1178"/>
      <c r="KAA37" s="1178"/>
      <c r="KAB37" s="1178"/>
      <c r="KAC37" s="1178"/>
      <c r="KAD37" s="1178"/>
      <c r="KAE37" s="1178"/>
      <c r="KAF37" s="1178"/>
      <c r="KAG37" s="1178"/>
      <c r="KAH37" s="1178"/>
      <c r="KAI37" s="1178"/>
      <c r="KAJ37" s="1178"/>
      <c r="KAK37" s="1178"/>
      <c r="KAL37" s="1178"/>
      <c r="KAM37" s="1178"/>
      <c r="KAN37" s="1178"/>
      <c r="KAO37" s="1178"/>
      <c r="KAP37" s="1178"/>
      <c r="KAQ37" s="1178"/>
      <c r="KAR37" s="1178"/>
      <c r="KAS37" s="1178"/>
      <c r="KAT37" s="1178"/>
      <c r="KAU37" s="1178"/>
      <c r="KAV37" s="1178"/>
      <c r="KAW37" s="1178"/>
      <c r="KAX37" s="1178"/>
      <c r="KAY37" s="1178"/>
      <c r="KAZ37" s="1178"/>
      <c r="KBA37" s="1178"/>
      <c r="KBB37" s="1178"/>
      <c r="KBC37" s="1178"/>
      <c r="KBD37" s="1178"/>
      <c r="KBE37" s="1178"/>
      <c r="KBF37" s="1178"/>
      <c r="KBG37" s="1178"/>
      <c r="KBH37" s="1178"/>
      <c r="KBI37" s="1178"/>
      <c r="KBJ37" s="1178"/>
      <c r="KBK37" s="1178"/>
      <c r="KBL37" s="1178"/>
      <c r="KBM37" s="1178"/>
      <c r="KBN37" s="1178"/>
      <c r="KBO37" s="1178"/>
      <c r="KBP37" s="1178"/>
      <c r="KBQ37" s="1178"/>
      <c r="KBR37" s="1178"/>
      <c r="KBS37" s="1178"/>
      <c r="KBT37" s="1178"/>
      <c r="KBU37" s="1178"/>
      <c r="KBV37" s="1178"/>
      <c r="KBW37" s="1178"/>
      <c r="KBX37" s="1178"/>
      <c r="KBY37" s="1178"/>
      <c r="KBZ37" s="1178"/>
      <c r="KCA37" s="1178"/>
      <c r="KCB37" s="1178"/>
      <c r="KCC37" s="1178"/>
      <c r="KCD37" s="1178"/>
      <c r="KCE37" s="1178"/>
      <c r="KCF37" s="1178"/>
      <c r="KCG37" s="1178"/>
      <c r="KCH37" s="1178"/>
      <c r="KCI37" s="1178"/>
      <c r="KCJ37" s="1178"/>
      <c r="KCK37" s="1178"/>
      <c r="KCL37" s="1178"/>
      <c r="KCM37" s="1178"/>
      <c r="KCN37" s="1178"/>
      <c r="KCO37" s="1178"/>
      <c r="KCP37" s="1178"/>
      <c r="KCQ37" s="1178"/>
      <c r="KCR37" s="1178"/>
      <c r="KCS37" s="1178"/>
      <c r="KCT37" s="1178"/>
      <c r="KCU37" s="1178"/>
      <c r="KCV37" s="1178"/>
      <c r="KCW37" s="1178"/>
      <c r="KCX37" s="1178"/>
      <c r="KCY37" s="1178"/>
      <c r="KCZ37" s="1178"/>
      <c r="KDA37" s="1178"/>
      <c r="KDB37" s="1178"/>
      <c r="KDC37" s="1178"/>
      <c r="KDD37" s="1178"/>
      <c r="KDE37" s="1178"/>
      <c r="KDF37" s="1178"/>
      <c r="KDG37" s="1178"/>
      <c r="KDH37" s="1178"/>
      <c r="KDI37" s="1178"/>
      <c r="KDJ37" s="1178"/>
      <c r="KDK37" s="1178"/>
      <c r="KDL37" s="1178"/>
      <c r="KDM37" s="1178"/>
      <c r="KDN37" s="1178"/>
      <c r="KDO37" s="1178"/>
      <c r="KDP37" s="1178"/>
      <c r="KDQ37" s="1178"/>
      <c r="KDR37" s="1178"/>
      <c r="KDS37" s="1178"/>
      <c r="KDT37" s="1178"/>
      <c r="KDU37" s="1178"/>
      <c r="KDV37" s="1178"/>
      <c r="KDW37" s="1178"/>
      <c r="KDX37" s="1178"/>
      <c r="KDY37" s="1178"/>
      <c r="KDZ37" s="1178"/>
      <c r="KEA37" s="1178"/>
      <c r="KEB37" s="1178"/>
      <c r="KEC37" s="1178"/>
      <c r="KED37" s="1178"/>
      <c r="KEE37" s="1178"/>
      <c r="KEF37" s="1178"/>
      <c r="KEG37" s="1178"/>
      <c r="KEH37" s="1178"/>
      <c r="KEI37" s="1178"/>
      <c r="KEJ37" s="1178"/>
      <c r="KEK37" s="1178"/>
      <c r="KEL37" s="1178"/>
      <c r="KEM37" s="1178"/>
      <c r="KEN37" s="1178"/>
      <c r="KEO37" s="1178"/>
      <c r="KEP37" s="1178"/>
      <c r="KEQ37" s="1178"/>
      <c r="KER37" s="1178"/>
      <c r="KES37" s="1178"/>
      <c r="KET37" s="1178"/>
      <c r="KEU37" s="1178"/>
      <c r="KEV37" s="1178"/>
      <c r="KEW37" s="1178"/>
      <c r="KEX37" s="1178"/>
      <c r="KEY37" s="1178"/>
      <c r="KEZ37" s="1178"/>
      <c r="KFA37" s="1178"/>
      <c r="KFB37" s="1178"/>
      <c r="KFC37" s="1178"/>
      <c r="KFD37" s="1178"/>
      <c r="KFE37" s="1178"/>
      <c r="KFF37" s="1178"/>
      <c r="KFG37" s="1178"/>
      <c r="KFH37" s="1178"/>
      <c r="KFI37" s="1178"/>
      <c r="KFJ37" s="1178"/>
      <c r="KFK37" s="1178"/>
      <c r="KFL37" s="1178"/>
      <c r="KFM37" s="1178"/>
      <c r="KFN37" s="1178"/>
      <c r="KFO37" s="1178"/>
      <c r="KFP37" s="1178"/>
      <c r="KFQ37" s="1178"/>
      <c r="KFR37" s="1178"/>
      <c r="KFS37" s="1178"/>
      <c r="KFT37" s="1178"/>
      <c r="KFU37" s="1178"/>
      <c r="KFV37" s="1178"/>
      <c r="KFW37" s="1178"/>
      <c r="KFX37" s="1178"/>
      <c r="KFY37" s="1178"/>
      <c r="KFZ37" s="1178"/>
      <c r="KGA37" s="1178"/>
      <c r="KGB37" s="1178"/>
      <c r="KGC37" s="1178"/>
      <c r="KGD37" s="1178"/>
      <c r="KGE37" s="1178"/>
      <c r="KGF37" s="1178"/>
      <c r="KGG37" s="1178"/>
      <c r="KGH37" s="1178"/>
      <c r="KGI37" s="1178"/>
      <c r="KGJ37" s="1178"/>
      <c r="KGK37" s="1178"/>
      <c r="KGL37" s="1178"/>
      <c r="KGM37" s="1178"/>
      <c r="KGN37" s="1178"/>
      <c r="KGO37" s="1178"/>
      <c r="KGP37" s="1178"/>
      <c r="KGQ37" s="1178"/>
      <c r="KGR37" s="1178"/>
      <c r="KGS37" s="1178"/>
      <c r="KGT37" s="1178"/>
      <c r="KGU37" s="1178"/>
      <c r="KGV37" s="1178"/>
      <c r="KGW37" s="1178"/>
      <c r="KGX37" s="1178"/>
      <c r="KGY37" s="1178"/>
      <c r="KGZ37" s="1178"/>
      <c r="KHA37" s="1178"/>
      <c r="KHB37" s="1178"/>
      <c r="KHC37" s="1178"/>
      <c r="KHD37" s="1178"/>
      <c r="KHE37" s="1178"/>
      <c r="KHF37" s="1178"/>
      <c r="KHG37" s="1178"/>
      <c r="KHH37" s="1178"/>
      <c r="KHI37" s="1178"/>
      <c r="KHJ37" s="1178"/>
      <c r="KHK37" s="1178"/>
      <c r="KHL37" s="1178"/>
      <c r="KHM37" s="1178"/>
      <c r="KHN37" s="1178"/>
      <c r="KHO37" s="1178"/>
      <c r="KHP37" s="1178"/>
      <c r="KHQ37" s="1178"/>
      <c r="KHR37" s="1178"/>
      <c r="KHS37" s="1178"/>
      <c r="KHT37" s="1178"/>
      <c r="KHU37" s="1178"/>
      <c r="KHV37" s="1178"/>
      <c r="KHW37" s="1178"/>
      <c r="KHX37" s="1178"/>
      <c r="KHY37" s="1178"/>
      <c r="KHZ37" s="1178"/>
      <c r="KIA37" s="1178"/>
      <c r="KIB37" s="1178"/>
      <c r="KIC37" s="1178"/>
      <c r="KID37" s="1178"/>
      <c r="KIE37" s="1178"/>
      <c r="KIF37" s="1178"/>
      <c r="KIG37" s="1178"/>
      <c r="KIH37" s="1178"/>
      <c r="KII37" s="1178"/>
      <c r="KIJ37" s="1178"/>
      <c r="KIK37" s="1178"/>
      <c r="KIL37" s="1178"/>
      <c r="KIM37" s="1178"/>
      <c r="KIN37" s="1178"/>
      <c r="KIO37" s="1178"/>
      <c r="KIP37" s="1178"/>
      <c r="KIQ37" s="1178"/>
      <c r="KIR37" s="1178"/>
      <c r="KIS37" s="1178"/>
      <c r="KIT37" s="1178"/>
      <c r="KIU37" s="1178"/>
      <c r="KIV37" s="1178"/>
      <c r="KIW37" s="1178"/>
      <c r="KIX37" s="1178"/>
      <c r="KIY37" s="1178"/>
      <c r="KIZ37" s="1178"/>
      <c r="KJA37" s="1178"/>
      <c r="KJB37" s="1178"/>
      <c r="KJC37" s="1178"/>
      <c r="KJD37" s="1178"/>
      <c r="KJE37" s="1178"/>
      <c r="KJF37" s="1178"/>
      <c r="KJG37" s="1178"/>
      <c r="KJH37" s="1178"/>
      <c r="KJI37" s="1178"/>
      <c r="KJJ37" s="1178"/>
      <c r="KJK37" s="1178"/>
      <c r="KJL37" s="1178"/>
      <c r="KJM37" s="1178"/>
      <c r="KJN37" s="1178"/>
      <c r="KJO37" s="1178"/>
      <c r="KJP37" s="1178"/>
      <c r="KJQ37" s="1178"/>
      <c r="KJR37" s="1178"/>
      <c r="KJS37" s="1178"/>
      <c r="KJT37" s="1178"/>
      <c r="KJU37" s="1178"/>
      <c r="KJV37" s="1178"/>
      <c r="KJW37" s="1178"/>
      <c r="KJX37" s="1178"/>
      <c r="KJY37" s="1178"/>
      <c r="KJZ37" s="1178"/>
      <c r="KKA37" s="1178"/>
      <c r="KKB37" s="1178"/>
      <c r="KKC37" s="1178"/>
      <c r="KKD37" s="1178"/>
      <c r="KKE37" s="1178"/>
      <c r="KKF37" s="1178"/>
      <c r="KKG37" s="1178"/>
      <c r="KKH37" s="1178"/>
      <c r="KKI37" s="1178"/>
      <c r="KKJ37" s="1178"/>
      <c r="KKK37" s="1178"/>
      <c r="KKL37" s="1178"/>
      <c r="KKM37" s="1178"/>
      <c r="KKN37" s="1178"/>
      <c r="KKO37" s="1178"/>
      <c r="KKP37" s="1178"/>
      <c r="KKQ37" s="1178"/>
      <c r="KKR37" s="1178"/>
      <c r="KKS37" s="1178"/>
      <c r="KKT37" s="1178"/>
      <c r="KKU37" s="1178"/>
      <c r="KKV37" s="1178"/>
      <c r="KKW37" s="1178"/>
      <c r="KKX37" s="1178"/>
      <c r="KKY37" s="1178"/>
      <c r="KKZ37" s="1178"/>
      <c r="KLA37" s="1178"/>
      <c r="KLB37" s="1178"/>
      <c r="KLC37" s="1178"/>
      <c r="KLD37" s="1178"/>
      <c r="KLE37" s="1178"/>
      <c r="KLF37" s="1178"/>
      <c r="KLG37" s="1178"/>
      <c r="KLH37" s="1178"/>
      <c r="KLI37" s="1178"/>
      <c r="KLJ37" s="1178"/>
      <c r="KLK37" s="1178"/>
      <c r="KLL37" s="1178"/>
      <c r="KLM37" s="1178"/>
      <c r="KLN37" s="1178"/>
      <c r="KLO37" s="1178"/>
      <c r="KLP37" s="1178"/>
      <c r="KLQ37" s="1178"/>
      <c r="KLR37" s="1178"/>
      <c r="KLS37" s="1178"/>
      <c r="KLT37" s="1178"/>
      <c r="KLU37" s="1178"/>
      <c r="KLV37" s="1178"/>
      <c r="KLW37" s="1178"/>
      <c r="KLX37" s="1178"/>
      <c r="KLY37" s="1178"/>
      <c r="KLZ37" s="1178"/>
      <c r="KMA37" s="1178"/>
      <c r="KMB37" s="1178"/>
      <c r="KMC37" s="1178"/>
      <c r="KMD37" s="1178"/>
      <c r="KME37" s="1178"/>
      <c r="KMF37" s="1178"/>
      <c r="KMG37" s="1178"/>
      <c r="KMH37" s="1178"/>
      <c r="KMI37" s="1178"/>
      <c r="KMJ37" s="1178"/>
      <c r="KMK37" s="1178"/>
      <c r="KML37" s="1178"/>
      <c r="KMM37" s="1178"/>
      <c r="KMN37" s="1178"/>
      <c r="KMO37" s="1178"/>
      <c r="KMP37" s="1178"/>
      <c r="KMQ37" s="1178"/>
      <c r="KMR37" s="1178"/>
      <c r="KMS37" s="1178"/>
      <c r="KMT37" s="1178"/>
      <c r="KMU37" s="1178"/>
      <c r="KMV37" s="1178"/>
      <c r="KMW37" s="1178"/>
      <c r="KMX37" s="1178"/>
      <c r="KMY37" s="1178"/>
      <c r="KMZ37" s="1178"/>
      <c r="KNA37" s="1178"/>
      <c r="KNB37" s="1178"/>
      <c r="KNC37" s="1178"/>
      <c r="KND37" s="1178"/>
      <c r="KNE37" s="1178"/>
      <c r="KNF37" s="1178"/>
      <c r="KNG37" s="1178"/>
      <c r="KNH37" s="1178"/>
      <c r="KNI37" s="1178"/>
      <c r="KNJ37" s="1178"/>
      <c r="KNK37" s="1178"/>
      <c r="KNL37" s="1178"/>
      <c r="KNM37" s="1178"/>
      <c r="KNN37" s="1178"/>
      <c r="KNO37" s="1178"/>
      <c r="KNP37" s="1178"/>
      <c r="KNQ37" s="1178"/>
      <c r="KNR37" s="1178"/>
      <c r="KNS37" s="1178"/>
      <c r="KNT37" s="1178"/>
      <c r="KNU37" s="1178"/>
      <c r="KNV37" s="1178"/>
      <c r="KNW37" s="1178"/>
      <c r="KNX37" s="1178"/>
      <c r="KNY37" s="1178"/>
      <c r="KNZ37" s="1178"/>
      <c r="KOA37" s="1178"/>
      <c r="KOB37" s="1178"/>
      <c r="KOC37" s="1178"/>
      <c r="KOD37" s="1178"/>
      <c r="KOE37" s="1178"/>
      <c r="KOF37" s="1178"/>
      <c r="KOG37" s="1178"/>
      <c r="KOH37" s="1178"/>
      <c r="KOI37" s="1178"/>
      <c r="KOJ37" s="1178"/>
      <c r="KOK37" s="1178"/>
      <c r="KOL37" s="1178"/>
      <c r="KOM37" s="1178"/>
      <c r="KON37" s="1178"/>
      <c r="KOO37" s="1178"/>
      <c r="KOP37" s="1178"/>
      <c r="KOQ37" s="1178"/>
      <c r="KOR37" s="1178"/>
      <c r="KOS37" s="1178"/>
      <c r="KOT37" s="1178"/>
      <c r="KOU37" s="1178"/>
      <c r="KOV37" s="1178"/>
      <c r="KOW37" s="1178"/>
      <c r="KOX37" s="1178"/>
      <c r="KOY37" s="1178"/>
      <c r="KOZ37" s="1178"/>
      <c r="KPA37" s="1178"/>
      <c r="KPB37" s="1178"/>
      <c r="KPC37" s="1178"/>
      <c r="KPD37" s="1178"/>
      <c r="KPE37" s="1178"/>
      <c r="KPF37" s="1178"/>
      <c r="KPG37" s="1178"/>
      <c r="KPH37" s="1178"/>
      <c r="KPI37" s="1178"/>
      <c r="KPJ37" s="1178"/>
      <c r="KPK37" s="1178"/>
      <c r="KPL37" s="1178"/>
      <c r="KPM37" s="1178"/>
      <c r="KPN37" s="1178"/>
      <c r="KPO37" s="1178"/>
      <c r="KPP37" s="1178"/>
      <c r="KPQ37" s="1178"/>
      <c r="KPR37" s="1178"/>
      <c r="KPS37" s="1178"/>
      <c r="KPT37" s="1178"/>
      <c r="KPU37" s="1178"/>
      <c r="KPV37" s="1178"/>
      <c r="KPW37" s="1178"/>
      <c r="KPX37" s="1178"/>
      <c r="KPY37" s="1178"/>
      <c r="KPZ37" s="1178"/>
      <c r="KQA37" s="1178"/>
      <c r="KQB37" s="1178"/>
      <c r="KQC37" s="1178"/>
      <c r="KQD37" s="1178"/>
      <c r="KQE37" s="1178"/>
      <c r="KQF37" s="1178"/>
      <c r="KQG37" s="1178"/>
      <c r="KQH37" s="1178"/>
      <c r="KQI37" s="1178"/>
      <c r="KQJ37" s="1178"/>
      <c r="KQK37" s="1178"/>
      <c r="KQL37" s="1178"/>
      <c r="KQM37" s="1178"/>
      <c r="KQN37" s="1178"/>
      <c r="KQO37" s="1178"/>
      <c r="KQP37" s="1178"/>
      <c r="KQQ37" s="1178"/>
      <c r="KQR37" s="1178"/>
      <c r="KQS37" s="1178"/>
      <c r="KQT37" s="1178"/>
      <c r="KQU37" s="1178"/>
      <c r="KQV37" s="1178"/>
      <c r="KQW37" s="1178"/>
      <c r="KQX37" s="1178"/>
      <c r="KQY37" s="1178"/>
      <c r="KQZ37" s="1178"/>
      <c r="KRA37" s="1178"/>
      <c r="KRB37" s="1178"/>
      <c r="KRC37" s="1178"/>
      <c r="KRD37" s="1178"/>
      <c r="KRE37" s="1178"/>
      <c r="KRF37" s="1178"/>
      <c r="KRG37" s="1178"/>
      <c r="KRH37" s="1178"/>
      <c r="KRI37" s="1178"/>
      <c r="KRJ37" s="1178"/>
      <c r="KRK37" s="1178"/>
      <c r="KRL37" s="1178"/>
      <c r="KRM37" s="1178"/>
      <c r="KRN37" s="1178"/>
      <c r="KRO37" s="1178"/>
      <c r="KRP37" s="1178"/>
      <c r="KRQ37" s="1178"/>
      <c r="KRR37" s="1178"/>
      <c r="KRS37" s="1178"/>
      <c r="KRT37" s="1178"/>
      <c r="KRU37" s="1178"/>
      <c r="KRV37" s="1178"/>
      <c r="KRW37" s="1178"/>
      <c r="KRX37" s="1178"/>
      <c r="KRY37" s="1178"/>
      <c r="KRZ37" s="1178"/>
      <c r="KSA37" s="1178"/>
      <c r="KSB37" s="1178"/>
      <c r="KSC37" s="1178"/>
      <c r="KSD37" s="1178"/>
      <c r="KSE37" s="1178"/>
      <c r="KSF37" s="1178"/>
      <c r="KSG37" s="1178"/>
      <c r="KSH37" s="1178"/>
      <c r="KSI37" s="1178"/>
      <c r="KSJ37" s="1178"/>
      <c r="KSK37" s="1178"/>
      <c r="KSL37" s="1178"/>
      <c r="KSM37" s="1178"/>
      <c r="KSN37" s="1178"/>
      <c r="KSO37" s="1178"/>
      <c r="KSP37" s="1178"/>
      <c r="KSQ37" s="1178"/>
      <c r="KSR37" s="1178"/>
      <c r="KSS37" s="1178"/>
      <c r="KST37" s="1178"/>
      <c r="KSU37" s="1178"/>
      <c r="KSV37" s="1178"/>
      <c r="KSW37" s="1178"/>
      <c r="KSX37" s="1178"/>
      <c r="KSY37" s="1178"/>
      <c r="KSZ37" s="1178"/>
      <c r="KTA37" s="1178"/>
      <c r="KTB37" s="1178"/>
      <c r="KTC37" s="1178"/>
      <c r="KTD37" s="1178"/>
      <c r="KTE37" s="1178"/>
      <c r="KTF37" s="1178"/>
      <c r="KTG37" s="1178"/>
      <c r="KTH37" s="1178"/>
      <c r="KTI37" s="1178"/>
      <c r="KTJ37" s="1178"/>
      <c r="KTK37" s="1178"/>
      <c r="KTL37" s="1178"/>
      <c r="KTM37" s="1178"/>
      <c r="KTN37" s="1178"/>
      <c r="KTO37" s="1178"/>
      <c r="KTP37" s="1178"/>
      <c r="KTQ37" s="1178"/>
      <c r="KTR37" s="1178"/>
      <c r="KTS37" s="1178"/>
      <c r="KTT37" s="1178"/>
      <c r="KTU37" s="1178"/>
      <c r="KTV37" s="1178"/>
      <c r="KTW37" s="1178"/>
      <c r="KTX37" s="1178"/>
      <c r="KTY37" s="1178"/>
      <c r="KTZ37" s="1178"/>
      <c r="KUA37" s="1178"/>
      <c r="KUB37" s="1178"/>
      <c r="KUC37" s="1178"/>
      <c r="KUD37" s="1178"/>
      <c r="KUE37" s="1178"/>
      <c r="KUF37" s="1178"/>
      <c r="KUG37" s="1178"/>
      <c r="KUH37" s="1178"/>
      <c r="KUI37" s="1178"/>
      <c r="KUJ37" s="1178"/>
      <c r="KUK37" s="1178"/>
      <c r="KUL37" s="1178"/>
      <c r="KUM37" s="1178"/>
      <c r="KUN37" s="1178"/>
      <c r="KUO37" s="1178"/>
      <c r="KUP37" s="1178"/>
      <c r="KUQ37" s="1178"/>
      <c r="KUR37" s="1178"/>
      <c r="KUS37" s="1178"/>
      <c r="KUT37" s="1178"/>
      <c r="KUU37" s="1178"/>
      <c r="KUV37" s="1178"/>
      <c r="KUW37" s="1178"/>
      <c r="KUX37" s="1178"/>
      <c r="KUY37" s="1178"/>
      <c r="KUZ37" s="1178"/>
      <c r="KVA37" s="1178"/>
      <c r="KVB37" s="1178"/>
      <c r="KVC37" s="1178"/>
      <c r="KVD37" s="1178"/>
      <c r="KVE37" s="1178"/>
      <c r="KVF37" s="1178"/>
      <c r="KVG37" s="1178"/>
      <c r="KVH37" s="1178"/>
      <c r="KVI37" s="1178"/>
      <c r="KVJ37" s="1178"/>
      <c r="KVK37" s="1178"/>
      <c r="KVL37" s="1178"/>
      <c r="KVM37" s="1178"/>
      <c r="KVN37" s="1178"/>
      <c r="KVO37" s="1178"/>
      <c r="KVP37" s="1178"/>
      <c r="KVQ37" s="1178"/>
      <c r="KVR37" s="1178"/>
      <c r="KVS37" s="1178"/>
      <c r="KVT37" s="1178"/>
      <c r="KVU37" s="1178"/>
      <c r="KVV37" s="1178"/>
      <c r="KVW37" s="1178"/>
      <c r="KVX37" s="1178"/>
      <c r="KVY37" s="1178"/>
      <c r="KVZ37" s="1178"/>
      <c r="KWA37" s="1178"/>
      <c r="KWB37" s="1178"/>
      <c r="KWC37" s="1178"/>
      <c r="KWD37" s="1178"/>
      <c r="KWE37" s="1178"/>
      <c r="KWF37" s="1178"/>
      <c r="KWG37" s="1178"/>
      <c r="KWH37" s="1178"/>
      <c r="KWI37" s="1178"/>
      <c r="KWJ37" s="1178"/>
      <c r="KWK37" s="1178"/>
      <c r="KWL37" s="1178"/>
      <c r="KWM37" s="1178"/>
      <c r="KWN37" s="1178"/>
      <c r="KWO37" s="1178"/>
      <c r="KWP37" s="1178"/>
      <c r="KWQ37" s="1178"/>
      <c r="KWR37" s="1178"/>
      <c r="KWS37" s="1178"/>
      <c r="KWT37" s="1178"/>
      <c r="KWU37" s="1178"/>
      <c r="KWV37" s="1178"/>
      <c r="KWW37" s="1178"/>
      <c r="KWX37" s="1178"/>
      <c r="KWY37" s="1178"/>
      <c r="KWZ37" s="1178"/>
      <c r="KXA37" s="1178"/>
      <c r="KXB37" s="1178"/>
      <c r="KXC37" s="1178"/>
      <c r="KXD37" s="1178"/>
      <c r="KXE37" s="1178"/>
      <c r="KXF37" s="1178"/>
      <c r="KXG37" s="1178"/>
      <c r="KXH37" s="1178"/>
      <c r="KXI37" s="1178"/>
      <c r="KXJ37" s="1178"/>
      <c r="KXK37" s="1178"/>
      <c r="KXL37" s="1178"/>
      <c r="KXM37" s="1178"/>
      <c r="KXN37" s="1178"/>
      <c r="KXO37" s="1178"/>
      <c r="KXP37" s="1178"/>
      <c r="KXQ37" s="1178"/>
      <c r="KXR37" s="1178"/>
      <c r="KXS37" s="1178"/>
      <c r="KXT37" s="1178"/>
      <c r="KXU37" s="1178"/>
      <c r="KXV37" s="1178"/>
      <c r="KXW37" s="1178"/>
      <c r="KXX37" s="1178"/>
      <c r="KXY37" s="1178"/>
      <c r="KXZ37" s="1178"/>
      <c r="KYA37" s="1178"/>
      <c r="KYB37" s="1178"/>
      <c r="KYC37" s="1178"/>
      <c r="KYD37" s="1178"/>
      <c r="KYE37" s="1178"/>
      <c r="KYF37" s="1178"/>
      <c r="KYG37" s="1178"/>
      <c r="KYH37" s="1178"/>
      <c r="KYI37" s="1178"/>
      <c r="KYJ37" s="1178"/>
      <c r="KYK37" s="1178"/>
      <c r="KYL37" s="1178"/>
      <c r="KYM37" s="1178"/>
      <c r="KYN37" s="1178"/>
      <c r="KYO37" s="1178"/>
      <c r="KYP37" s="1178"/>
      <c r="KYQ37" s="1178"/>
      <c r="KYR37" s="1178"/>
      <c r="KYS37" s="1178"/>
      <c r="KYT37" s="1178"/>
      <c r="KYU37" s="1178"/>
      <c r="KYV37" s="1178"/>
      <c r="KYW37" s="1178"/>
      <c r="KYX37" s="1178"/>
      <c r="KYY37" s="1178"/>
      <c r="KYZ37" s="1178"/>
      <c r="KZA37" s="1178"/>
      <c r="KZB37" s="1178"/>
      <c r="KZC37" s="1178"/>
      <c r="KZD37" s="1178"/>
      <c r="KZE37" s="1178"/>
      <c r="KZF37" s="1178"/>
      <c r="KZG37" s="1178"/>
      <c r="KZH37" s="1178"/>
      <c r="KZI37" s="1178"/>
      <c r="KZJ37" s="1178"/>
      <c r="KZK37" s="1178"/>
      <c r="KZL37" s="1178"/>
      <c r="KZM37" s="1178"/>
      <c r="KZN37" s="1178"/>
      <c r="KZO37" s="1178"/>
      <c r="KZP37" s="1178"/>
      <c r="KZQ37" s="1178"/>
      <c r="KZR37" s="1178"/>
      <c r="KZS37" s="1178"/>
      <c r="KZT37" s="1178"/>
      <c r="KZU37" s="1178"/>
      <c r="KZV37" s="1178"/>
      <c r="KZW37" s="1178"/>
      <c r="KZX37" s="1178"/>
      <c r="KZY37" s="1178"/>
      <c r="KZZ37" s="1178"/>
      <c r="LAA37" s="1178"/>
      <c r="LAB37" s="1178"/>
      <c r="LAC37" s="1178"/>
      <c r="LAD37" s="1178"/>
      <c r="LAE37" s="1178"/>
      <c r="LAF37" s="1178"/>
      <c r="LAG37" s="1178"/>
      <c r="LAH37" s="1178"/>
      <c r="LAI37" s="1178"/>
      <c r="LAJ37" s="1178"/>
      <c r="LAK37" s="1178"/>
      <c r="LAL37" s="1178"/>
      <c r="LAM37" s="1178"/>
      <c r="LAN37" s="1178"/>
      <c r="LAO37" s="1178"/>
      <c r="LAP37" s="1178"/>
      <c r="LAQ37" s="1178"/>
      <c r="LAR37" s="1178"/>
      <c r="LAS37" s="1178"/>
      <c r="LAT37" s="1178"/>
      <c r="LAU37" s="1178"/>
      <c r="LAV37" s="1178"/>
      <c r="LAW37" s="1178"/>
      <c r="LAX37" s="1178"/>
      <c r="LAY37" s="1178"/>
      <c r="LAZ37" s="1178"/>
      <c r="LBA37" s="1178"/>
      <c r="LBB37" s="1178"/>
      <c r="LBC37" s="1178"/>
      <c r="LBD37" s="1178"/>
      <c r="LBE37" s="1178"/>
      <c r="LBF37" s="1178"/>
      <c r="LBG37" s="1178"/>
      <c r="LBH37" s="1178"/>
      <c r="LBI37" s="1178"/>
      <c r="LBJ37" s="1178"/>
      <c r="LBK37" s="1178"/>
      <c r="LBL37" s="1178"/>
      <c r="LBM37" s="1178"/>
      <c r="LBN37" s="1178"/>
      <c r="LBO37" s="1178"/>
      <c r="LBP37" s="1178"/>
      <c r="LBQ37" s="1178"/>
      <c r="LBR37" s="1178"/>
      <c r="LBS37" s="1178"/>
      <c r="LBT37" s="1178"/>
      <c r="LBU37" s="1178"/>
      <c r="LBV37" s="1178"/>
      <c r="LBW37" s="1178"/>
      <c r="LBX37" s="1178"/>
      <c r="LBY37" s="1178"/>
      <c r="LBZ37" s="1178"/>
      <c r="LCA37" s="1178"/>
      <c r="LCB37" s="1178"/>
      <c r="LCC37" s="1178"/>
      <c r="LCD37" s="1178"/>
      <c r="LCE37" s="1178"/>
      <c r="LCF37" s="1178"/>
      <c r="LCG37" s="1178"/>
      <c r="LCH37" s="1178"/>
      <c r="LCI37" s="1178"/>
      <c r="LCJ37" s="1178"/>
      <c r="LCK37" s="1178"/>
      <c r="LCL37" s="1178"/>
      <c r="LCM37" s="1178"/>
      <c r="LCN37" s="1178"/>
      <c r="LCO37" s="1178"/>
      <c r="LCP37" s="1178"/>
      <c r="LCQ37" s="1178"/>
      <c r="LCR37" s="1178"/>
      <c r="LCS37" s="1178"/>
      <c r="LCT37" s="1178"/>
      <c r="LCU37" s="1178"/>
      <c r="LCV37" s="1178"/>
      <c r="LCW37" s="1178"/>
      <c r="LCX37" s="1178"/>
      <c r="LCY37" s="1178"/>
      <c r="LCZ37" s="1178"/>
      <c r="LDA37" s="1178"/>
      <c r="LDB37" s="1178"/>
      <c r="LDC37" s="1178"/>
      <c r="LDD37" s="1178"/>
      <c r="LDE37" s="1178"/>
      <c r="LDF37" s="1178"/>
      <c r="LDG37" s="1178"/>
      <c r="LDH37" s="1178"/>
      <c r="LDI37" s="1178"/>
      <c r="LDJ37" s="1178"/>
      <c r="LDK37" s="1178"/>
      <c r="LDL37" s="1178"/>
      <c r="LDM37" s="1178"/>
      <c r="LDN37" s="1178"/>
      <c r="LDO37" s="1178"/>
      <c r="LDP37" s="1178"/>
      <c r="LDQ37" s="1178"/>
      <c r="LDR37" s="1178"/>
      <c r="LDS37" s="1178"/>
      <c r="LDT37" s="1178"/>
      <c r="LDU37" s="1178"/>
      <c r="LDV37" s="1178"/>
      <c r="LDW37" s="1178"/>
      <c r="LDX37" s="1178"/>
      <c r="LDY37" s="1178"/>
      <c r="LDZ37" s="1178"/>
      <c r="LEA37" s="1178"/>
      <c r="LEB37" s="1178"/>
      <c r="LEC37" s="1178"/>
      <c r="LED37" s="1178"/>
      <c r="LEE37" s="1178"/>
      <c r="LEF37" s="1178"/>
      <c r="LEG37" s="1178"/>
      <c r="LEH37" s="1178"/>
      <c r="LEI37" s="1178"/>
      <c r="LEJ37" s="1178"/>
      <c r="LEK37" s="1178"/>
      <c r="LEL37" s="1178"/>
      <c r="LEM37" s="1178"/>
      <c r="LEN37" s="1178"/>
      <c r="LEO37" s="1178"/>
      <c r="LEP37" s="1178"/>
      <c r="LEQ37" s="1178"/>
      <c r="LER37" s="1178"/>
      <c r="LES37" s="1178"/>
      <c r="LET37" s="1178"/>
      <c r="LEU37" s="1178"/>
      <c r="LEV37" s="1178"/>
      <c r="LEW37" s="1178"/>
      <c r="LEX37" s="1178"/>
      <c r="LEY37" s="1178"/>
      <c r="LEZ37" s="1178"/>
      <c r="LFA37" s="1178"/>
      <c r="LFB37" s="1178"/>
      <c r="LFC37" s="1178"/>
      <c r="LFD37" s="1178"/>
      <c r="LFE37" s="1178"/>
      <c r="LFF37" s="1178"/>
      <c r="LFG37" s="1178"/>
      <c r="LFH37" s="1178"/>
      <c r="LFI37" s="1178"/>
      <c r="LFJ37" s="1178"/>
      <c r="LFK37" s="1178"/>
      <c r="LFL37" s="1178"/>
      <c r="LFM37" s="1178"/>
      <c r="LFN37" s="1178"/>
      <c r="LFO37" s="1178"/>
      <c r="LFP37" s="1178"/>
      <c r="LFQ37" s="1178"/>
      <c r="LFR37" s="1178"/>
      <c r="LFS37" s="1178"/>
      <c r="LFT37" s="1178"/>
      <c r="LFU37" s="1178"/>
      <c r="LFV37" s="1178"/>
      <c r="LFW37" s="1178"/>
      <c r="LFX37" s="1178"/>
      <c r="LFY37" s="1178"/>
      <c r="LFZ37" s="1178"/>
      <c r="LGA37" s="1178"/>
      <c r="LGB37" s="1178"/>
      <c r="LGC37" s="1178"/>
      <c r="LGD37" s="1178"/>
      <c r="LGE37" s="1178"/>
      <c r="LGF37" s="1178"/>
      <c r="LGG37" s="1178"/>
      <c r="LGH37" s="1178"/>
      <c r="LGI37" s="1178"/>
      <c r="LGJ37" s="1178"/>
      <c r="LGK37" s="1178"/>
      <c r="LGL37" s="1178"/>
      <c r="LGM37" s="1178"/>
      <c r="LGN37" s="1178"/>
      <c r="LGO37" s="1178"/>
      <c r="LGP37" s="1178"/>
      <c r="LGQ37" s="1178"/>
      <c r="LGR37" s="1178"/>
      <c r="LGS37" s="1178"/>
      <c r="LGT37" s="1178"/>
      <c r="LGU37" s="1178"/>
      <c r="LGV37" s="1178"/>
      <c r="LGW37" s="1178"/>
      <c r="LGX37" s="1178"/>
      <c r="LGY37" s="1178"/>
      <c r="LGZ37" s="1178"/>
      <c r="LHA37" s="1178"/>
      <c r="LHB37" s="1178"/>
      <c r="LHC37" s="1178"/>
      <c r="LHD37" s="1178"/>
      <c r="LHE37" s="1178"/>
      <c r="LHF37" s="1178"/>
      <c r="LHG37" s="1178"/>
      <c r="LHH37" s="1178"/>
      <c r="LHI37" s="1178"/>
      <c r="LHJ37" s="1178"/>
      <c r="LHK37" s="1178"/>
      <c r="LHL37" s="1178"/>
      <c r="LHM37" s="1178"/>
      <c r="LHN37" s="1178"/>
      <c r="LHO37" s="1178"/>
      <c r="LHP37" s="1178"/>
      <c r="LHQ37" s="1178"/>
      <c r="LHR37" s="1178"/>
      <c r="LHS37" s="1178"/>
      <c r="LHT37" s="1178"/>
      <c r="LHU37" s="1178"/>
      <c r="LHV37" s="1178"/>
      <c r="LHW37" s="1178"/>
      <c r="LHX37" s="1178"/>
      <c r="LHY37" s="1178"/>
      <c r="LHZ37" s="1178"/>
      <c r="LIA37" s="1178"/>
      <c r="LIB37" s="1178"/>
      <c r="LIC37" s="1178"/>
      <c r="LID37" s="1178"/>
      <c r="LIE37" s="1178"/>
      <c r="LIF37" s="1178"/>
      <c r="LIG37" s="1178"/>
      <c r="LIH37" s="1178"/>
      <c r="LII37" s="1178"/>
      <c r="LIJ37" s="1178"/>
      <c r="LIK37" s="1178"/>
      <c r="LIL37" s="1178"/>
      <c r="LIM37" s="1178"/>
      <c r="LIN37" s="1178"/>
      <c r="LIO37" s="1178"/>
      <c r="LIP37" s="1178"/>
      <c r="LIQ37" s="1178"/>
      <c r="LIR37" s="1178"/>
      <c r="LIS37" s="1178"/>
      <c r="LIT37" s="1178"/>
      <c r="LIU37" s="1178"/>
      <c r="LIV37" s="1178"/>
      <c r="LIW37" s="1178"/>
      <c r="LIX37" s="1178"/>
      <c r="LIY37" s="1178"/>
      <c r="LIZ37" s="1178"/>
      <c r="LJA37" s="1178"/>
      <c r="LJB37" s="1178"/>
      <c r="LJC37" s="1178"/>
      <c r="LJD37" s="1178"/>
      <c r="LJE37" s="1178"/>
      <c r="LJF37" s="1178"/>
      <c r="LJG37" s="1178"/>
      <c r="LJH37" s="1178"/>
      <c r="LJI37" s="1178"/>
      <c r="LJJ37" s="1178"/>
      <c r="LJK37" s="1178"/>
      <c r="LJL37" s="1178"/>
      <c r="LJM37" s="1178"/>
      <c r="LJN37" s="1178"/>
      <c r="LJO37" s="1178"/>
      <c r="LJP37" s="1178"/>
      <c r="LJQ37" s="1178"/>
      <c r="LJR37" s="1178"/>
      <c r="LJS37" s="1178"/>
      <c r="LJT37" s="1178"/>
      <c r="LJU37" s="1178"/>
      <c r="LJV37" s="1178"/>
      <c r="LJW37" s="1178"/>
      <c r="LJX37" s="1178"/>
      <c r="LJY37" s="1178"/>
      <c r="LJZ37" s="1178"/>
      <c r="LKA37" s="1178"/>
      <c r="LKB37" s="1178"/>
      <c r="LKC37" s="1178"/>
      <c r="LKD37" s="1178"/>
      <c r="LKE37" s="1178"/>
      <c r="LKF37" s="1178"/>
      <c r="LKG37" s="1178"/>
      <c r="LKH37" s="1178"/>
      <c r="LKI37" s="1178"/>
      <c r="LKJ37" s="1178"/>
      <c r="LKK37" s="1178"/>
      <c r="LKL37" s="1178"/>
      <c r="LKM37" s="1178"/>
      <c r="LKN37" s="1178"/>
      <c r="LKO37" s="1178"/>
      <c r="LKP37" s="1178"/>
      <c r="LKQ37" s="1178"/>
      <c r="LKR37" s="1178"/>
      <c r="LKS37" s="1178"/>
      <c r="LKT37" s="1178"/>
      <c r="LKU37" s="1178"/>
      <c r="LKV37" s="1178"/>
      <c r="LKW37" s="1178"/>
      <c r="LKX37" s="1178"/>
      <c r="LKY37" s="1178"/>
      <c r="LKZ37" s="1178"/>
      <c r="LLA37" s="1178"/>
      <c r="LLB37" s="1178"/>
      <c r="LLC37" s="1178"/>
      <c r="LLD37" s="1178"/>
      <c r="LLE37" s="1178"/>
      <c r="LLF37" s="1178"/>
      <c r="LLG37" s="1178"/>
      <c r="LLH37" s="1178"/>
      <c r="LLI37" s="1178"/>
      <c r="LLJ37" s="1178"/>
      <c r="LLK37" s="1178"/>
      <c r="LLL37" s="1178"/>
      <c r="LLM37" s="1178"/>
      <c r="LLN37" s="1178"/>
      <c r="LLO37" s="1178"/>
      <c r="LLP37" s="1178"/>
      <c r="LLQ37" s="1178"/>
      <c r="LLR37" s="1178"/>
      <c r="LLS37" s="1178"/>
      <c r="LLT37" s="1178"/>
      <c r="LLU37" s="1178"/>
      <c r="LLV37" s="1178"/>
      <c r="LLW37" s="1178"/>
      <c r="LLX37" s="1178"/>
      <c r="LLY37" s="1178"/>
      <c r="LLZ37" s="1178"/>
      <c r="LMA37" s="1178"/>
      <c r="LMB37" s="1178"/>
      <c r="LMC37" s="1178"/>
      <c r="LMD37" s="1178"/>
      <c r="LME37" s="1178"/>
      <c r="LMF37" s="1178"/>
      <c r="LMG37" s="1178"/>
      <c r="LMH37" s="1178"/>
      <c r="LMI37" s="1178"/>
      <c r="LMJ37" s="1178"/>
      <c r="LMK37" s="1178"/>
      <c r="LML37" s="1178"/>
      <c r="LMM37" s="1178"/>
      <c r="LMN37" s="1178"/>
      <c r="LMO37" s="1178"/>
      <c r="LMP37" s="1178"/>
      <c r="LMQ37" s="1178"/>
      <c r="LMR37" s="1178"/>
      <c r="LMS37" s="1178"/>
      <c r="LMT37" s="1178"/>
      <c r="LMU37" s="1178"/>
      <c r="LMV37" s="1178"/>
      <c r="LMW37" s="1178"/>
      <c r="LMX37" s="1178"/>
      <c r="LMY37" s="1178"/>
      <c r="LMZ37" s="1178"/>
      <c r="LNA37" s="1178"/>
      <c r="LNB37" s="1178"/>
      <c r="LNC37" s="1178"/>
      <c r="LND37" s="1178"/>
      <c r="LNE37" s="1178"/>
      <c r="LNF37" s="1178"/>
      <c r="LNG37" s="1178"/>
      <c r="LNH37" s="1178"/>
      <c r="LNI37" s="1178"/>
      <c r="LNJ37" s="1178"/>
      <c r="LNK37" s="1178"/>
      <c r="LNL37" s="1178"/>
      <c r="LNM37" s="1178"/>
      <c r="LNN37" s="1178"/>
      <c r="LNO37" s="1178"/>
      <c r="LNP37" s="1178"/>
      <c r="LNQ37" s="1178"/>
      <c r="LNR37" s="1178"/>
      <c r="LNS37" s="1178"/>
      <c r="LNT37" s="1178"/>
      <c r="LNU37" s="1178"/>
      <c r="LNV37" s="1178"/>
      <c r="LNW37" s="1178"/>
      <c r="LNX37" s="1178"/>
      <c r="LNY37" s="1178"/>
      <c r="LNZ37" s="1178"/>
      <c r="LOA37" s="1178"/>
      <c r="LOB37" s="1178"/>
      <c r="LOC37" s="1178"/>
      <c r="LOD37" s="1178"/>
      <c r="LOE37" s="1178"/>
      <c r="LOF37" s="1178"/>
      <c r="LOG37" s="1178"/>
      <c r="LOH37" s="1178"/>
      <c r="LOI37" s="1178"/>
      <c r="LOJ37" s="1178"/>
      <c r="LOK37" s="1178"/>
      <c r="LOL37" s="1178"/>
      <c r="LOM37" s="1178"/>
      <c r="LON37" s="1178"/>
      <c r="LOO37" s="1178"/>
      <c r="LOP37" s="1178"/>
      <c r="LOQ37" s="1178"/>
      <c r="LOR37" s="1178"/>
      <c r="LOS37" s="1178"/>
      <c r="LOT37" s="1178"/>
      <c r="LOU37" s="1178"/>
      <c r="LOV37" s="1178"/>
      <c r="LOW37" s="1178"/>
      <c r="LOX37" s="1178"/>
      <c r="LOY37" s="1178"/>
      <c r="LOZ37" s="1178"/>
      <c r="LPA37" s="1178"/>
      <c r="LPB37" s="1178"/>
      <c r="LPC37" s="1178"/>
      <c r="LPD37" s="1178"/>
      <c r="LPE37" s="1178"/>
      <c r="LPF37" s="1178"/>
      <c r="LPG37" s="1178"/>
      <c r="LPH37" s="1178"/>
      <c r="LPI37" s="1178"/>
      <c r="LPJ37" s="1178"/>
      <c r="LPK37" s="1178"/>
      <c r="LPL37" s="1178"/>
      <c r="LPM37" s="1178"/>
      <c r="LPN37" s="1178"/>
      <c r="LPO37" s="1178"/>
      <c r="LPP37" s="1178"/>
      <c r="LPQ37" s="1178"/>
      <c r="LPR37" s="1178"/>
      <c r="LPS37" s="1178"/>
      <c r="LPT37" s="1178"/>
      <c r="LPU37" s="1178"/>
      <c r="LPV37" s="1178"/>
      <c r="LPW37" s="1178"/>
      <c r="LPX37" s="1178"/>
      <c r="LPY37" s="1178"/>
      <c r="LPZ37" s="1178"/>
      <c r="LQA37" s="1178"/>
      <c r="LQB37" s="1178"/>
      <c r="LQC37" s="1178"/>
      <c r="LQD37" s="1178"/>
      <c r="LQE37" s="1178"/>
      <c r="LQF37" s="1178"/>
      <c r="LQG37" s="1178"/>
      <c r="LQH37" s="1178"/>
      <c r="LQI37" s="1178"/>
      <c r="LQJ37" s="1178"/>
      <c r="LQK37" s="1178"/>
      <c r="LQL37" s="1178"/>
      <c r="LQM37" s="1178"/>
      <c r="LQN37" s="1178"/>
      <c r="LQO37" s="1178"/>
      <c r="LQP37" s="1178"/>
      <c r="LQQ37" s="1178"/>
      <c r="LQR37" s="1178"/>
      <c r="LQS37" s="1178"/>
      <c r="LQT37" s="1178"/>
      <c r="LQU37" s="1178"/>
      <c r="LQV37" s="1178"/>
      <c r="LQW37" s="1178"/>
      <c r="LQX37" s="1178"/>
      <c r="LQY37" s="1178"/>
      <c r="LQZ37" s="1178"/>
      <c r="LRA37" s="1178"/>
      <c r="LRB37" s="1178"/>
      <c r="LRC37" s="1178"/>
      <c r="LRD37" s="1178"/>
      <c r="LRE37" s="1178"/>
      <c r="LRF37" s="1178"/>
      <c r="LRG37" s="1178"/>
      <c r="LRH37" s="1178"/>
      <c r="LRI37" s="1178"/>
      <c r="LRJ37" s="1178"/>
      <c r="LRK37" s="1178"/>
      <c r="LRL37" s="1178"/>
      <c r="LRM37" s="1178"/>
      <c r="LRN37" s="1178"/>
      <c r="LRO37" s="1178"/>
      <c r="LRP37" s="1178"/>
      <c r="LRQ37" s="1178"/>
      <c r="LRR37" s="1178"/>
      <c r="LRS37" s="1178"/>
      <c r="LRT37" s="1178"/>
      <c r="LRU37" s="1178"/>
      <c r="LRV37" s="1178"/>
      <c r="LRW37" s="1178"/>
      <c r="LRX37" s="1178"/>
      <c r="LRY37" s="1178"/>
      <c r="LRZ37" s="1178"/>
      <c r="LSA37" s="1178"/>
      <c r="LSB37" s="1178"/>
      <c r="LSC37" s="1178"/>
      <c r="LSD37" s="1178"/>
      <c r="LSE37" s="1178"/>
      <c r="LSF37" s="1178"/>
      <c r="LSG37" s="1178"/>
      <c r="LSH37" s="1178"/>
      <c r="LSI37" s="1178"/>
      <c r="LSJ37" s="1178"/>
      <c r="LSK37" s="1178"/>
      <c r="LSL37" s="1178"/>
      <c r="LSM37" s="1178"/>
      <c r="LSN37" s="1178"/>
      <c r="LSO37" s="1178"/>
      <c r="LSP37" s="1178"/>
      <c r="LSQ37" s="1178"/>
      <c r="LSR37" s="1178"/>
      <c r="LSS37" s="1178"/>
      <c r="LST37" s="1178"/>
      <c r="LSU37" s="1178"/>
      <c r="LSV37" s="1178"/>
      <c r="LSW37" s="1178"/>
      <c r="LSX37" s="1178"/>
      <c r="LSY37" s="1178"/>
      <c r="LSZ37" s="1178"/>
      <c r="LTA37" s="1178"/>
      <c r="LTB37" s="1178"/>
      <c r="LTC37" s="1178"/>
      <c r="LTD37" s="1178"/>
      <c r="LTE37" s="1178"/>
      <c r="LTF37" s="1178"/>
      <c r="LTG37" s="1178"/>
      <c r="LTH37" s="1178"/>
      <c r="LTI37" s="1178"/>
      <c r="LTJ37" s="1178"/>
      <c r="LTK37" s="1178"/>
      <c r="LTL37" s="1178"/>
      <c r="LTM37" s="1178"/>
      <c r="LTN37" s="1178"/>
      <c r="LTO37" s="1178"/>
      <c r="LTP37" s="1178"/>
      <c r="LTQ37" s="1178"/>
      <c r="LTR37" s="1178"/>
      <c r="LTS37" s="1178"/>
      <c r="LTT37" s="1178"/>
      <c r="LTU37" s="1178"/>
      <c r="LTV37" s="1178"/>
      <c r="LTW37" s="1178"/>
      <c r="LTX37" s="1178"/>
      <c r="LTY37" s="1178"/>
      <c r="LTZ37" s="1178"/>
      <c r="LUA37" s="1178"/>
      <c r="LUB37" s="1178"/>
      <c r="LUC37" s="1178"/>
      <c r="LUD37" s="1178"/>
      <c r="LUE37" s="1178"/>
      <c r="LUF37" s="1178"/>
      <c r="LUG37" s="1178"/>
      <c r="LUH37" s="1178"/>
      <c r="LUI37" s="1178"/>
      <c r="LUJ37" s="1178"/>
      <c r="LUK37" s="1178"/>
      <c r="LUL37" s="1178"/>
      <c r="LUM37" s="1178"/>
      <c r="LUN37" s="1178"/>
      <c r="LUO37" s="1178"/>
      <c r="LUP37" s="1178"/>
      <c r="LUQ37" s="1178"/>
      <c r="LUR37" s="1178"/>
      <c r="LUS37" s="1178"/>
      <c r="LUT37" s="1178"/>
      <c r="LUU37" s="1178"/>
      <c r="LUV37" s="1178"/>
      <c r="LUW37" s="1178"/>
      <c r="LUX37" s="1178"/>
      <c r="LUY37" s="1178"/>
      <c r="LUZ37" s="1178"/>
      <c r="LVA37" s="1178"/>
      <c r="LVB37" s="1178"/>
      <c r="LVC37" s="1178"/>
      <c r="LVD37" s="1178"/>
      <c r="LVE37" s="1178"/>
      <c r="LVF37" s="1178"/>
      <c r="LVG37" s="1178"/>
      <c r="LVH37" s="1178"/>
      <c r="LVI37" s="1178"/>
      <c r="LVJ37" s="1178"/>
      <c r="LVK37" s="1178"/>
      <c r="LVL37" s="1178"/>
      <c r="LVM37" s="1178"/>
      <c r="LVN37" s="1178"/>
      <c r="LVO37" s="1178"/>
      <c r="LVP37" s="1178"/>
      <c r="LVQ37" s="1178"/>
      <c r="LVR37" s="1178"/>
      <c r="LVS37" s="1178"/>
      <c r="LVT37" s="1178"/>
      <c r="LVU37" s="1178"/>
      <c r="LVV37" s="1178"/>
      <c r="LVW37" s="1178"/>
      <c r="LVX37" s="1178"/>
      <c r="LVY37" s="1178"/>
      <c r="LVZ37" s="1178"/>
      <c r="LWA37" s="1178"/>
      <c r="LWB37" s="1178"/>
      <c r="LWC37" s="1178"/>
      <c r="LWD37" s="1178"/>
      <c r="LWE37" s="1178"/>
      <c r="LWF37" s="1178"/>
      <c r="LWG37" s="1178"/>
      <c r="LWH37" s="1178"/>
      <c r="LWI37" s="1178"/>
      <c r="LWJ37" s="1178"/>
      <c r="LWK37" s="1178"/>
      <c r="LWL37" s="1178"/>
      <c r="LWM37" s="1178"/>
      <c r="LWN37" s="1178"/>
      <c r="LWO37" s="1178"/>
      <c r="LWP37" s="1178"/>
      <c r="LWQ37" s="1178"/>
      <c r="LWR37" s="1178"/>
      <c r="LWS37" s="1178"/>
      <c r="LWT37" s="1178"/>
      <c r="LWU37" s="1178"/>
      <c r="LWV37" s="1178"/>
      <c r="LWW37" s="1178"/>
      <c r="LWX37" s="1178"/>
      <c r="LWY37" s="1178"/>
      <c r="LWZ37" s="1178"/>
      <c r="LXA37" s="1178"/>
      <c r="LXB37" s="1178"/>
      <c r="LXC37" s="1178"/>
      <c r="LXD37" s="1178"/>
      <c r="LXE37" s="1178"/>
      <c r="LXF37" s="1178"/>
      <c r="LXG37" s="1178"/>
      <c r="LXH37" s="1178"/>
      <c r="LXI37" s="1178"/>
      <c r="LXJ37" s="1178"/>
      <c r="LXK37" s="1178"/>
      <c r="LXL37" s="1178"/>
      <c r="LXM37" s="1178"/>
      <c r="LXN37" s="1178"/>
      <c r="LXO37" s="1178"/>
      <c r="LXP37" s="1178"/>
      <c r="LXQ37" s="1178"/>
      <c r="LXR37" s="1178"/>
      <c r="LXS37" s="1178"/>
      <c r="LXT37" s="1178"/>
      <c r="LXU37" s="1178"/>
      <c r="LXV37" s="1178"/>
      <c r="LXW37" s="1178"/>
      <c r="LXX37" s="1178"/>
      <c r="LXY37" s="1178"/>
      <c r="LXZ37" s="1178"/>
      <c r="LYA37" s="1178"/>
      <c r="LYB37" s="1178"/>
      <c r="LYC37" s="1178"/>
      <c r="LYD37" s="1178"/>
      <c r="LYE37" s="1178"/>
      <c r="LYF37" s="1178"/>
      <c r="LYG37" s="1178"/>
      <c r="LYH37" s="1178"/>
      <c r="LYI37" s="1178"/>
      <c r="LYJ37" s="1178"/>
      <c r="LYK37" s="1178"/>
      <c r="LYL37" s="1178"/>
      <c r="LYM37" s="1178"/>
      <c r="LYN37" s="1178"/>
      <c r="LYO37" s="1178"/>
      <c r="LYP37" s="1178"/>
      <c r="LYQ37" s="1178"/>
      <c r="LYR37" s="1178"/>
      <c r="LYS37" s="1178"/>
      <c r="LYT37" s="1178"/>
      <c r="LYU37" s="1178"/>
      <c r="LYV37" s="1178"/>
      <c r="LYW37" s="1178"/>
      <c r="LYX37" s="1178"/>
      <c r="LYY37" s="1178"/>
      <c r="LYZ37" s="1178"/>
      <c r="LZA37" s="1178"/>
      <c r="LZB37" s="1178"/>
      <c r="LZC37" s="1178"/>
      <c r="LZD37" s="1178"/>
      <c r="LZE37" s="1178"/>
      <c r="LZF37" s="1178"/>
      <c r="LZG37" s="1178"/>
      <c r="LZH37" s="1178"/>
      <c r="LZI37" s="1178"/>
      <c r="LZJ37" s="1178"/>
      <c r="LZK37" s="1178"/>
      <c r="LZL37" s="1178"/>
      <c r="LZM37" s="1178"/>
      <c r="LZN37" s="1178"/>
      <c r="LZO37" s="1178"/>
      <c r="LZP37" s="1178"/>
      <c r="LZQ37" s="1178"/>
      <c r="LZR37" s="1178"/>
      <c r="LZS37" s="1178"/>
      <c r="LZT37" s="1178"/>
      <c r="LZU37" s="1178"/>
      <c r="LZV37" s="1178"/>
      <c r="LZW37" s="1178"/>
      <c r="LZX37" s="1178"/>
      <c r="LZY37" s="1178"/>
      <c r="LZZ37" s="1178"/>
      <c r="MAA37" s="1178"/>
      <c r="MAB37" s="1178"/>
      <c r="MAC37" s="1178"/>
      <c r="MAD37" s="1178"/>
      <c r="MAE37" s="1178"/>
      <c r="MAF37" s="1178"/>
      <c r="MAG37" s="1178"/>
      <c r="MAH37" s="1178"/>
      <c r="MAI37" s="1178"/>
      <c r="MAJ37" s="1178"/>
      <c r="MAK37" s="1178"/>
      <c r="MAL37" s="1178"/>
      <c r="MAM37" s="1178"/>
      <c r="MAN37" s="1178"/>
      <c r="MAO37" s="1178"/>
      <c r="MAP37" s="1178"/>
      <c r="MAQ37" s="1178"/>
      <c r="MAR37" s="1178"/>
      <c r="MAS37" s="1178"/>
      <c r="MAT37" s="1178"/>
      <c r="MAU37" s="1178"/>
      <c r="MAV37" s="1178"/>
      <c r="MAW37" s="1178"/>
      <c r="MAX37" s="1178"/>
      <c r="MAY37" s="1178"/>
      <c r="MAZ37" s="1178"/>
      <c r="MBA37" s="1178"/>
      <c r="MBB37" s="1178"/>
      <c r="MBC37" s="1178"/>
      <c r="MBD37" s="1178"/>
      <c r="MBE37" s="1178"/>
      <c r="MBF37" s="1178"/>
      <c r="MBG37" s="1178"/>
      <c r="MBH37" s="1178"/>
      <c r="MBI37" s="1178"/>
      <c r="MBJ37" s="1178"/>
      <c r="MBK37" s="1178"/>
      <c r="MBL37" s="1178"/>
      <c r="MBM37" s="1178"/>
      <c r="MBN37" s="1178"/>
      <c r="MBO37" s="1178"/>
      <c r="MBP37" s="1178"/>
      <c r="MBQ37" s="1178"/>
      <c r="MBR37" s="1178"/>
      <c r="MBS37" s="1178"/>
      <c r="MBT37" s="1178"/>
      <c r="MBU37" s="1178"/>
      <c r="MBV37" s="1178"/>
      <c r="MBW37" s="1178"/>
      <c r="MBX37" s="1178"/>
      <c r="MBY37" s="1178"/>
      <c r="MBZ37" s="1178"/>
      <c r="MCA37" s="1178"/>
      <c r="MCB37" s="1178"/>
      <c r="MCC37" s="1178"/>
      <c r="MCD37" s="1178"/>
      <c r="MCE37" s="1178"/>
      <c r="MCF37" s="1178"/>
      <c r="MCG37" s="1178"/>
      <c r="MCH37" s="1178"/>
      <c r="MCI37" s="1178"/>
      <c r="MCJ37" s="1178"/>
      <c r="MCK37" s="1178"/>
      <c r="MCL37" s="1178"/>
      <c r="MCM37" s="1178"/>
      <c r="MCN37" s="1178"/>
      <c r="MCO37" s="1178"/>
      <c r="MCP37" s="1178"/>
      <c r="MCQ37" s="1178"/>
      <c r="MCR37" s="1178"/>
      <c r="MCS37" s="1178"/>
      <c r="MCT37" s="1178"/>
      <c r="MCU37" s="1178"/>
      <c r="MCV37" s="1178"/>
      <c r="MCW37" s="1178"/>
      <c r="MCX37" s="1178"/>
      <c r="MCY37" s="1178"/>
      <c r="MCZ37" s="1178"/>
      <c r="MDA37" s="1178"/>
      <c r="MDB37" s="1178"/>
      <c r="MDC37" s="1178"/>
      <c r="MDD37" s="1178"/>
      <c r="MDE37" s="1178"/>
      <c r="MDF37" s="1178"/>
      <c r="MDG37" s="1178"/>
      <c r="MDH37" s="1178"/>
      <c r="MDI37" s="1178"/>
      <c r="MDJ37" s="1178"/>
      <c r="MDK37" s="1178"/>
      <c r="MDL37" s="1178"/>
      <c r="MDM37" s="1178"/>
      <c r="MDN37" s="1178"/>
      <c r="MDO37" s="1178"/>
      <c r="MDP37" s="1178"/>
      <c r="MDQ37" s="1178"/>
      <c r="MDR37" s="1178"/>
      <c r="MDS37" s="1178"/>
      <c r="MDT37" s="1178"/>
      <c r="MDU37" s="1178"/>
      <c r="MDV37" s="1178"/>
      <c r="MDW37" s="1178"/>
      <c r="MDX37" s="1178"/>
      <c r="MDY37" s="1178"/>
      <c r="MDZ37" s="1178"/>
      <c r="MEA37" s="1178"/>
      <c r="MEB37" s="1178"/>
      <c r="MEC37" s="1178"/>
      <c r="MED37" s="1178"/>
      <c r="MEE37" s="1178"/>
      <c r="MEF37" s="1178"/>
      <c r="MEG37" s="1178"/>
      <c r="MEH37" s="1178"/>
      <c r="MEI37" s="1178"/>
      <c r="MEJ37" s="1178"/>
      <c r="MEK37" s="1178"/>
      <c r="MEL37" s="1178"/>
      <c r="MEM37" s="1178"/>
      <c r="MEN37" s="1178"/>
      <c r="MEO37" s="1178"/>
      <c r="MEP37" s="1178"/>
      <c r="MEQ37" s="1178"/>
      <c r="MER37" s="1178"/>
      <c r="MES37" s="1178"/>
      <c r="MET37" s="1178"/>
      <c r="MEU37" s="1178"/>
      <c r="MEV37" s="1178"/>
      <c r="MEW37" s="1178"/>
      <c r="MEX37" s="1178"/>
      <c r="MEY37" s="1178"/>
      <c r="MEZ37" s="1178"/>
      <c r="MFA37" s="1178"/>
      <c r="MFB37" s="1178"/>
      <c r="MFC37" s="1178"/>
      <c r="MFD37" s="1178"/>
      <c r="MFE37" s="1178"/>
      <c r="MFF37" s="1178"/>
      <c r="MFG37" s="1178"/>
      <c r="MFH37" s="1178"/>
      <c r="MFI37" s="1178"/>
      <c r="MFJ37" s="1178"/>
      <c r="MFK37" s="1178"/>
      <c r="MFL37" s="1178"/>
      <c r="MFM37" s="1178"/>
      <c r="MFN37" s="1178"/>
      <c r="MFO37" s="1178"/>
      <c r="MFP37" s="1178"/>
      <c r="MFQ37" s="1178"/>
      <c r="MFR37" s="1178"/>
      <c r="MFS37" s="1178"/>
      <c r="MFT37" s="1178"/>
      <c r="MFU37" s="1178"/>
      <c r="MFV37" s="1178"/>
      <c r="MFW37" s="1178"/>
      <c r="MFX37" s="1178"/>
      <c r="MFY37" s="1178"/>
      <c r="MFZ37" s="1178"/>
      <c r="MGA37" s="1178"/>
      <c r="MGB37" s="1178"/>
      <c r="MGC37" s="1178"/>
      <c r="MGD37" s="1178"/>
      <c r="MGE37" s="1178"/>
      <c r="MGF37" s="1178"/>
      <c r="MGG37" s="1178"/>
      <c r="MGH37" s="1178"/>
      <c r="MGI37" s="1178"/>
      <c r="MGJ37" s="1178"/>
      <c r="MGK37" s="1178"/>
      <c r="MGL37" s="1178"/>
      <c r="MGM37" s="1178"/>
      <c r="MGN37" s="1178"/>
      <c r="MGO37" s="1178"/>
      <c r="MGP37" s="1178"/>
      <c r="MGQ37" s="1178"/>
      <c r="MGR37" s="1178"/>
      <c r="MGS37" s="1178"/>
      <c r="MGT37" s="1178"/>
      <c r="MGU37" s="1178"/>
      <c r="MGV37" s="1178"/>
      <c r="MGW37" s="1178"/>
      <c r="MGX37" s="1178"/>
      <c r="MGY37" s="1178"/>
      <c r="MGZ37" s="1178"/>
      <c r="MHA37" s="1178"/>
      <c r="MHB37" s="1178"/>
      <c r="MHC37" s="1178"/>
      <c r="MHD37" s="1178"/>
      <c r="MHE37" s="1178"/>
      <c r="MHF37" s="1178"/>
      <c r="MHG37" s="1178"/>
      <c r="MHH37" s="1178"/>
      <c r="MHI37" s="1178"/>
      <c r="MHJ37" s="1178"/>
      <c r="MHK37" s="1178"/>
      <c r="MHL37" s="1178"/>
      <c r="MHM37" s="1178"/>
      <c r="MHN37" s="1178"/>
      <c r="MHO37" s="1178"/>
      <c r="MHP37" s="1178"/>
      <c r="MHQ37" s="1178"/>
      <c r="MHR37" s="1178"/>
      <c r="MHS37" s="1178"/>
      <c r="MHT37" s="1178"/>
      <c r="MHU37" s="1178"/>
      <c r="MHV37" s="1178"/>
      <c r="MHW37" s="1178"/>
      <c r="MHX37" s="1178"/>
      <c r="MHY37" s="1178"/>
      <c r="MHZ37" s="1178"/>
      <c r="MIA37" s="1178"/>
      <c r="MIB37" s="1178"/>
      <c r="MIC37" s="1178"/>
      <c r="MID37" s="1178"/>
      <c r="MIE37" s="1178"/>
      <c r="MIF37" s="1178"/>
      <c r="MIG37" s="1178"/>
      <c r="MIH37" s="1178"/>
      <c r="MII37" s="1178"/>
      <c r="MIJ37" s="1178"/>
      <c r="MIK37" s="1178"/>
      <c r="MIL37" s="1178"/>
      <c r="MIM37" s="1178"/>
      <c r="MIN37" s="1178"/>
      <c r="MIO37" s="1178"/>
      <c r="MIP37" s="1178"/>
      <c r="MIQ37" s="1178"/>
      <c r="MIR37" s="1178"/>
      <c r="MIS37" s="1178"/>
      <c r="MIT37" s="1178"/>
      <c r="MIU37" s="1178"/>
      <c r="MIV37" s="1178"/>
      <c r="MIW37" s="1178"/>
      <c r="MIX37" s="1178"/>
      <c r="MIY37" s="1178"/>
      <c r="MIZ37" s="1178"/>
      <c r="MJA37" s="1178"/>
      <c r="MJB37" s="1178"/>
      <c r="MJC37" s="1178"/>
      <c r="MJD37" s="1178"/>
      <c r="MJE37" s="1178"/>
      <c r="MJF37" s="1178"/>
      <c r="MJG37" s="1178"/>
      <c r="MJH37" s="1178"/>
      <c r="MJI37" s="1178"/>
      <c r="MJJ37" s="1178"/>
      <c r="MJK37" s="1178"/>
      <c r="MJL37" s="1178"/>
      <c r="MJM37" s="1178"/>
      <c r="MJN37" s="1178"/>
      <c r="MJO37" s="1178"/>
      <c r="MJP37" s="1178"/>
      <c r="MJQ37" s="1178"/>
      <c r="MJR37" s="1178"/>
      <c r="MJS37" s="1178"/>
      <c r="MJT37" s="1178"/>
      <c r="MJU37" s="1178"/>
      <c r="MJV37" s="1178"/>
      <c r="MJW37" s="1178"/>
      <c r="MJX37" s="1178"/>
      <c r="MJY37" s="1178"/>
      <c r="MJZ37" s="1178"/>
      <c r="MKA37" s="1178"/>
      <c r="MKB37" s="1178"/>
      <c r="MKC37" s="1178"/>
      <c r="MKD37" s="1178"/>
      <c r="MKE37" s="1178"/>
      <c r="MKF37" s="1178"/>
      <c r="MKG37" s="1178"/>
      <c r="MKH37" s="1178"/>
      <c r="MKI37" s="1178"/>
      <c r="MKJ37" s="1178"/>
      <c r="MKK37" s="1178"/>
      <c r="MKL37" s="1178"/>
      <c r="MKM37" s="1178"/>
      <c r="MKN37" s="1178"/>
      <c r="MKO37" s="1178"/>
      <c r="MKP37" s="1178"/>
      <c r="MKQ37" s="1178"/>
      <c r="MKR37" s="1178"/>
      <c r="MKS37" s="1178"/>
      <c r="MKT37" s="1178"/>
      <c r="MKU37" s="1178"/>
      <c r="MKV37" s="1178"/>
      <c r="MKW37" s="1178"/>
      <c r="MKX37" s="1178"/>
      <c r="MKY37" s="1178"/>
      <c r="MKZ37" s="1178"/>
      <c r="MLA37" s="1178"/>
      <c r="MLB37" s="1178"/>
      <c r="MLC37" s="1178"/>
      <c r="MLD37" s="1178"/>
      <c r="MLE37" s="1178"/>
      <c r="MLF37" s="1178"/>
      <c r="MLG37" s="1178"/>
      <c r="MLH37" s="1178"/>
      <c r="MLI37" s="1178"/>
      <c r="MLJ37" s="1178"/>
      <c r="MLK37" s="1178"/>
      <c r="MLL37" s="1178"/>
      <c r="MLM37" s="1178"/>
      <c r="MLN37" s="1178"/>
      <c r="MLO37" s="1178"/>
      <c r="MLP37" s="1178"/>
      <c r="MLQ37" s="1178"/>
      <c r="MLR37" s="1178"/>
      <c r="MLS37" s="1178"/>
      <c r="MLT37" s="1178"/>
      <c r="MLU37" s="1178"/>
      <c r="MLV37" s="1178"/>
      <c r="MLW37" s="1178"/>
      <c r="MLX37" s="1178"/>
      <c r="MLY37" s="1178"/>
      <c r="MLZ37" s="1178"/>
      <c r="MMA37" s="1178"/>
      <c r="MMB37" s="1178"/>
      <c r="MMC37" s="1178"/>
      <c r="MMD37" s="1178"/>
      <c r="MME37" s="1178"/>
      <c r="MMF37" s="1178"/>
      <c r="MMG37" s="1178"/>
      <c r="MMH37" s="1178"/>
      <c r="MMI37" s="1178"/>
      <c r="MMJ37" s="1178"/>
      <c r="MMK37" s="1178"/>
      <c r="MML37" s="1178"/>
      <c r="MMM37" s="1178"/>
      <c r="MMN37" s="1178"/>
      <c r="MMO37" s="1178"/>
      <c r="MMP37" s="1178"/>
      <c r="MMQ37" s="1178"/>
      <c r="MMR37" s="1178"/>
      <c r="MMS37" s="1178"/>
      <c r="MMT37" s="1178"/>
      <c r="MMU37" s="1178"/>
      <c r="MMV37" s="1178"/>
      <c r="MMW37" s="1178"/>
      <c r="MMX37" s="1178"/>
      <c r="MMY37" s="1178"/>
      <c r="MMZ37" s="1178"/>
      <c r="MNA37" s="1178"/>
      <c r="MNB37" s="1178"/>
      <c r="MNC37" s="1178"/>
      <c r="MND37" s="1178"/>
      <c r="MNE37" s="1178"/>
      <c r="MNF37" s="1178"/>
      <c r="MNG37" s="1178"/>
      <c r="MNH37" s="1178"/>
      <c r="MNI37" s="1178"/>
      <c r="MNJ37" s="1178"/>
      <c r="MNK37" s="1178"/>
      <c r="MNL37" s="1178"/>
      <c r="MNM37" s="1178"/>
      <c r="MNN37" s="1178"/>
      <c r="MNO37" s="1178"/>
      <c r="MNP37" s="1178"/>
      <c r="MNQ37" s="1178"/>
      <c r="MNR37" s="1178"/>
      <c r="MNS37" s="1178"/>
      <c r="MNT37" s="1178"/>
      <c r="MNU37" s="1178"/>
      <c r="MNV37" s="1178"/>
      <c r="MNW37" s="1178"/>
      <c r="MNX37" s="1178"/>
      <c r="MNY37" s="1178"/>
      <c r="MNZ37" s="1178"/>
      <c r="MOA37" s="1178"/>
      <c r="MOB37" s="1178"/>
      <c r="MOC37" s="1178"/>
      <c r="MOD37" s="1178"/>
      <c r="MOE37" s="1178"/>
      <c r="MOF37" s="1178"/>
      <c r="MOG37" s="1178"/>
      <c r="MOH37" s="1178"/>
      <c r="MOI37" s="1178"/>
      <c r="MOJ37" s="1178"/>
      <c r="MOK37" s="1178"/>
      <c r="MOL37" s="1178"/>
      <c r="MOM37" s="1178"/>
      <c r="MON37" s="1178"/>
      <c r="MOO37" s="1178"/>
      <c r="MOP37" s="1178"/>
      <c r="MOQ37" s="1178"/>
      <c r="MOR37" s="1178"/>
      <c r="MOS37" s="1178"/>
      <c r="MOT37" s="1178"/>
      <c r="MOU37" s="1178"/>
      <c r="MOV37" s="1178"/>
      <c r="MOW37" s="1178"/>
      <c r="MOX37" s="1178"/>
      <c r="MOY37" s="1178"/>
      <c r="MOZ37" s="1178"/>
      <c r="MPA37" s="1178"/>
      <c r="MPB37" s="1178"/>
      <c r="MPC37" s="1178"/>
      <c r="MPD37" s="1178"/>
      <c r="MPE37" s="1178"/>
      <c r="MPF37" s="1178"/>
      <c r="MPG37" s="1178"/>
      <c r="MPH37" s="1178"/>
      <c r="MPI37" s="1178"/>
      <c r="MPJ37" s="1178"/>
      <c r="MPK37" s="1178"/>
      <c r="MPL37" s="1178"/>
      <c r="MPM37" s="1178"/>
      <c r="MPN37" s="1178"/>
      <c r="MPO37" s="1178"/>
      <c r="MPP37" s="1178"/>
      <c r="MPQ37" s="1178"/>
      <c r="MPR37" s="1178"/>
      <c r="MPS37" s="1178"/>
      <c r="MPT37" s="1178"/>
      <c r="MPU37" s="1178"/>
      <c r="MPV37" s="1178"/>
      <c r="MPW37" s="1178"/>
      <c r="MPX37" s="1178"/>
      <c r="MPY37" s="1178"/>
      <c r="MPZ37" s="1178"/>
      <c r="MQA37" s="1178"/>
      <c r="MQB37" s="1178"/>
      <c r="MQC37" s="1178"/>
      <c r="MQD37" s="1178"/>
      <c r="MQE37" s="1178"/>
      <c r="MQF37" s="1178"/>
      <c r="MQG37" s="1178"/>
      <c r="MQH37" s="1178"/>
      <c r="MQI37" s="1178"/>
      <c r="MQJ37" s="1178"/>
      <c r="MQK37" s="1178"/>
      <c r="MQL37" s="1178"/>
      <c r="MQM37" s="1178"/>
      <c r="MQN37" s="1178"/>
      <c r="MQO37" s="1178"/>
      <c r="MQP37" s="1178"/>
      <c r="MQQ37" s="1178"/>
      <c r="MQR37" s="1178"/>
      <c r="MQS37" s="1178"/>
      <c r="MQT37" s="1178"/>
      <c r="MQU37" s="1178"/>
      <c r="MQV37" s="1178"/>
      <c r="MQW37" s="1178"/>
      <c r="MQX37" s="1178"/>
      <c r="MQY37" s="1178"/>
      <c r="MQZ37" s="1178"/>
      <c r="MRA37" s="1178"/>
      <c r="MRB37" s="1178"/>
      <c r="MRC37" s="1178"/>
      <c r="MRD37" s="1178"/>
      <c r="MRE37" s="1178"/>
      <c r="MRF37" s="1178"/>
      <c r="MRG37" s="1178"/>
      <c r="MRH37" s="1178"/>
      <c r="MRI37" s="1178"/>
      <c r="MRJ37" s="1178"/>
      <c r="MRK37" s="1178"/>
      <c r="MRL37" s="1178"/>
      <c r="MRM37" s="1178"/>
      <c r="MRN37" s="1178"/>
      <c r="MRO37" s="1178"/>
      <c r="MRP37" s="1178"/>
      <c r="MRQ37" s="1178"/>
      <c r="MRR37" s="1178"/>
      <c r="MRS37" s="1178"/>
      <c r="MRT37" s="1178"/>
      <c r="MRU37" s="1178"/>
      <c r="MRV37" s="1178"/>
      <c r="MRW37" s="1178"/>
      <c r="MRX37" s="1178"/>
      <c r="MRY37" s="1178"/>
      <c r="MRZ37" s="1178"/>
      <c r="MSA37" s="1178"/>
      <c r="MSB37" s="1178"/>
      <c r="MSC37" s="1178"/>
      <c r="MSD37" s="1178"/>
      <c r="MSE37" s="1178"/>
      <c r="MSF37" s="1178"/>
      <c r="MSG37" s="1178"/>
      <c r="MSH37" s="1178"/>
      <c r="MSI37" s="1178"/>
      <c r="MSJ37" s="1178"/>
      <c r="MSK37" s="1178"/>
      <c r="MSL37" s="1178"/>
      <c r="MSM37" s="1178"/>
      <c r="MSN37" s="1178"/>
      <c r="MSO37" s="1178"/>
      <c r="MSP37" s="1178"/>
      <c r="MSQ37" s="1178"/>
      <c r="MSR37" s="1178"/>
      <c r="MSS37" s="1178"/>
      <c r="MST37" s="1178"/>
      <c r="MSU37" s="1178"/>
      <c r="MSV37" s="1178"/>
      <c r="MSW37" s="1178"/>
      <c r="MSX37" s="1178"/>
      <c r="MSY37" s="1178"/>
      <c r="MSZ37" s="1178"/>
      <c r="MTA37" s="1178"/>
      <c r="MTB37" s="1178"/>
      <c r="MTC37" s="1178"/>
      <c r="MTD37" s="1178"/>
      <c r="MTE37" s="1178"/>
      <c r="MTF37" s="1178"/>
      <c r="MTG37" s="1178"/>
      <c r="MTH37" s="1178"/>
      <c r="MTI37" s="1178"/>
      <c r="MTJ37" s="1178"/>
      <c r="MTK37" s="1178"/>
      <c r="MTL37" s="1178"/>
      <c r="MTM37" s="1178"/>
      <c r="MTN37" s="1178"/>
      <c r="MTO37" s="1178"/>
      <c r="MTP37" s="1178"/>
      <c r="MTQ37" s="1178"/>
      <c r="MTR37" s="1178"/>
      <c r="MTS37" s="1178"/>
      <c r="MTT37" s="1178"/>
      <c r="MTU37" s="1178"/>
      <c r="MTV37" s="1178"/>
      <c r="MTW37" s="1178"/>
      <c r="MTX37" s="1178"/>
      <c r="MTY37" s="1178"/>
      <c r="MTZ37" s="1178"/>
      <c r="MUA37" s="1178"/>
      <c r="MUB37" s="1178"/>
      <c r="MUC37" s="1178"/>
      <c r="MUD37" s="1178"/>
      <c r="MUE37" s="1178"/>
      <c r="MUF37" s="1178"/>
      <c r="MUG37" s="1178"/>
      <c r="MUH37" s="1178"/>
      <c r="MUI37" s="1178"/>
      <c r="MUJ37" s="1178"/>
      <c r="MUK37" s="1178"/>
      <c r="MUL37" s="1178"/>
      <c r="MUM37" s="1178"/>
      <c r="MUN37" s="1178"/>
      <c r="MUO37" s="1178"/>
      <c r="MUP37" s="1178"/>
      <c r="MUQ37" s="1178"/>
      <c r="MUR37" s="1178"/>
      <c r="MUS37" s="1178"/>
      <c r="MUT37" s="1178"/>
      <c r="MUU37" s="1178"/>
      <c r="MUV37" s="1178"/>
      <c r="MUW37" s="1178"/>
      <c r="MUX37" s="1178"/>
      <c r="MUY37" s="1178"/>
      <c r="MUZ37" s="1178"/>
      <c r="MVA37" s="1178"/>
      <c r="MVB37" s="1178"/>
      <c r="MVC37" s="1178"/>
      <c r="MVD37" s="1178"/>
      <c r="MVE37" s="1178"/>
      <c r="MVF37" s="1178"/>
      <c r="MVG37" s="1178"/>
      <c r="MVH37" s="1178"/>
      <c r="MVI37" s="1178"/>
      <c r="MVJ37" s="1178"/>
      <c r="MVK37" s="1178"/>
      <c r="MVL37" s="1178"/>
      <c r="MVM37" s="1178"/>
      <c r="MVN37" s="1178"/>
      <c r="MVO37" s="1178"/>
      <c r="MVP37" s="1178"/>
      <c r="MVQ37" s="1178"/>
      <c r="MVR37" s="1178"/>
      <c r="MVS37" s="1178"/>
      <c r="MVT37" s="1178"/>
      <c r="MVU37" s="1178"/>
      <c r="MVV37" s="1178"/>
      <c r="MVW37" s="1178"/>
      <c r="MVX37" s="1178"/>
      <c r="MVY37" s="1178"/>
      <c r="MVZ37" s="1178"/>
      <c r="MWA37" s="1178"/>
      <c r="MWB37" s="1178"/>
      <c r="MWC37" s="1178"/>
      <c r="MWD37" s="1178"/>
      <c r="MWE37" s="1178"/>
      <c r="MWF37" s="1178"/>
      <c r="MWG37" s="1178"/>
      <c r="MWH37" s="1178"/>
      <c r="MWI37" s="1178"/>
      <c r="MWJ37" s="1178"/>
      <c r="MWK37" s="1178"/>
      <c r="MWL37" s="1178"/>
      <c r="MWM37" s="1178"/>
      <c r="MWN37" s="1178"/>
      <c r="MWO37" s="1178"/>
      <c r="MWP37" s="1178"/>
      <c r="MWQ37" s="1178"/>
      <c r="MWR37" s="1178"/>
      <c r="MWS37" s="1178"/>
      <c r="MWT37" s="1178"/>
      <c r="MWU37" s="1178"/>
      <c r="MWV37" s="1178"/>
      <c r="MWW37" s="1178"/>
      <c r="MWX37" s="1178"/>
      <c r="MWY37" s="1178"/>
      <c r="MWZ37" s="1178"/>
      <c r="MXA37" s="1178"/>
      <c r="MXB37" s="1178"/>
      <c r="MXC37" s="1178"/>
      <c r="MXD37" s="1178"/>
      <c r="MXE37" s="1178"/>
      <c r="MXF37" s="1178"/>
      <c r="MXG37" s="1178"/>
      <c r="MXH37" s="1178"/>
      <c r="MXI37" s="1178"/>
      <c r="MXJ37" s="1178"/>
      <c r="MXK37" s="1178"/>
      <c r="MXL37" s="1178"/>
      <c r="MXM37" s="1178"/>
      <c r="MXN37" s="1178"/>
      <c r="MXO37" s="1178"/>
      <c r="MXP37" s="1178"/>
      <c r="MXQ37" s="1178"/>
      <c r="MXR37" s="1178"/>
      <c r="MXS37" s="1178"/>
      <c r="MXT37" s="1178"/>
      <c r="MXU37" s="1178"/>
      <c r="MXV37" s="1178"/>
      <c r="MXW37" s="1178"/>
      <c r="MXX37" s="1178"/>
      <c r="MXY37" s="1178"/>
      <c r="MXZ37" s="1178"/>
      <c r="MYA37" s="1178"/>
      <c r="MYB37" s="1178"/>
      <c r="MYC37" s="1178"/>
      <c r="MYD37" s="1178"/>
      <c r="MYE37" s="1178"/>
      <c r="MYF37" s="1178"/>
      <c r="MYG37" s="1178"/>
      <c r="MYH37" s="1178"/>
      <c r="MYI37" s="1178"/>
      <c r="MYJ37" s="1178"/>
      <c r="MYK37" s="1178"/>
      <c r="MYL37" s="1178"/>
      <c r="MYM37" s="1178"/>
      <c r="MYN37" s="1178"/>
      <c r="MYO37" s="1178"/>
      <c r="MYP37" s="1178"/>
      <c r="MYQ37" s="1178"/>
      <c r="MYR37" s="1178"/>
      <c r="MYS37" s="1178"/>
      <c r="MYT37" s="1178"/>
      <c r="MYU37" s="1178"/>
      <c r="MYV37" s="1178"/>
      <c r="MYW37" s="1178"/>
      <c r="MYX37" s="1178"/>
      <c r="MYY37" s="1178"/>
      <c r="MYZ37" s="1178"/>
      <c r="MZA37" s="1178"/>
      <c r="MZB37" s="1178"/>
      <c r="MZC37" s="1178"/>
      <c r="MZD37" s="1178"/>
      <c r="MZE37" s="1178"/>
      <c r="MZF37" s="1178"/>
      <c r="MZG37" s="1178"/>
      <c r="MZH37" s="1178"/>
      <c r="MZI37" s="1178"/>
      <c r="MZJ37" s="1178"/>
      <c r="MZK37" s="1178"/>
      <c r="MZL37" s="1178"/>
      <c r="MZM37" s="1178"/>
      <c r="MZN37" s="1178"/>
      <c r="MZO37" s="1178"/>
      <c r="MZP37" s="1178"/>
      <c r="MZQ37" s="1178"/>
      <c r="MZR37" s="1178"/>
      <c r="MZS37" s="1178"/>
      <c r="MZT37" s="1178"/>
      <c r="MZU37" s="1178"/>
      <c r="MZV37" s="1178"/>
      <c r="MZW37" s="1178"/>
      <c r="MZX37" s="1178"/>
      <c r="MZY37" s="1178"/>
      <c r="MZZ37" s="1178"/>
      <c r="NAA37" s="1178"/>
      <c r="NAB37" s="1178"/>
      <c r="NAC37" s="1178"/>
      <c r="NAD37" s="1178"/>
      <c r="NAE37" s="1178"/>
      <c r="NAF37" s="1178"/>
      <c r="NAG37" s="1178"/>
      <c r="NAH37" s="1178"/>
      <c r="NAI37" s="1178"/>
      <c r="NAJ37" s="1178"/>
      <c r="NAK37" s="1178"/>
      <c r="NAL37" s="1178"/>
      <c r="NAM37" s="1178"/>
      <c r="NAN37" s="1178"/>
      <c r="NAO37" s="1178"/>
      <c r="NAP37" s="1178"/>
      <c r="NAQ37" s="1178"/>
      <c r="NAR37" s="1178"/>
      <c r="NAS37" s="1178"/>
      <c r="NAT37" s="1178"/>
      <c r="NAU37" s="1178"/>
      <c r="NAV37" s="1178"/>
      <c r="NAW37" s="1178"/>
      <c r="NAX37" s="1178"/>
      <c r="NAY37" s="1178"/>
      <c r="NAZ37" s="1178"/>
      <c r="NBA37" s="1178"/>
      <c r="NBB37" s="1178"/>
      <c r="NBC37" s="1178"/>
      <c r="NBD37" s="1178"/>
      <c r="NBE37" s="1178"/>
      <c r="NBF37" s="1178"/>
      <c r="NBG37" s="1178"/>
      <c r="NBH37" s="1178"/>
      <c r="NBI37" s="1178"/>
      <c r="NBJ37" s="1178"/>
      <c r="NBK37" s="1178"/>
      <c r="NBL37" s="1178"/>
      <c r="NBM37" s="1178"/>
      <c r="NBN37" s="1178"/>
      <c r="NBO37" s="1178"/>
      <c r="NBP37" s="1178"/>
      <c r="NBQ37" s="1178"/>
      <c r="NBR37" s="1178"/>
      <c r="NBS37" s="1178"/>
      <c r="NBT37" s="1178"/>
      <c r="NBU37" s="1178"/>
      <c r="NBV37" s="1178"/>
      <c r="NBW37" s="1178"/>
      <c r="NBX37" s="1178"/>
      <c r="NBY37" s="1178"/>
      <c r="NBZ37" s="1178"/>
      <c r="NCA37" s="1178"/>
      <c r="NCB37" s="1178"/>
      <c r="NCC37" s="1178"/>
      <c r="NCD37" s="1178"/>
      <c r="NCE37" s="1178"/>
      <c r="NCF37" s="1178"/>
      <c r="NCG37" s="1178"/>
      <c r="NCH37" s="1178"/>
      <c r="NCI37" s="1178"/>
      <c r="NCJ37" s="1178"/>
      <c r="NCK37" s="1178"/>
      <c r="NCL37" s="1178"/>
      <c r="NCM37" s="1178"/>
      <c r="NCN37" s="1178"/>
      <c r="NCO37" s="1178"/>
      <c r="NCP37" s="1178"/>
      <c r="NCQ37" s="1178"/>
      <c r="NCR37" s="1178"/>
      <c r="NCS37" s="1178"/>
      <c r="NCT37" s="1178"/>
      <c r="NCU37" s="1178"/>
      <c r="NCV37" s="1178"/>
      <c r="NCW37" s="1178"/>
      <c r="NCX37" s="1178"/>
      <c r="NCY37" s="1178"/>
      <c r="NCZ37" s="1178"/>
      <c r="NDA37" s="1178"/>
      <c r="NDB37" s="1178"/>
      <c r="NDC37" s="1178"/>
      <c r="NDD37" s="1178"/>
      <c r="NDE37" s="1178"/>
      <c r="NDF37" s="1178"/>
      <c r="NDG37" s="1178"/>
      <c r="NDH37" s="1178"/>
      <c r="NDI37" s="1178"/>
      <c r="NDJ37" s="1178"/>
      <c r="NDK37" s="1178"/>
      <c r="NDL37" s="1178"/>
      <c r="NDM37" s="1178"/>
      <c r="NDN37" s="1178"/>
      <c r="NDO37" s="1178"/>
      <c r="NDP37" s="1178"/>
      <c r="NDQ37" s="1178"/>
      <c r="NDR37" s="1178"/>
      <c r="NDS37" s="1178"/>
      <c r="NDT37" s="1178"/>
      <c r="NDU37" s="1178"/>
      <c r="NDV37" s="1178"/>
      <c r="NDW37" s="1178"/>
      <c r="NDX37" s="1178"/>
      <c r="NDY37" s="1178"/>
      <c r="NDZ37" s="1178"/>
      <c r="NEA37" s="1178"/>
      <c r="NEB37" s="1178"/>
      <c r="NEC37" s="1178"/>
      <c r="NED37" s="1178"/>
      <c r="NEE37" s="1178"/>
      <c r="NEF37" s="1178"/>
      <c r="NEG37" s="1178"/>
      <c r="NEH37" s="1178"/>
      <c r="NEI37" s="1178"/>
      <c r="NEJ37" s="1178"/>
      <c r="NEK37" s="1178"/>
      <c r="NEL37" s="1178"/>
      <c r="NEM37" s="1178"/>
      <c r="NEN37" s="1178"/>
      <c r="NEO37" s="1178"/>
      <c r="NEP37" s="1178"/>
      <c r="NEQ37" s="1178"/>
      <c r="NER37" s="1178"/>
      <c r="NES37" s="1178"/>
      <c r="NET37" s="1178"/>
      <c r="NEU37" s="1178"/>
      <c r="NEV37" s="1178"/>
      <c r="NEW37" s="1178"/>
      <c r="NEX37" s="1178"/>
      <c r="NEY37" s="1178"/>
      <c r="NEZ37" s="1178"/>
      <c r="NFA37" s="1178"/>
      <c r="NFB37" s="1178"/>
      <c r="NFC37" s="1178"/>
      <c r="NFD37" s="1178"/>
      <c r="NFE37" s="1178"/>
      <c r="NFF37" s="1178"/>
      <c r="NFG37" s="1178"/>
      <c r="NFH37" s="1178"/>
      <c r="NFI37" s="1178"/>
      <c r="NFJ37" s="1178"/>
      <c r="NFK37" s="1178"/>
      <c r="NFL37" s="1178"/>
      <c r="NFM37" s="1178"/>
      <c r="NFN37" s="1178"/>
      <c r="NFO37" s="1178"/>
      <c r="NFP37" s="1178"/>
      <c r="NFQ37" s="1178"/>
      <c r="NFR37" s="1178"/>
      <c r="NFS37" s="1178"/>
      <c r="NFT37" s="1178"/>
      <c r="NFU37" s="1178"/>
      <c r="NFV37" s="1178"/>
      <c r="NFW37" s="1178"/>
      <c r="NFX37" s="1178"/>
      <c r="NFY37" s="1178"/>
      <c r="NFZ37" s="1178"/>
      <c r="NGA37" s="1178"/>
      <c r="NGB37" s="1178"/>
      <c r="NGC37" s="1178"/>
      <c r="NGD37" s="1178"/>
      <c r="NGE37" s="1178"/>
      <c r="NGF37" s="1178"/>
      <c r="NGG37" s="1178"/>
      <c r="NGH37" s="1178"/>
      <c r="NGI37" s="1178"/>
      <c r="NGJ37" s="1178"/>
      <c r="NGK37" s="1178"/>
      <c r="NGL37" s="1178"/>
      <c r="NGM37" s="1178"/>
      <c r="NGN37" s="1178"/>
      <c r="NGO37" s="1178"/>
      <c r="NGP37" s="1178"/>
      <c r="NGQ37" s="1178"/>
      <c r="NGR37" s="1178"/>
      <c r="NGS37" s="1178"/>
      <c r="NGT37" s="1178"/>
      <c r="NGU37" s="1178"/>
      <c r="NGV37" s="1178"/>
      <c r="NGW37" s="1178"/>
      <c r="NGX37" s="1178"/>
      <c r="NGY37" s="1178"/>
      <c r="NGZ37" s="1178"/>
      <c r="NHA37" s="1178"/>
      <c r="NHB37" s="1178"/>
      <c r="NHC37" s="1178"/>
      <c r="NHD37" s="1178"/>
      <c r="NHE37" s="1178"/>
      <c r="NHF37" s="1178"/>
      <c r="NHG37" s="1178"/>
      <c r="NHH37" s="1178"/>
      <c r="NHI37" s="1178"/>
      <c r="NHJ37" s="1178"/>
      <c r="NHK37" s="1178"/>
      <c r="NHL37" s="1178"/>
      <c r="NHM37" s="1178"/>
      <c r="NHN37" s="1178"/>
      <c r="NHO37" s="1178"/>
      <c r="NHP37" s="1178"/>
      <c r="NHQ37" s="1178"/>
      <c r="NHR37" s="1178"/>
      <c r="NHS37" s="1178"/>
      <c r="NHT37" s="1178"/>
      <c r="NHU37" s="1178"/>
      <c r="NHV37" s="1178"/>
      <c r="NHW37" s="1178"/>
      <c r="NHX37" s="1178"/>
      <c r="NHY37" s="1178"/>
      <c r="NHZ37" s="1178"/>
      <c r="NIA37" s="1178"/>
      <c r="NIB37" s="1178"/>
      <c r="NIC37" s="1178"/>
      <c r="NID37" s="1178"/>
      <c r="NIE37" s="1178"/>
      <c r="NIF37" s="1178"/>
      <c r="NIG37" s="1178"/>
      <c r="NIH37" s="1178"/>
      <c r="NII37" s="1178"/>
      <c r="NIJ37" s="1178"/>
      <c r="NIK37" s="1178"/>
      <c r="NIL37" s="1178"/>
      <c r="NIM37" s="1178"/>
      <c r="NIN37" s="1178"/>
      <c r="NIO37" s="1178"/>
      <c r="NIP37" s="1178"/>
      <c r="NIQ37" s="1178"/>
      <c r="NIR37" s="1178"/>
      <c r="NIS37" s="1178"/>
      <c r="NIT37" s="1178"/>
      <c r="NIU37" s="1178"/>
      <c r="NIV37" s="1178"/>
      <c r="NIW37" s="1178"/>
      <c r="NIX37" s="1178"/>
      <c r="NIY37" s="1178"/>
      <c r="NIZ37" s="1178"/>
      <c r="NJA37" s="1178"/>
      <c r="NJB37" s="1178"/>
      <c r="NJC37" s="1178"/>
      <c r="NJD37" s="1178"/>
      <c r="NJE37" s="1178"/>
      <c r="NJF37" s="1178"/>
      <c r="NJG37" s="1178"/>
      <c r="NJH37" s="1178"/>
      <c r="NJI37" s="1178"/>
      <c r="NJJ37" s="1178"/>
      <c r="NJK37" s="1178"/>
      <c r="NJL37" s="1178"/>
      <c r="NJM37" s="1178"/>
      <c r="NJN37" s="1178"/>
      <c r="NJO37" s="1178"/>
      <c r="NJP37" s="1178"/>
      <c r="NJQ37" s="1178"/>
      <c r="NJR37" s="1178"/>
      <c r="NJS37" s="1178"/>
      <c r="NJT37" s="1178"/>
      <c r="NJU37" s="1178"/>
      <c r="NJV37" s="1178"/>
      <c r="NJW37" s="1178"/>
      <c r="NJX37" s="1178"/>
      <c r="NJY37" s="1178"/>
      <c r="NJZ37" s="1178"/>
      <c r="NKA37" s="1178"/>
      <c r="NKB37" s="1178"/>
      <c r="NKC37" s="1178"/>
      <c r="NKD37" s="1178"/>
      <c r="NKE37" s="1178"/>
      <c r="NKF37" s="1178"/>
      <c r="NKG37" s="1178"/>
      <c r="NKH37" s="1178"/>
      <c r="NKI37" s="1178"/>
      <c r="NKJ37" s="1178"/>
      <c r="NKK37" s="1178"/>
      <c r="NKL37" s="1178"/>
      <c r="NKM37" s="1178"/>
      <c r="NKN37" s="1178"/>
      <c r="NKO37" s="1178"/>
      <c r="NKP37" s="1178"/>
      <c r="NKQ37" s="1178"/>
      <c r="NKR37" s="1178"/>
      <c r="NKS37" s="1178"/>
      <c r="NKT37" s="1178"/>
      <c r="NKU37" s="1178"/>
      <c r="NKV37" s="1178"/>
      <c r="NKW37" s="1178"/>
      <c r="NKX37" s="1178"/>
      <c r="NKY37" s="1178"/>
      <c r="NKZ37" s="1178"/>
      <c r="NLA37" s="1178"/>
      <c r="NLB37" s="1178"/>
      <c r="NLC37" s="1178"/>
      <c r="NLD37" s="1178"/>
      <c r="NLE37" s="1178"/>
      <c r="NLF37" s="1178"/>
      <c r="NLG37" s="1178"/>
      <c r="NLH37" s="1178"/>
      <c r="NLI37" s="1178"/>
      <c r="NLJ37" s="1178"/>
      <c r="NLK37" s="1178"/>
      <c r="NLL37" s="1178"/>
      <c r="NLM37" s="1178"/>
      <c r="NLN37" s="1178"/>
      <c r="NLO37" s="1178"/>
      <c r="NLP37" s="1178"/>
      <c r="NLQ37" s="1178"/>
      <c r="NLR37" s="1178"/>
      <c r="NLS37" s="1178"/>
      <c r="NLT37" s="1178"/>
      <c r="NLU37" s="1178"/>
      <c r="NLV37" s="1178"/>
      <c r="NLW37" s="1178"/>
      <c r="NLX37" s="1178"/>
      <c r="NLY37" s="1178"/>
      <c r="NLZ37" s="1178"/>
      <c r="NMA37" s="1178"/>
      <c r="NMB37" s="1178"/>
      <c r="NMC37" s="1178"/>
      <c r="NMD37" s="1178"/>
      <c r="NME37" s="1178"/>
      <c r="NMF37" s="1178"/>
      <c r="NMG37" s="1178"/>
      <c r="NMH37" s="1178"/>
      <c r="NMI37" s="1178"/>
      <c r="NMJ37" s="1178"/>
      <c r="NMK37" s="1178"/>
      <c r="NML37" s="1178"/>
      <c r="NMM37" s="1178"/>
      <c r="NMN37" s="1178"/>
      <c r="NMO37" s="1178"/>
      <c r="NMP37" s="1178"/>
      <c r="NMQ37" s="1178"/>
      <c r="NMR37" s="1178"/>
      <c r="NMS37" s="1178"/>
      <c r="NMT37" s="1178"/>
      <c r="NMU37" s="1178"/>
      <c r="NMV37" s="1178"/>
      <c r="NMW37" s="1178"/>
      <c r="NMX37" s="1178"/>
      <c r="NMY37" s="1178"/>
      <c r="NMZ37" s="1178"/>
      <c r="NNA37" s="1178"/>
      <c r="NNB37" s="1178"/>
      <c r="NNC37" s="1178"/>
      <c r="NND37" s="1178"/>
      <c r="NNE37" s="1178"/>
      <c r="NNF37" s="1178"/>
      <c r="NNG37" s="1178"/>
      <c r="NNH37" s="1178"/>
      <c r="NNI37" s="1178"/>
      <c r="NNJ37" s="1178"/>
      <c r="NNK37" s="1178"/>
      <c r="NNL37" s="1178"/>
      <c r="NNM37" s="1178"/>
      <c r="NNN37" s="1178"/>
      <c r="NNO37" s="1178"/>
      <c r="NNP37" s="1178"/>
      <c r="NNQ37" s="1178"/>
      <c r="NNR37" s="1178"/>
      <c r="NNS37" s="1178"/>
      <c r="NNT37" s="1178"/>
      <c r="NNU37" s="1178"/>
      <c r="NNV37" s="1178"/>
      <c r="NNW37" s="1178"/>
      <c r="NNX37" s="1178"/>
      <c r="NNY37" s="1178"/>
      <c r="NNZ37" s="1178"/>
      <c r="NOA37" s="1178"/>
      <c r="NOB37" s="1178"/>
      <c r="NOC37" s="1178"/>
      <c r="NOD37" s="1178"/>
      <c r="NOE37" s="1178"/>
      <c r="NOF37" s="1178"/>
      <c r="NOG37" s="1178"/>
      <c r="NOH37" s="1178"/>
      <c r="NOI37" s="1178"/>
      <c r="NOJ37" s="1178"/>
      <c r="NOK37" s="1178"/>
      <c r="NOL37" s="1178"/>
      <c r="NOM37" s="1178"/>
      <c r="NON37" s="1178"/>
      <c r="NOO37" s="1178"/>
      <c r="NOP37" s="1178"/>
      <c r="NOQ37" s="1178"/>
      <c r="NOR37" s="1178"/>
      <c r="NOS37" s="1178"/>
      <c r="NOT37" s="1178"/>
      <c r="NOU37" s="1178"/>
      <c r="NOV37" s="1178"/>
      <c r="NOW37" s="1178"/>
      <c r="NOX37" s="1178"/>
      <c r="NOY37" s="1178"/>
      <c r="NOZ37" s="1178"/>
      <c r="NPA37" s="1178"/>
      <c r="NPB37" s="1178"/>
      <c r="NPC37" s="1178"/>
      <c r="NPD37" s="1178"/>
      <c r="NPE37" s="1178"/>
      <c r="NPF37" s="1178"/>
      <c r="NPG37" s="1178"/>
      <c r="NPH37" s="1178"/>
      <c r="NPI37" s="1178"/>
      <c r="NPJ37" s="1178"/>
      <c r="NPK37" s="1178"/>
      <c r="NPL37" s="1178"/>
      <c r="NPM37" s="1178"/>
      <c r="NPN37" s="1178"/>
      <c r="NPO37" s="1178"/>
      <c r="NPP37" s="1178"/>
      <c r="NPQ37" s="1178"/>
      <c r="NPR37" s="1178"/>
      <c r="NPS37" s="1178"/>
      <c r="NPT37" s="1178"/>
      <c r="NPU37" s="1178"/>
      <c r="NPV37" s="1178"/>
      <c r="NPW37" s="1178"/>
      <c r="NPX37" s="1178"/>
      <c r="NPY37" s="1178"/>
      <c r="NPZ37" s="1178"/>
      <c r="NQA37" s="1178"/>
      <c r="NQB37" s="1178"/>
      <c r="NQC37" s="1178"/>
      <c r="NQD37" s="1178"/>
      <c r="NQE37" s="1178"/>
      <c r="NQF37" s="1178"/>
      <c r="NQG37" s="1178"/>
      <c r="NQH37" s="1178"/>
      <c r="NQI37" s="1178"/>
      <c r="NQJ37" s="1178"/>
      <c r="NQK37" s="1178"/>
      <c r="NQL37" s="1178"/>
      <c r="NQM37" s="1178"/>
      <c r="NQN37" s="1178"/>
      <c r="NQO37" s="1178"/>
      <c r="NQP37" s="1178"/>
      <c r="NQQ37" s="1178"/>
      <c r="NQR37" s="1178"/>
      <c r="NQS37" s="1178"/>
      <c r="NQT37" s="1178"/>
      <c r="NQU37" s="1178"/>
      <c r="NQV37" s="1178"/>
      <c r="NQW37" s="1178"/>
      <c r="NQX37" s="1178"/>
      <c r="NQY37" s="1178"/>
      <c r="NQZ37" s="1178"/>
      <c r="NRA37" s="1178"/>
      <c r="NRB37" s="1178"/>
      <c r="NRC37" s="1178"/>
      <c r="NRD37" s="1178"/>
      <c r="NRE37" s="1178"/>
      <c r="NRF37" s="1178"/>
      <c r="NRG37" s="1178"/>
      <c r="NRH37" s="1178"/>
      <c r="NRI37" s="1178"/>
      <c r="NRJ37" s="1178"/>
      <c r="NRK37" s="1178"/>
      <c r="NRL37" s="1178"/>
      <c r="NRM37" s="1178"/>
      <c r="NRN37" s="1178"/>
      <c r="NRO37" s="1178"/>
      <c r="NRP37" s="1178"/>
      <c r="NRQ37" s="1178"/>
      <c r="NRR37" s="1178"/>
      <c r="NRS37" s="1178"/>
      <c r="NRT37" s="1178"/>
      <c r="NRU37" s="1178"/>
      <c r="NRV37" s="1178"/>
      <c r="NRW37" s="1178"/>
      <c r="NRX37" s="1178"/>
      <c r="NRY37" s="1178"/>
      <c r="NRZ37" s="1178"/>
      <c r="NSA37" s="1178"/>
      <c r="NSB37" s="1178"/>
      <c r="NSC37" s="1178"/>
      <c r="NSD37" s="1178"/>
      <c r="NSE37" s="1178"/>
      <c r="NSF37" s="1178"/>
      <c r="NSG37" s="1178"/>
      <c r="NSH37" s="1178"/>
      <c r="NSI37" s="1178"/>
      <c r="NSJ37" s="1178"/>
      <c r="NSK37" s="1178"/>
      <c r="NSL37" s="1178"/>
      <c r="NSM37" s="1178"/>
      <c r="NSN37" s="1178"/>
      <c r="NSO37" s="1178"/>
      <c r="NSP37" s="1178"/>
      <c r="NSQ37" s="1178"/>
      <c r="NSR37" s="1178"/>
      <c r="NSS37" s="1178"/>
      <c r="NST37" s="1178"/>
      <c r="NSU37" s="1178"/>
      <c r="NSV37" s="1178"/>
      <c r="NSW37" s="1178"/>
      <c r="NSX37" s="1178"/>
      <c r="NSY37" s="1178"/>
      <c r="NSZ37" s="1178"/>
      <c r="NTA37" s="1178"/>
      <c r="NTB37" s="1178"/>
      <c r="NTC37" s="1178"/>
      <c r="NTD37" s="1178"/>
      <c r="NTE37" s="1178"/>
      <c r="NTF37" s="1178"/>
      <c r="NTG37" s="1178"/>
      <c r="NTH37" s="1178"/>
      <c r="NTI37" s="1178"/>
      <c r="NTJ37" s="1178"/>
      <c r="NTK37" s="1178"/>
      <c r="NTL37" s="1178"/>
      <c r="NTM37" s="1178"/>
      <c r="NTN37" s="1178"/>
      <c r="NTO37" s="1178"/>
      <c r="NTP37" s="1178"/>
      <c r="NTQ37" s="1178"/>
      <c r="NTR37" s="1178"/>
      <c r="NTS37" s="1178"/>
      <c r="NTT37" s="1178"/>
      <c r="NTU37" s="1178"/>
      <c r="NTV37" s="1178"/>
      <c r="NTW37" s="1178"/>
      <c r="NTX37" s="1178"/>
      <c r="NTY37" s="1178"/>
      <c r="NTZ37" s="1178"/>
      <c r="NUA37" s="1178"/>
      <c r="NUB37" s="1178"/>
      <c r="NUC37" s="1178"/>
      <c r="NUD37" s="1178"/>
      <c r="NUE37" s="1178"/>
      <c r="NUF37" s="1178"/>
      <c r="NUG37" s="1178"/>
      <c r="NUH37" s="1178"/>
      <c r="NUI37" s="1178"/>
      <c r="NUJ37" s="1178"/>
      <c r="NUK37" s="1178"/>
      <c r="NUL37" s="1178"/>
      <c r="NUM37" s="1178"/>
      <c r="NUN37" s="1178"/>
      <c r="NUO37" s="1178"/>
      <c r="NUP37" s="1178"/>
      <c r="NUQ37" s="1178"/>
      <c r="NUR37" s="1178"/>
      <c r="NUS37" s="1178"/>
      <c r="NUT37" s="1178"/>
      <c r="NUU37" s="1178"/>
      <c r="NUV37" s="1178"/>
      <c r="NUW37" s="1178"/>
      <c r="NUX37" s="1178"/>
      <c r="NUY37" s="1178"/>
      <c r="NUZ37" s="1178"/>
      <c r="NVA37" s="1178"/>
      <c r="NVB37" s="1178"/>
      <c r="NVC37" s="1178"/>
      <c r="NVD37" s="1178"/>
      <c r="NVE37" s="1178"/>
      <c r="NVF37" s="1178"/>
      <c r="NVG37" s="1178"/>
      <c r="NVH37" s="1178"/>
      <c r="NVI37" s="1178"/>
      <c r="NVJ37" s="1178"/>
      <c r="NVK37" s="1178"/>
      <c r="NVL37" s="1178"/>
      <c r="NVM37" s="1178"/>
      <c r="NVN37" s="1178"/>
      <c r="NVO37" s="1178"/>
      <c r="NVP37" s="1178"/>
      <c r="NVQ37" s="1178"/>
      <c r="NVR37" s="1178"/>
      <c r="NVS37" s="1178"/>
      <c r="NVT37" s="1178"/>
      <c r="NVU37" s="1178"/>
      <c r="NVV37" s="1178"/>
      <c r="NVW37" s="1178"/>
      <c r="NVX37" s="1178"/>
      <c r="NVY37" s="1178"/>
      <c r="NVZ37" s="1178"/>
      <c r="NWA37" s="1178"/>
      <c r="NWB37" s="1178"/>
      <c r="NWC37" s="1178"/>
      <c r="NWD37" s="1178"/>
      <c r="NWE37" s="1178"/>
      <c r="NWF37" s="1178"/>
      <c r="NWG37" s="1178"/>
      <c r="NWH37" s="1178"/>
      <c r="NWI37" s="1178"/>
      <c r="NWJ37" s="1178"/>
      <c r="NWK37" s="1178"/>
      <c r="NWL37" s="1178"/>
      <c r="NWM37" s="1178"/>
      <c r="NWN37" s="1178"/>
      <c r="NWO37" s="1178"/>
      <c r="NWP37" s="1178"/>
      <c r="NWQ37" s="1178"/>
      <c r="NWR37" s="1178"/>
      <c r="NWS37" s="1178"/>
      <c r="NWT37" s="1178"/>
      <c r="NWU37" s="1178"/>
      <c r="NWV37" s="1178"/>
      <c r="NWW37" s="1178"/>
      <c r="NWX37" s="1178"/>
      <c r="NWY37" s="1178"/>
      <c r="NWZ37" s="1178"/>
      <c r="NXA37" s="1178"/>
      <c r="NXB37" s="1178"/>
      <c r="NXC37" s="1178"/>
      <c r="NXD37" s="1178"/>
      <c r="NXE37" s="1178"/>
      <c r="NXF37" s="1178"/>
      <c r="NXG37" s="1178"/>
      <c r="NXH37" s="1178"/>
      <c r="NXI37" s="1178"/>
      <c r="NXJ37" s="1178"/>
      <c r="NXK37" s="1178"/>
      <c r="NXL37" s="1178"/>
      <c r="NXM37" s="1178"/>
      <c r="NXN37" s="1178"/>
      <c r="NXO37" s="1178"/>
      <c r="NXP37" s="1178"/>
      <c r="NXQ37" s="1178"/>
      <c r="NXR37" s="1178"/>
      <c r="NXS37" s="1178"/>
      <c r="NXT37" s="1178"/>
      <c r="NXU37" s="1178"/>
      <c r="NXV37" s="1178"/>
      <c r="NXW37" s="1178"/>
      <c r="NXX37" s="1178"/>
      <c r="NXY37" s="1178"/>
      <c r="NXZ37" s="1178"/>
      <c r="NYA37" s="1178"/>
      <c r="NYB37" s="1178"/>
      <c r="NYC37" s="1178"/>
      <c r="NYD37" s="1178"/>
      <c r="NYE37" s="1178"/>
      <c r="NYF37" s="1178"/>
      <c r="NYG37" s="1178"/>
      <c r="NYH37" s="1178"/>
      <c r="NYI37" s="1178"/>
      <c r="NYJ37" s="1178"/>
      <c r="NYK37" s="1178"/>
      <c r="NYL37" s="1178"/>
      <c r="NYM37" s="1178"/>
      <c r="NYN37" s="1178"/>
      <c r="NYO37" s="1178"/>
      <c r="NYP37" s="1178"/>
      <c r="NYQ37" s="1178"/>
      <c r="NYR37" s="1178"/>
      <c r="NYS37" s="1178"/>
      <c r="NYT37" s="1178"/>
      <c r="NYU37" s="1178"/>
      <c r="NYV37" s="1178"/>
      <c r="NYW37" s="1178"/>
      <c r="NYX37" s="1178"/>
      <c r="NYY37" s="1178"/>
      <c r="NYZ37" s="1178"/>
      <c r="NZA37" s="1178"/>
      <c r="NZB37" s="1178"/>
      <c r="NZC37" s="1178"/>
      <c r="NZD37" s="1178"/>
      <c r="NZE37" s="1178"/>
      <c r="NZF37" s="1178"/>
      <c r="NZG37" s="1178"/>
      <c r="NZH37" s="1178"/>
      <c r="NZI37" s="1178"/>
      <c r="NZJ37" s="1178"/>
      <c r="NZK37" s="1178"/>
      <c r="NZL37" s="1178"/>
      <c r="NZM37" s="1178"/>
      <c r="NZN37" s="1178"/>
      <c r="NZO37" s="1178"/>
      <c r="NZP37" s="1178"/>
      <c r="NZQ37" s="1178"/>
      <c r="NZR37" s="1178"/>
      <c r="NZS37" s="1178"/>
      <c r="NZT37" s="1178"/>
      <c r="NZU37" s="1178"/>
      <c r="NZV37" s="1178"/>
      <c r="NZW37" s="1178"/>
      <c r="NZX37" s="1178"/>
      <c r="NZY37" s="1178"/>
      <c r="NZZ37" s="1178"/>
      <c r="OAA37" s="1178"/>
      <c r="OAB37" s="1178"/>
      <c r="OAC37" s="1178"/>
      <c r="OAD37" s="1178"/>
      <c r="OAE37" s="1178"/>
      <c r="OAF37" s="1178"/>
      <c r="OAG37" s="1178"/>
      <c r="OAH37" s="1178"/>
      <c r="OAI37" s="1178"/>
      <c r="OAJ37" s="1178"/>
      <c r="OAK37" s="1178"/>
      <c r="OAL37" s="1178"/>
      <c r="OAM37" s="1178"/>
      <c r="OAN37" s="1178"/>
      <c r="OAO37" s="1178"/>
      <c r="OAP37" s="1178"/>
      <c r="OAQ37" s="1178"/>
      <c r="OAR37" s="1178"/>
      <c r="OAS37" s="1178"/>
      <c r="OAT37" s="1178"/>
      <c r="OAU37" s="1178"/>
      <c r="OAV37" s="1178"/>
      <c r="OAW37" s="1178"/>
      <c r="OAX37" s="1178"/>
      <c r="OAY37" s="1178"/>
      <c r="OAZ37" s="1178"/>
      <c r="OBA37" s="1178"/>
      <c r="OBB37" s="1178"/>
      <c r="OBC37" s="1178"/>
      <c r="OBD37" s="1178"/>
      <c r="OBE37" s="1178"/>
      <c r="OBF37" s="1178"/>
      <c r="OBG37" s="1178"/>
      <c r="OBH37" s="1178"/>
      <c r="OBI37" s="1178"/>
      <c r="OBJ37" s="1178"/>
      <c r="OBK37" s="1178"/>
      <c r="OBL37" s="1178"/>
      <c r="OBM37" s="1178"/>
      <c r="OBN37" s="1178"/>
      <c r="OBO37" s="1178"/>
      <c r="OBP37" s="1178"/>
      <c r="OBQ37" s="1178"/>
      <c r="OBR37" s="1178"/>
      <c r="OBS37" s="1178"/>
      <c r="OBT37" s="1178"/>
      <c r="OBU37" s="1178"/>
      <c r="OBV37" s="1178"/>
      <c r="OBW37" s="1178"/>
      <c r="OBX37" s="1178"/>
      <c r="OBY37" s="1178"/>
      <c r="OBZ37" s="1178"/>
      <c r="OCA37" s="1178"/>
      <c r="OCB37" s="1178"/>
      <c r="OCC37" s="1178"/>
      <c r="OCD37" s="1178"/>
      <c r="OCE37" s="1178"/>
      <c r="OCF37" s="1178"/>
      <c r="OCG37" s="1178"/>
      <c r="OCH37" s="1178"/>
      <c r="OCI37" s="1178"/>
      <c r="OCJ37" s="1178"/>
      <c r="OCK37" s="1178"/>
      <c r="OCL37" s="1178"/>
      <c r="OCM37" s="1178"/>
      <c r="OCN37" s="1178"/>
      <c r="OCO37" s="1178"/>
      <c r="OCP37" s="1178"/>
      <c r="OCQ37" s="1178"/>
      <c r="OCR37" s="1178"/>
      <c r="OCS37" s="1178"/>
      <c r="OCT37" s="1178"/>
      <c r="OCU37" s="1178"/>
      <c r="OCV37" s="1178"/>
      <c r="OCW37" s="1178"/>
      <c r="OCX37" s="1178"/>
      <c r="OCY37" s="1178"/>
      <c r="OCZ37" s="1178"/>
      <c r="ODA37" s="1178"/>
      <c r="ODB37" s="1178"/>
      <c r="ODC37" s="1178"/>
      <c r="ODD37" s="1178"/>
      <c r="ODE37" s="1178"/>
      <c r="ODF37" s="1178"/>
      <c r="ODG37" s="1178"/>
      <c r="ODH37" s="1178"/>
      <c r="ODI37" s="1178"/>
      <c r="ODJ37" s="1178"/>
      <c r="ODK37" s="1178"/>
      <c r="ODL37" s="1178"/>
      <c r="ODM37" s="1178"/>
      <c r="ODN37" s="1178"/>
      <c r="ODO37" s="1178"/>
      <c r="ODP37" s="1178"/>
      <c r="ODQ37" s="1178"/>
      <c r="ODR37" s="1178"/>
      <c r="ODS37" s="1178"/>
      <c r="ODT37" s="1178"/>
      <c r="ODU37" s="1178"/>
      <c r="ODV37" s="1178"/>
      <c r="ODW37" s="1178"/>
      <c r="ODX37" s="1178"/>
      <c r="ODY37" s="1178"/>
      <c r="ODZ37" s="1178"/>
      <c r="OEA37" s="1178"/>
      <c r="OEB37" s="1178"/>
      <c r="OEC37" s="1178"/>
      <c r="OED37" s="1178"/>
      <c r="OEE37" s="1178"/>
      <c r="OEF37" s="1178"/>
      <c r="OEG37" s="1178"/>
      <c r="OEH37" s="1178"/>
      <c r="OEI37" s="1178"/>
      <c r="OEJ37" s="1178"/>
      <c r="OEK37" s="1178"/>
      <c r="OEL37" s="1178"/>
      <c r="OEM37" s="1178"/>
      <c r="OEN37" s="1178"/>
      <c r="OEO37" s="1178"/>
      <c r="OEP37" s="1178"/>
      <c r="OEQ37" s="1178"/>
      <c r="OER37" s="1178"/>
      <c r="OES37" s="1178"/>
      <c r="OET37" s="1178"/>
      <c r="OEU37" s="1178"/>
      <c r="OEV37" s="1178"/>
      <c r="OEW37" s="1178"/>
      <c r="OEX37" s="1178"/>
      <c r="OEY37" s="1178"/>
      <c r="OEZ37" s="1178"/>
      <c r="OFA37" s="1178"/>
      <c r="OFB37" s="1178"/>
      <c r="OFC37" s="1178"/>
      <c r="OFD37" s="1178"/>
      <c r="OFE37" s="1178"/>
      <c r="OFF37" s="1178"/>
      <c r="OFG37" s="1178"/>
      <c r="OFH37" s="1178"/>
      <c r="OFI37" s="1178"/>
      <c r="OFJ37" s="1178"/>
      <c r="OFK37" s="1178"/>
      <c r="OFL37" s="1178"/>
      <c r="OFM37" s="1178"/>
      <c r="OFN37" s="1178"/>
      <c r="OFO37" s="1178"/>
      <c r="OFP37" s="1178"/>
      <c r="OFQ37" s="1178"/>
      <c r="OFR37" s="1178"/>
      <c r="OFS37" s="1178"/>
      <c r="OFT37" s="1178"/>
      <c r="OFU37" s="1178"/>
      <c r="OFV37" s="1178"/>
      <c r="OFW37" s="1178"/>
      <c r="OFX37" s="1178"/>
      <c r="OFY37" s="1178"/>
      <c r="OFZ37" s="1178"/>
      <c r="OGA37" s="1178"/>
      <c r="OGB37" s="1178"/>
      <c r="OGC37" s="1178"/>
      <c r="OGD37" s="1178"/>
      <c r="OGE37" s="1178"/>
      <c r="OGF37" s="1178"/>
      <c r="OGG37" s="1178"/>
      <c r="OGH37" s="1178"/>
      <c r="OGI37" s="1178"/>
      <c r="OGJ37" s="1178"/>
      <c r="OGK37" s="1178"/>
      <c r="OGL37" s="1178"/>
      <c r="OGM37" s="1178"/>
      <c r="OGN37" s="1178"/>
      <c r="OGO37" s="1178"/>
      <c r="OGP37" s="1178"/>
      <c r="OGQ37" s="1178"/>
      <c r="OGR37" s="1178"/>
      <c r="OGS37" s="1178"/>
      <c r="OGT37" s="1178"/>
      <c r="OGU37" s="1178"/>
      <c r="OGV37" s="1178"/>
      <c r="OGW37" s="1178"/>
      <c r="OGX37" s="1178"/>
      <c r="OGY37" s="1178"/>
      <c r="OGZ37" s="1178"/>
      <c r="OHA37" s="1178"/>
      <c r="OHB37" s="1178"/>
      <c r="OHC37" s="1178"/>
      <c r="OHD37" s="1178"/>
      <c r="OHE37" s="1178"/>
      <c r="OHF37" s="1178"/>
      <c r="OHG37" s="1178"/>
      <c r="OHH37" s="1178"/>
      <c r="OHI37" s="1178"/>
      <c r="OHJ37" s="1178"/>
      <c r="OHK37" s="1178"/>
      <c r="OHL37" s="1178"/>
      <c r="OHM37" s="1178"/>
      <c r="OHN37" s="1178"/>
      <c r="OHO37" s="1178"/>
      <c r="OHP37" s="1178"/>
      <c r="OHQ37" s="1178"/>
      <c r="OHR37" s="1178"/>
      <c r="OHS37" s="1178"/>
      <c r="OHT37" s="1178"/>
      <c r="OHU37" s="1178"/>
      <c r="OHV37" s="1178"/>
      <c r="OHW37" s="1178"/>
      <c r="OHX37" s="1178"/>
      <c r="OHY37" s="1178"/>
      <c r="OHZ37" s="1178"/>
      <c r="OIA37" s="1178"/>
      <c r="OIB37" s="1178"/>
      <c r="OIC37" s="1178"/>
      <c r="OID37" s="1178"/>
      <c r="OIE37" s="1178"/>
      <c r="OIF37" s="1178"/>
      <c r="OIG37" s="1178"/>
      <c r="OIH37" s="1178"/>
      <c r="OII37" s="1178"/>
      <c r="OIJ37" s="1178"/>
      <c r="OIK37" s="1178"/>
      <c r="OIL37" s="1178"/>
      <c r="OIM37" s="1178"/>
      <c r="OIN37" s="1178"/>
      <c r="OIO37" s="1178"/>
      <c r="OIP37" s="1178"/>
      <c r="OIQ37" s="1178"/>
      <c r="OIR37" s="1178"/>
      <c r="OIS37" s="1178"/>
      <c r="OIT37" s="1178"/>
      <c r="OIU37" s="1178"/>
      <c r="OIV37" s="1178"/>
      <c r="OIW37" s="1178"/>
      <c r="OIX37" s="1178"/>
      <c r="OIY37" s="1178"/>
      <c r="OIZ37" s="1178"/>
      <c r="OJA37" s="1178"/>
      <c r="OJB37" s="1178"/>
      <c r="OJC37" s="1178"/>
      <c r="OJD37" s="1178"/>
      <c r="OJE37" s="1178"/>
      <c r="OJF37" s="1178"/>
      <c r="OJG37" s="1178"/>
      <c r="OJH37" s="1178"/>
      <c r="OJI37" s="1178"/>
      <c r="OJJ37" s="1178"/>
      <c r="OJK37" s="1178"/>
      <c r="OJL37" s="1178"/>
      <c r="OJM37" s="1178"/>
      <c r="OJN37" s="1178"/>
      <c r="OJO37" s="1178"/>
      <c r="OJP37" s="1178"/>
      <c r="OJQ37" s="1178"/>
      <c r="OJR37" s="1178"/>
      <c r="OJS37" s="1178"/>
      <c r="OJT37" s="1178"/>
      <c r="OJU37" s="1178"/>
      <c r="OJV37" s="1178"/>
      <c r="OJW37" s="1178"/>
      <c r="OJX37" s="1178"/>
      <c r="OJY37" s="1178"/>
      <c r="OJZ37" s="1178"/>
      <c r="OKA37" s="1178"/>
      <c r="OKB37" s="1178"/>
      <c r="OKC37" s="1178"/>
      <c r="OKD37" s="1178"/>
      <c r="OKE37" s="1178"/>
      <c r="OKF37" s="1178"/>
      <c r="OKG37" s="1178"/>
      <c r="OKH37" s="1178"/>
      <c r="OKI37" s="1178"/>
      <c r="OKJ37" s="1178"/>
      <c r="OKK37" s="1178"/>
      <c r="OKL37" s="1178"/>
      <c r="OKM37" s="1178"/>
      <c r="OKN37" s="1178"/>
      <c r="OKO37" s="1178"/>
      <c r="OKP37" s="1178"/>
      <c r="OKQ37" s="1178"/>
      <c r="OKR37" s="1178"/>
      <c r="OKS37" s="1178"/>
      <c r="OKT37" s="1178"/>
      <c r="OKU37" s="1178"/>
      <c r="OKV37" s="1178"/>
      <c r="OKW37" s="1178"/>
      <c r="OKX37" s="1178"/>
      <c r="OKY37" s="1178"/>
      <c r="OKZ37" s="1178"/>
      <c r="OLA37" s="1178"/>
      <c r="OLB37" s="1178"/>
      <c r="OLC37" s="1178"/>
      <c r="OLD37" s="1178"/>
      <c r="OLE37" s="1178"/>
      <c r="OLF37" s="1178"/>
      <c r="OLG37" s="1178"/>
      <c r="OLH37" s="1178"/>
      <c r="OLI37" s="1178"/>
      <c r="OLJ37" s="1178"/>
      <c r="OLK37" s="1178"/>
      <c r="OLL37" s="1178"/>
      <c r="OLM37" s="1178"/>
      <c r="OLN37" s="1178"/>
      <c r="OLO37" s="1178"/>
      <c r="OLP37" s="1178"/>
      <c r="OLQ37" s="1178"/>
      <c r="OLR37" s="1178"/>
      <c r="OLS37" s="1178"/>
      <c r="OLT37" s="1178"/>
      <c r="OLU37" s="1178"/>
      <c r="OLV37" s="1178"/>
      <c r="OLW37" s="1178"/>
      <c r="OLX37" s="1178"/>
      <c r="OLY37" s="1178"/>
      <c r="OLZ37" s="1178"/>
      <c r="OMA37" s="1178"/>
      <c r="OMB37" s="1178"/>
      <c r="OMC37" s="1178"/>
      <c r="OMD37" s="1178"/>
      <c r="OME37" s="1178"/>
      <c r="OMF37" s="1178"/>
      <c r="OMG37" s="1178"/>
      <c r="OMH37" s="1178"/>
      <c r="OMI37" s="1178"/>
      <c r="OMJ37" s="1178"/>
      <c r="OMK37" s="1178"/>
      <c r="OML37" s="1178"/>
      <c r="OMM37" s="1178"/>
      <c r="OMN37" s="1178"/>
      <c r="OMO37" s="1178"/>
      <c r="OMP37" s="1178"/>
      <c r="OMQ37" s="1178"/>
      <c r="OMR37" s="1178"/>
      <c r="OMS37" s="1178"/>
      <c r="OMT37" s="1178"/>
      <c r="OMU37" s="1178"/>
      <c r="OMV37" s="1178"/>
      <c r="OMW37" s="1178"/>
      <c r="OMX37" s="1178"/>
      <c r="OMY37" s="1178"/>
      <c r="OMZ37" s="1178"/>
      <c r="ONA37" s="1178"/>
      <c r="ONB37" s="1178"/>
      <c r="ONC37" s="1178"/>
      <c r="OND37" s="1178"/>
      <c r="ONE37" s="1178"/>
      <c r="ONF37" s="1178"/>
      <c r="ONG37" s="1178"/>
      <c r="ONH37" s="1178"/>
      <c r="ONI37" s="1178"/>
      <c r="ONJ37" s="1178"/>
      <c r="ONK37" s="1178"/>
      <c r="ONL37" s="1178"/>
      <c r="ONM37" s="1178"/>
      <c r="ONN37" s="1178"/>
      <c r="ONO37" s="1178"/>
      <c r="ONP37" s="1178"/>
      <c r="ONQ37" s="1178"/>
      <c r="ONR37" s="1178"/>
      <c r="ONS37" s="1178"/>
      <c r="ONT37" s="1178"/>
      <c r="ONU37" s="1178"/>
      <c r="ONV37" s="1178"/>
      <c r="ONW37" s="1178"/>
      <c r="ONX37" s="1178"/>
      <c r="ONY37" s="1178"/>
      <c r="ONZ37" s="1178"/>
      <c r="OOA37" s="1178"/>
      <c r="OOB37" s="1178"/>
      <c r="OOC37" s="1178"/>
      <c r="OOD37" s="1178"/>
      <c r="OOE37" s="1178"/>
      <c r="OOF37" s="1178"/>
      <c r="OOG37" s="1178"/>
      <c r="OOH37" s="1178"/>
      <c r="OOI37" s="1178"/>
      <c r="OOJ37" s="1178"/>
      <c r="OOK37" s="1178"/>
      <c r="OOL37" s="1178"/>
      <c r="OOM37" s="1178"/>
      <c r="OON37" s="1178"/>
      <c r="OOO37" s="1178"/>
      <c r="OOP37" s="1178"/>
      <c r="OOQ37" s="1178"/>
      <c r="OOR37" s="1178"/>
      <c r="OOS37" s="1178"/>
      <c r="OOT37" s="1178"/>
      <c r="OOU37" s="1178"/>
      <c r="OOV37" s="1178"/>
      <c r="OOW37" s="1178"/>
      <c r="OOX37" s="1178"/>
      <c r="OOY37" s="1178"/>
      <c r="OOZ37" s="1178"/>
      <c r="OPA37" s="1178"/>
      <c r="OPB37" s="1178"/>
      <c r="OPC37" s="1178"/>
      <c r="OPD37" s="1178"/>
      <c r="OPE37" s="1178"/>
      <c r="OPF37" s="1178"/>
      <c r="OPG37" s="1178"/>
      <c r="OPH37" s="1178"/>
      <c r="OPI37" s="1178"/>
      <c r="OPJ37" s="1178"/>
      <c r="OPK37" s="1178"/>
      <c r="OPL37" s="1178"/>
      <c r="OPM37" s="1178"/>
      <c r="OPN37" s="1178"/>
      <c r="OPO37" s="1178"/>
      <c r="OPP37" s="1178"/>
      <c r="OPQ37" s="1178"/>
      <c r="OPR37" s="1178"/>
      <c r="OPS37" s="1178"/>
      <c r="OPT37" s="1178"/>
      <c r="OPU37" s="1178"/>
      <c r="OPV37" s="1178"/>
      <c r="OPW37" s="1178"/>
      <c r="OPX37" s="1178"/>
      <c r="OPY37" s="1178"/>
      <c r="OPZ37" s="1178"/>
      <c r="OQA37" s="1178"/>
      <c r="OQB37" s="1178"/>
      <c r="OQC37" s="1178"/>
      <c r="OQD37" s="1178"/>
      <c r="OQE37" s="1178"/>
      <c r="OQF37" s="1178"/>
      <c r="OQG37" s="1178"/>
      <c r="OQH37" s="1178"/>
      <c r="OQI37" s="1178"/>
      <c r="OQJ37" s="1178"/>
      <c r="OQK37" s="1178"/>
      <c r="OQL37" s="1178"/>
      <c r="OQM37" s="1178"/>
      <c r="OQN37" s="1178"/>
      <c r="OQO37" s="1178"/>
      <c r="OQP37" s="1178"/>
      <c r="OQQ37" s="1178"/>
      <c r="OQR37" s="1178"/>
      <c r="OQS37" s="1178"/>
      <c r="OQT37" s="1178"/>
      <c r="OQU37" s="1178"/>
      <c r="OQV37" s="1178"/>
      <c r="OQW37" s="1178"/>
      <c r="OQX37" s="1178"/>
      <c r="OQY37" s="1178"/>
      <c r="OQZ37" s="1178"/>
      <c r="ORA37" s="1178"/>
      <c r="ORB37" s="1178"/>
      <c r="ORC37" s="1178"/>
      <c r="ORD37" s="1178"/>
      <c r="ORE37" s="1178"/>
      <c r="ORF37" s="1178"/>
      <c r="ORG37" s="1178"/>
      <c r="ORH37" s="1178"/>
      <c r="ORI37" s="1178"/>
      <c r="ORJ37" s="1178"/>
      <c r="ORK37" s="1178"/>
      <c r="ORL37" s="1178"/>
      <c r="ORM37" s="1178"/>
      <c r="ORN37" s="1178"/>
      <c r="ORO37" s="1178"/>
      <c r="ORP37" s="1178"/>
      <c r="ORQ37" s="1178"/>
      <c r="ORR37" s="1178"/>
      <c r="ORS37" s="1178"/>
      <c r="ORT37" s="1178"/>
      <c r="ORU37" s="1178"/>
      <c r="ORV37" s="1178"/>
      <c r="ORW37" s="1178"/>
      <c r="ORX37" s="1178"/>
      <c r="ORY37" s="1178"/>
      <c r="ORZ37" s="1178"/>
      <c r="OSA37" s="1178"/>
      <c r="OSB37" s="1178"/>
      <c r="OSC37" s="1178"/>
      <c r="OSD37" s="1178"/>
      <c r="OSE37" s="1178"/>
      <c r="OSF37" s="1178"/>
      <c r="OSG37" s="1178"/>
      <c r="OSH37" s="1178"/>
      <c r="OSI37" s="1178"/>
      <c r="OSJ37" s="1178"/>
      <c r="OSK37" s="1178"/>
      <c r="OSL37" s="1178"/>
      <c r="OSM37" s="1178"/>
      <c r="OSN37" s="1178"/>
      <c r="OSO37" s="1178"/>
      <c r="OSP37" s="1178"/>
      <c r="OSQ37" s="1178"/>
      <c r="OSR37" s="1178"/>
      <c r="OSS37" s="1178"/>
      <c r="OST37" s="1178"/>
      <c r="OSU37" s="1178"/>
      <c r="OSV37" s="1178"/>
      <c r="OSW37" s="1178"/>
      <c r="OSX37" s="1178"/>
      <c r="OSY37" s="1178"/>
      <c r="OSZ37" s="1178"/>
      <c r="OTA37" s="1178"/>
      <c r="OTB37" s="1178"/>
      <c r="OTC37" s="1178"/>
      <c r="OTD37" s="1178"/>
      <c r="OTE37" s="1178"/>
      <c r="OTF37" s="1178"/>
      <c r="OTG37" s="1178"/>
      <c r="OTH37" s="1178"/>
      <c r="OTI37" s="1178"/>
      <c r="OTJ37" s="1178"/>
      <c r="OTK37" s="1178"/>
      <c r="OTL37" s="1178"/>
      <c r="OTM37" s="1178"/>
      <c r="OTN37" s="1178"/>
      <c r="OTO37" s="1178"/>
      <c r="OTP37" s="1178"/>
      <c r="OTQ37" s="1178"/>
      <c r="OTR37" s="1178"/>
      <c r="OTS37" s="1178"/>
      <c r="OTT37" s="1178"/>
      <c r="OTU37" s="1178"/>
      <c r="OTV37" s="1178"/>
      <c r="OTW37" s="1178"/>
      <c r="OTX37" s="1178"/>
      <c r="OTY37" s="1178"/>
      <c r="OTZ37" s="1178"/>
      <c r="OUA37" s="1178"/>
      <c r="OUB37" s="1178"/>
      <c r="OUC37" s="1178"/>
      <c r="OUD37" s="1178"/>
      <c r="OUE37" s="1178"/>
      <c r="OUF37" s="1178"/>
      <c r="OUG37" s="1178"/>
      <c r="OUH37" s="1178"/>
      <c r="OUI37" s="1178"/>
      <c r="OUJ37" s="1178"/>
      <c r="OUK37" s="1178"/>
      <c r="OUL37" s="1178"/>
      <c r="OUM37" s="1178"/>
      <c r="OUN37" s="1178"/>
      <c r="OUO37" s="1178"/>
      <c r="OUP37" s="1178"/>
      <c r="OUQ37" s="1178"/>
      <c r="OUR37" s="1178"/>
      <c r="OUS37" s="1178"/>
      <c r="OUT37" s="1178"/>
      <c r="OUU37" s="1178"/>
      <c r="OUV37" s="1178"/>
      <c r="OUW37" s="1178"/>
      <c r="OUX37" s="1178"/>
      <c r="OUY37" s="1178"/>
      <c r="OUZ37" s="1178"/>
      <c r="OVA37" s="1178"/>
      <c r="OVB37" s="1178"/>
      <c r="OVC37" s="1178"/>
      <c r="OVD37" s="1178"/>
      <c r="OVE37" s="1178"/>
      <c r="OVF37" s="1178"/>
      <c r="OVG37" s="1178"/>
      <c r="OVH37" s="1178"/>
      <c r="OVI37" s="1178"/>
      <c r="OVJ37" s="1178"/>
      <c r="OVK37" s="1178"/>
      <c r="OVL37" s="1178"/>
      <c r="OVM37" s="1178"/>
      <c r="OVN37" s="1178"/>
      <c r="OVO37" s="1178"/>
      <c r="OVP37" s="1178"/>
      <c r="OVQ37" s="1178"/>
      <c r="OVR37" s="1178"/>
      <c r="OVS37" s="1178"/>
      <c r="OVT37" s="1178"/>
      <c r="OVU37" s="1178"/>
      <c r="OVV37" s="1178"/>
      <c r="OVW37" s="1178"/>
      <c r="OVX37" s="1178"/>
      <c r="OVY37" s="1178"/>
      <c r="OVZ37" s="1178"/>
      <c r="OWA37" s="1178"/>
      <c r="OWB37" s="1178"/>
      <c r="OWC37" s="1178"/>
      <c r="OWD37" s="1178"/>
      <c r="OWE37" s="1178"/>
      <c r="OWF37" s="1178"/>
      <c r="OWG37" s="1178"/>
      <c r="OWH37" s="1178"/>
      <c r="OWI37" s="1178"/>
      <c r="OWJ37" s="1178"/>
      <c r="OWK37" s="1178"/>
      <c r="OWL37" s="1178"/>
      <c r="OWM37" s="1178"/>
      <c r="OWN37" s="1178"/>
      <c r="OWO37" s="1178"/>
      <c r="OWP37" s="1178"/>
      <c r="OWQ37" s="1178"/>
      <c r="OWR37" s="1178"/>
      <c r="OWS37" s="1178"/>
      <c r="OWT37" s="1178"/>
      <c r="OWU37" s="1178"/>
      <c r="OWV37" s="1178"/>
      <c r="OWW37" s="1178"/>
      <c r="OWX37" s="1178"/>
      <c r="OWY37" s="1178"/>
      <c r="OWZ37" s="1178"/>
      <c r="OXA37" s="1178"/>
      <c r="OXB37" s="1178"/>
      <c r="OXC37" s="1178"/>
      <c r="OXD37" s="1178"/>
      <c r="OXE37" s="1178"/>
      <c r="OXF37" s="1178"/>
      <c r="OXG37" s="1178"/>
      <c r="OXH37" s="1178"/>
      <c r="OXI37" s="1178"/>
      <c r="OXJ37" s="1178"/>
      <c r="OXK37" s="1178"/>
      <c r="OXL37" s="1178"/>
      <c r="OXM37" s="1178"/>
      <c r="OXN37" s="1178"/>
      <c r="OXO37" s="1178"/>
      <c r="OXP37" s="1178"/>
      <c r="OXQ37" s="1178"/>
      <c r="OXR37" s="1178"/>
      <c r="OXS37" s="1178"/>
      <c r="OXT37" s="1178"/>
      <c r="OXU37" s="1178"/>
      <c r="OXV37" s="1178"/>
      <c r="OXW37" s="1178"/>
      <c r="OXX37" s="1178"/>
      <c r="OXY37" s="1178"/>
      <c r="OXZ37" s="1178"/>
      <c r="OYA37" s="1178"/>
      <c r="OYB37" s="1178"/>
      <c r="OYC37" s="1178"/>
      <c r="OYD37" s="1178"/>
      <c r="OYE37" s="1178"/>
      <c r="OYF37" s="1178"/>
      <c r="OYG37" s="1178"/>
      <c r="OYH37" s="1178"/>
      <c r="OYI37" s="1178"/>
      <c r="OYJ37" s="1178"/>
      <c r="OYK37" s="1178"/>
      <c r="OYL37" s="1178"/>
      <c r="OYM37" s="1178"/>
      <c r="OYN37" s="1178"/>
      <c r="OYO37" s="1178"/>
      <c r="OYP37" s="1178"/>
      <c r="OYQ37" s="1178"/>
      <c r="OYR37" s="1178"/>
      <c r="OYS37" s="1178"/>
      <c r="OYT37" s="1178"/>
      <c r="OYU37" s="1178"/>
      <c r="OYV37" s="1178"/>
      <c r="OYW37" s="1178"/>
      <c r="OYX37" s="1178"/>
      <c r="OYY37" s="1178"/>
      <c r="OYZ37" s="1178"/>
      <c r="OZA37" s="1178"/>
      <c r="OZB37" s="1178"/>
      <c r="OZC37" s="1178"/>
      <c r="OZD37" s="1178"/>
      <c r="OZE37" s="1178"/>
      <c r="OZF37" s="1178"/>
      <c r="OZG37" s="1178"/>
      <c r="OZH37" s="1178"/>
      <c r="OZI37" s="1178"/>
      <c r="OZJ37" s="1178"/>
      <c r="OZK37" s="1178"/>
      <c r="OZL37" s="1178"/>
      <c r="OZM37" s="1178"/>
      <c r="OZN37" s="1178"/>
      <c r="OZO37" s="1178"/>
      <c r="OZP37" s="1178"/>
      <c r="OZQ37" s="1178"/>
      <c r="OZR37" s="1178"/>
      <c r="OZS37" s="1178"/>
      <c r="OZT37" s="1178"/>
      <c r="OZU37" s="1178"/>
      <c r="OZV37" s="1178"/>
      <c r="OZW37" s="1178"/>
      <c r="OZX37" s="1178"/>
      <c r="OZY37" s="1178"/>
      <c r="OZZ37" s="1178"/>
      <c r="PAA37" s="1178"/>
      <c r="PAB37" s="1178"/>
      <c r="PAC37" s="1178"/>
      <c r="PAD37" s="1178"/>
      <c r="PAE37" s="1178"/>
      <c r="PAF37" s="1178"/>
      <c r="PAG37" s="1178"/>
      <c r="PAH37" s="1178"/>
      <c r="PAI37" s="1178"/>
      <c r="PAJ37" s="1178"/>
      <c r="PAK37" s="1178"/>
      <c r="PAL37" s="1178"/>
      <c r="PAM37" s="1178"/>
      <c r="PAN37" s="1178"/>
      <c r="PAO37" s="1178"/>
      <c r="PAP37" s="1178"/>
      <c r="PAQ37" s="1178"/>
      <c r="PAR37" s="1178"/>
      <c r="PAS37" s="1178"/>
      <c r="PAT37" s="1178"/>
      <c r="PAU37" s="1178"/>
      <c r="PAV37" s="1178"/>
      <c r="PAW37" s="1178"/>
      <c r="PAX37" s="1178"/>
      <c r="PAY37" s="1178"/>
      <c r="PAZ37" s="1178"/>
      <c r="PBA37" s="1178"/>
      <c r="PBB37" s="1178"/>
      <c r="PBC37" s="1178"/>
      <c r="PBD37" s="1178"/>
      <c r="PBE37" s="1178"/>
      <c r="PBF37" s="1178"/>
      <c r="PBG37" s="1178"/>
      <c r="PBH37" s="1178"/>
      <c r="PBI37" s="1178"/>
      <c r="PBJ37" s="1178"/>
      <c r="PBK37" s="1178"/>
      <c r="PBL37" s="1178"/>
      <c r="PBM37" s="1178"/>
      <c r="PBN37" s="1178"/>
      <c r="PBO37" s="1178"/>
      <c r="PBP37" s="1178"/>
      <c r="PBQ37" s="1178"/>
      <c r="PBR37" s="1178"/>
      <c r="PBS37" s="1178"/>
      <c r="PBT37" s="1178"/>
      <c r="PBU37" s="1178"/>
      <c r="PBV37" s="1178"/>
      <c r="PBW37" s="1178"/>
      <c r="PBX37" s="1178"/>
      <c r="PBY37" s="1178"/>
      <c r="PBZ37" s="1178"/>
      <c r="PCA37" s="1178"/>
      <c r="PCB37" s="1178"/>
      <c r="PCC37" s="1178"/>
      <c r="PCD37" s="1178"/>
      <c r="PCE37" s="1178"/>
      <c r="PCF37" s="1178"/>
      <c r="PCG37" s="1178"/>
      <c r="PCH37" s="1178"/>
      <c r="PCI37" s="1178"/>
      <c r="PCJ37" s="1178"/>
      <c r="PCK37" s="1178"/>
      <c r="PCL37" s="1178"/>
      <c r="PCM37" s="1178"/>
      <c r="PCN37" s="1178"/>
      <c r="PCO37" s="1178"/>
      <c r="PCP37" s="1178"/>
      <c r="PCQ37" s="1178"/>
      <c r="PCR37" s="1178"/>
      <c r="PCS37" s="1178"/>
      <c r="PCT37" s="1178"/>
      <c r="PCU37" s="1178"/>
      <c r="PCV37" s="1178"/>
      <c r="PCW37" s="1178"/>
      <c r="PCX37" s="1178"/>
      <c r="PCY37" s="1178"/>
      <c r="PCZ37" s="1178"/>
      <c r="PDA37" s="1178"/>
      <c r="PDB37" s="1178"/>
      <c r="PDC37" s="1178"/>
      <c r="PDD37" s="1178"/>
      <c r="PDE37" s="1178"/>
      <c r="PDF37" s="1178"/>
      <c r="PDG37" s="1178"/>
      <c r="PDH37" s="1178"/>
      <c r="PDI37" s="1178"/>
      <c r="PDJ37" s="1178"/>
      <c r="PDK37" s="1178"/>
      <c r="PDL37" s="1178"/>
      <c r="PDM37" s="1178"/>
      <c r="PDN37" s="1178"/>
      <c r="PDO37" s="1178"/>
      <c r="PDP37" s="1178"/>
      <c r="PDQ37" s="1178"/>
      <c r="PDR37" s="1178"/>
      <c r="PDS37" s="1178"/>
      <c r="PDT37" s="1178"/>
      <c r="PDU37" s="1178"/>
      <c r="PDV37" s="1178"/>
      <c r="PDW37" s="1178"/>
      <c r="PDX37" s="1178"/>
      <c r="PDY37" s="1178"/>
      <c r="PDZ37" s="1178"/>
      <c r="PEA37" s="1178"/>
      <c r="PEB37" s="1178"/>
      <c r="PEC37" s="1178"/>
      <c r="PED37" s="1178"/>
      <c r="PEE37" s="1178"/>
      <c r="PEF37" s="1178"/>
      <c r="PEG37" s="1178"/>
      <c r="PEH37" s="1178"/>
      <c r="PEI37" s="1178"/>
      <c r="PEJ37" s="1178"/>
      <c r="PEK37" s="1178"/>
      <c r="PEL37" s="1178"/>
      <c r="PEM37" s="1178"/>
      <c r="PEN37" s="1178"/>
      <c r="PEO37" s="1178"/>
      <c r="PEP37" s="1178"/>
      <c r="PEQ37" s="1178"/>
      <c r="PER37" s="1178"/>
      <c r="PES37" s="1178"/>
      <c r="PET37" s="1178"/>
      <c r="PEU37" s="1178"/>
      <c r="PEV37" s="1178"/>
      <c r="PEW37" s="1178"/>
      <c r="PEX37" s="1178"/>
      <c r="PEY37" s="1178"/>
      <c r="PEZ37" s="1178"/>
      <c r="PFA37" s="1178"/>
      <c r="PFB37" s="1178"/>
      <c r="PFC37" s="1178"/>
      <c r="PFD37" s="1178"/>
      <c r="PFE37" s="1178"/>
      <c r="PFF37" s="1178"/>
      <c r="PFG37" s="1178"/>
      <c r="PFH37" s="1178"/>
      <c r="PFI37" s="1178"/>
      <c r="PFJ37" s="1178"/>
      <c r="PFK37" s="1178"/>
      <c r="PFL37" s="1178"/>
      <c r="PFM37" s="1178"/>
      <c r="PFN37" s="1178"/>
      <c r="PFO37" s="1178"/>
      <c r="PFP37" s="1178"/>
      <c r="PFQ37" s="1178"/>
      <c r="PFR37" s="1178"/>
      <c r="PFS37" s="1178"/>
      <c r="PFT37" s="1178"/>
      <c r="PFU37" s="1178"/>
      <c r="PFV37" s="1178"/>
      <c r="PFW37" s="1178"/>
      <c r="PFX37" s="1178"/>
      <c r="PFY37" s="1178"/>
      <c r="PFZ37" s="1178"/>
      <c r="PGA37" s="1178"/>
      <c r="PGB37" s="1178"/>
      <c r="PGC37" s="1178"/>
      <c r="PGD37" s="1178"/>
      <c r="PGE37" s="1178"/>
      <c r="PGF37" s="1178"/>
      <c r="PGG37" s="1178"/>
      <c r="PGH37" s="1178"/>
      <c r="PGI37" s="1178"/>
      <c r="PGJ37" s="1178"/>
      <c r="PGK37" s="1178"/>
      <c r="PGL37" s="1178"/>
      <c r="PGM37" s="1178"/>
      <c r="PGN37" s="1178"/>
      <c r="PGO37" s="1178"/>
      <c r="PGP37" s="1178"/>
      <c r="PGQ37" s="1178"/>
      <c r="PGR37" s="1178"/>
      <c r="PGS37" s="1178"/>
      <c r="PGT37" s="1178"/>
      <c r="PGU37" s="1178"/>
      <c r="PGV37" s="1178"/>
      <c r="PGW37" s="1178"/>
      <c r="PGX37" s="1178"/>
      <c r="PGY37" s="1178"/>
      <c r="PGZ37" s="1178"/>
      <c r="PHA37" s="1178"/>
      <c r="PHB37" s="1178"/>
      <c r="PHC37" s="1178"/>
      <c r="PHD37" s="1178"/>
      <c r="PHE37" s="1178"/>
      <c r="PHF37" s="1178"/>
      <c r="PHG37" s="1178"/>
      <c r="PHH37" s="1178"/>
      <c r="PHI37" s="1178"/>
      <c r="PHJ37" s="1178"/>
      <c r="PHK37" s="1178"/>
      <c r="PHL37" s="1178"/>
      <c r="PHM37" s="1178"/>
      <c r="PHN37" s="1178"/>
      <c r="PHO37" s="1178"/>
      <c r="PHP37" s="1178"/>
      <c r="PHQ37" s="1178"/>
      <c r="PHR37" s="1178"/>
      <c r="PHS37" s="1178"/>
      <c r="PHT37" s="1178"/>
      <c r="PHU37" s="1178"/>
      <c r="PHV37" s="1178"/>
      <c r="PHW37" s="1178"/>
      <c r="PHX37" s="1178"/>
      <c r="PHY37" s="1178"/>
      <c r="PHZ37" s="1178"/>
      <c r="PIA37" s="1178"/>
      <c r="PIB37" s="1178"/>
      <c r="PIC37" s="1178"/>
      <c r="PID37" s="1178"/>
      <c r="PIE37" s="1178"/>
      <c r="PIF37" s="1178"/>
      <c r="PIG37" s="1178"/>
      <c r="PIH37" s="1178"/>
      <c r="PII37" s="1178"/>
      <c r="PIJ37" s="1178"/>
      <c r="PIK37" s="1178"/>
      <c r="PIL37" s="1178"/>
      <c r="PIM37" s="1178"/>
      <c r="PIN37" s="1178"/>
      <c r="PIO37" s="1178"/>
      <c r="PIP37" s="1178"/>
      <c r="PIQ37" s="1178"/>
      <c r="PIR37" s="1178"/>
      <c r="PIS37" s="1178"/>
      <c r="PIT37" s="1178"/>
      <c r="PIU37" s="1178"/>
      <c r="PIV37" s="1178"/>
      <c r="PIW37" s="1178"/>
      <c r="PIX37" s="1178"/>
      <c r="PIY37" s="1178"/>
      <c r="PIZ37" s="1178"/>
      <c r="PJA37" s="1178"/>
      <c r="PJB37" s="1178"/>
      <c r="PJC37" s="1178"/>
      <c r="PJD37" s="1178"/>
      <c r="PJE37" s="1178"/>
      <c r="PJF37" s="1178"/>
      <c r="PJG37" s="1178"/>
      <c r="PJH37" s="1178"/>
      <c r="PJI37" s="1178"/>
      <c r="PJJ37" s="1178"/>
      <c r="PJK37" s="1178"/>
      <c r="PJL37" s="1178"/>
      <c r="PJM37" s="1178"/>
      <c r="PJN37" s="1178"/>
      <c r="PJO37" s="1178"/>
      <c r="PJP37" s="1178"/>
      <c r="PJQ37" s="1178"/>
      <c r="PJR37" s="1178"/>
      <c r="PJS37" s="1178"/>
      <c r="PJT37" s="1178"/>
      <c r="PJU37" s="1178"/>
      <c r="PJV37" s="1178"/>
      <c r="PJW37" s="1178"/>
      <c r="PJX37" s="1178"/>
      <c r="PJY37" s="1178"/>
      <c r="PJZ37" s="1178"/>
      <c r="PKA37" s="1178"/>
      <c r="PKB37" s="1178"/>
      <c r="PKC37" s="1178"/>
      <c r="PKD37" s="1178"/>
      <c r="PKE37" s="1178"/>
      <c r="PKF37" s="1178"/>
      <c r="PKG37" s="1178"/>
      <c r="PKH37" s="1178"/>
      <c r="PKI37" s="1178"/>
      <c r="PKJ37" s="1178"/>
      <c r="PKK37" s="1178"/>
      <c r="PKL37" s="1178"/>
      <c r="PKM37" s="1178"/>
      <c r="PKN37" s="1178"/>
      <c r="PKO37" s="1178"/>
      <c r="PKP37" s="1178"/>
      <c r="PKQ37" s="1178"/>
      <c r="PKR37" s="1178"/>
      <c r="PKS37" s="1178"/>
      <c r="PKT37" s="1178"/>
      <c r="PKU37" s="1178"/>
      <c r="PKV37" s="1178"/>
      <c r="PKW37" s="1178"/>
      <c r="PKX37" s="1178"/>
      <c r="PKY37" s="1178"/>
      <c r="PKZ37" s="1178"/>
      <c r="PLA37" s="1178"/>
      <c r="PLB37" s="1178"/>
      <c r="PLC37" s="1178"/>
      <c r="PLD37" s="1178"/>
      <c r="PLE37" s="1178"/>
      <c r="PLF37" s="1178"/>
      <c r="PLG37" s="1178"/>
      <c r="PLH37" s="1178"/>
      <c r="PLI37" s="1178"/>
      <c r="PLJ37" s="1178"/>
      <c r="PLK37" s="1178"/>
      <c r="PLL37" s="1178"/>
      <c r="PLM37" s="1178"/>
      <c r="PLN37" s="1178"/>
      <c r="PLO37" s="1178"/>
      <c r="PLP37" s="1178"/>
      <c r="PLQ37" s="1178"/>
      <c r="PLR37" s="1178"/>
      <c r="PLS37" s="1178"/>
      <c r="PLT37" s="1178"/>
      <c r="PLU37" s="1178"/>
      <c r="PLV37" s="1178"/>
      <c r="PLW37" s="1178"/>
      <c r="PLX37" s="1178"/>
      <c r="PLY37" s="1178"/>
      <c r="PLZ37" s="1178"/>
      <c r="PMA37" s="1178"/>
      <c r="PMB37" s="1178"/>
      <c r="PMC37" s="1178"/>
      <c r="PMD37" s="1178"/>
      <c r="PME37" s="1178"/>
      <c r="PMF37" s="1178"/>
      <c r="PMG37" s="1178"/>
      <c r="PMH37" s="1178"/>
      <c r="PMI37" s="1178"/>
      <c r="PMJ37" s="1178"/>
      <c r="PMK37" s="1178"/>
      <c r="PML37" s="1178"/>
      <c r="PMM37" s="1178"/>
      <c r="PMN37" s="1178"/>
      <c r="PMO37" s="1178"/>
      <c r="PMP37" s="1178"/>
      <c r="PMQ37" s="1178"/>
      <c r="PMR37" s="1178"/>
      <c r="PMS37" s="1178"/>
      <c r="PMT37" s="1178"/>
      <c r="PMU37" s="1178"/>
      <c r="PMV37" s="1178"/>
      <c r="PMW37" s="1178"/>
      <c r="PMX37" s="1178"/>
      <c r="PMY37" s="1178"/>
      <c r="PMZ37" s="1178"/>
      <c r="PNA37" s="1178"/>
      <c r="PNB37" s="1178"/>
      <c r="PNC37" s="1178"/>
      <c r="PND37" s="1178"/>
      <c r="PNE37" s="1178"/>
      <c r="PNF37" s="1178"/>
      <c r="PNG37" s="1178"/>
      <c r="PNH37" s="1178"/>
      <c r="PNI37" s="1178"/>
      <c r="PNJ37" s="1178"/>
      <c r="PNK37" s="1178"/>
      <c r="PNL37" s="1178"/>
      <c r="PNM37" s="1178"/>
      <c r="PNN37" s="1178"/>
      <c r="PNO37" s="1178"/>
      <c r="PNP37" s="1178"/>
      <c r="PNQ37" s="1178"/>
      <c r="PNR37" s="1178"/>
      <c r="PNS37" s="1178"/>
      <c r="PNT37" s="1178"/>
      <c r="PNU37" s="1178"/>
      <c r="PNV37" s="1178"/>
      <c r="PNW37" s="1178"/>
      <c r="PNX37" s="1178"/>
      <c r="PNY37" s="1178"/>
      <c r="PNZ37" s="1178"/>
      <c r="POA37" s="1178"/>
      <c r="POB37" s="1178"/>
      <c r="POC37" s="1178"/>
      <c r="POD37" s="1178"/>
      <c r="POE37" s="1178"/>
      <c r="POF37" s="1178"/>
      <c r="POG37" s="1178"/>
      <c r="POH37" s="1178"/>
      <c r="POI37" s="1178"/>
      <c r="POJ37" s="1178"/>
      <c r="POK37" s="1178"/>
      <c r="POL37" s="1178"/>
      <c r="POM37" s="1178"/>
      <c r="PON37" s="1178"/>
      <c r="POO37" s="1178"/>
      <c r="POP37" s="1178"/>
      <c r="POQ37" s="1178"/>
      <c r="POR37" s="1178"/>
      <c r="POS37" s="1178"/>
      <c r="POT37" s="1178"/>
      <c r="POU37" s="1178"/>
      <c r="POV37" s="1178"/>
      <c r="POW37" s="1178"/>
      <c r="POX37" s="1178"/>
      <c r="POY37" s="1178"/>
      <c r="POZ37" s="1178"/>
      <c r="PPA37" s="1178"/>
      <c r="PPB37" s="1178"/>
      <c r="PPC37" s="1178"/>
      <c r="PPD37" s="1178"/>
      <c r="PPE37" s="1178"/>
      <c r="PPF37" s="1178"/>
      <c r="PPG37" s="1178"/>
      <c r="PPH37" s="1178"/>
      <c r="PPI37" s="1178"/>
      <c r="PPJ37" s="1178"/>
      <c r="PPK37" s="1178"/>
      <c r="PPL37" s="1178"/>
      <c r="PPM37" s="1178"/>
      <c r="PPN37" s="1178"/>
      <c r="PPO37" s="1178"/>
      <c r="PPP37" s="1178"/>
      <c r="PPQ37" s="1178"/>
      <c r="PPR37" s="1178"/>
      <c r="PPS37" s="1178"/>
      <c r="PPT37" s="1178"/>
      <c r="PPU37" s="1178"/>
      <c r="PPV37" s="1178"/>
      <c r="PPW37" s="1178"/>
      <c r="PPX37" s="1178"/>
      <c r="PPY37" s="1178"/>
      <c r="PPZ37" s="1178"/>
      <c r="PQA37" s="1178"/>
      <c r="PQB37" s="1178"/>
      <c r="PQC37" s="1178"/>
      <c r="PQD37" s="1178"/>
      <c r="PQE37" s="1178"/>
      <c r="PQF37" s="1178"/>
      <c r="PQG37" s="1178"/>
      <c r="PQH37" s="1178"/>
      <c r="PQI37" s="1178"/>
      <c r="PQJ37" s="1178"/>
      <c r="PQK37" s="1178"/>
      <c r="PQL37" s="1178"/>
      <c r="PQM37" s="1178"/>
      <c r="PQN37" s="1178"/>
      <c r="PQO37" s="1178"/>
      <c r="PQP37" s="1178"/>
      <c r="PQQ37" s="1178"/>
      <c r="PQR37" s="1178"/>
      <c r="PQS37" s="1178"/>
      <c r="PQT37" s="1178"/>
      <c r="PQU37" s="1178"/>
      <c r="PQV37" s="1178"/>
      <c r="PQW37" s="1178"/>
      <c r="PQX37" s="1178"/>
      <c r="PQY37" s="1178"/>
      <c r="PQZ37" s="1178"/>
      <c r="PRA37" s="1178"/>
      <c r="PRB37" s="1178"/>
      <c r="PRC37" s="1178"/>
      <c r="PRD37" s="1178"/>
      <c r="PRE37" s="1178"/>
      <c r="PRF37" s="1178"/>
      <c r="PRG37" s="1178"/>
      <c r="PRH37" s="1178"/>
      <c r="PRI37" s="1178"/>
      <c r="PRJ37" s="1178"/>
      <c r="PRK37" s="1178"/>
      <c r="PRL37" s="1178"/>
      <c r="PRM37" s="1178"/>
      <c r="PRN37" s="1178"/>
      <c r="PRO37" s="1178"/>
      <c r="PRP37" s="1178"/>
      <c r="PRQ37" s="1178"/>
      <c r="PRR37" s="1178"/>
      <c r="PRS37" s="1178"/>
      <c r="PRT37" s="1178"/>
      <c r="PRU37" s="1178"/>
      <c r="PRV37" s="1178"/>
      <c r="PRW37" s="1178"/>
      <c r="PRX37" s="1178"/>
      <c r="PRY37" s="1178"/>
      <c r="PRZ37" s="1178"/>
      <c r="PSA37" s="1178"/>
      <c r="PSB37" s="1178"/>
      <c r="PSC37" s="1178"/>
      <c r="PSD37" s="1178"/>
      <c r="PSE37" s="1178"/>
      <c r="PSF37" s="1178"/>
      <c r="PSG37" s="1178"/>
      <c r="PSH37" s="1178"/>
      <c r="PSI37" s="1178"/>
      <c r="PSJ37" s="1178"/>
      <c r="PSK37" s="1178"/>
      <c r="PSL37" s="1178"/>
      <c r="PSM37" s="1178"/>
      <c r="PSN37" s="1178"/>
      <c r="PSO37" s="1178"/>
      <c r="PSP37" s="1178"/>
      <c r="PSQ37" s="1178"/>
      <c r="PSR37" s="1178"/>
      <c r="PSS37" s="1178"/>
      <c r="PST37" s="1178"/>
      <c r="PSU37" s="1178"/>
      <c r="PSV37" s="1178"/>
      <c r="PSW37" s="1178"/>
      <c r="PSX37" s="1178"/>
      <c r="PSY37" s="1178"/>
      <c r="PSZ37" s="1178"/>
      <c r="PTA37" s="1178"/>
      <c r="PTB37" s="1178"/>
      <c r="PTC37" s="1178"/>
      <c r="PTD37" s="1178"/>
      <c r="PTE37" s="1178"/>
      <c r="PTF37" s="1178"/>
      <c r="PTG37" s="1178"/>
      <c r="PTH37" s="1178"/>
      <c r="PTI37" s="1178"/>
      <c r="PTJ37" s="1178"/>
      <c r="PTK37" s="1178"/>
      <c r="PTL37" s="1178"/>
      <c r="PTM37" s="1178"/>
      <c r="PTN37" s="1178"/>
      <c r="PTO37" s="1178"/>
      <c r="PTP37" s="1178"/>
      <c r="PTQ37" s="1178"/>
      <c r="PTR37" s="1178"/>
      <c r="PTS37" s="1178"/>
      <c r="PTT37" s="1178"/>
      <c r="PTU37" s="1178"/>
      <c r="PTV37" s="1178"/>
      <c r="PTW37" s="1178"/>
      <c r="PTX37" s="1178"/>
      <c r="PTY37" s="1178"/>
      <c r="PTZ37" s="1178"/>
      <c r="PUA37" s="1178"/>
      <c r="PUB37" s="1178"/>
      <c r="PUC37" s="1178"/>
      <c r="PUD37" s="1178"/>
      <c r="PUE37" s="1178"/>
      <c r="PUF37" s="1178"/>
      <c r="PUG37" s="1178"/>
      <c r="PUH37" s="1178"/>
      <c r="PUI37" s="1178"/>
      <c r="PUJ37" s="1178"/>
      <c r="PUK37" s="1178"/>
      <c r="PUL37" s="1178"/>
      <c r="PUM37" s="1178"/>
      <c r="PUN37" s="1178"/>
      <c r="PUO37" s="1178"/>
      <c r="PUP37" s="1178"/>
      <c r="PUQ37" s="1178"/>
      <c r="PUR37" s="1178"/>
      <c r="PUS37" s="1178"/>
      <c r="PUT37" s="1178"/>
      <c r="PUU37" s="1178"/>
      <c r="PUV37" s="1178"/>
      <c r="PUW37" s="1178"/>
      <c r="PUX37" s="1178"/>
      <c r="PUY37" s="1178"/>
      <c r="PUZ37" s="1178"/>
      <c r="PVA37" s="1178"/>
      <c r="PVB37" s="1178"/>
      <c r="PVC37" s="1178"/>
      <c r="PVD37" s="1178"/>
      <c r="PVE37" s="1178"/>
      <c r="PVF37" s="1178"/>
      <c r="PVG37" s="1178"/>
      <c r="PVH37" s="1178"/>
      <c r="PVI37" s="1178"/>
      <c r="PVJ37" s="1178"/>
      <c r="PVK37" s="1178"/>
      <c r="PVL37" s="1178"/>
      <c r="PVM37" s="1178"/>
      <c r="PVN37" s="1178"/>
      <c r="PVO37" s="1178"/>
      <c r="PVP37" s="1178"/>
      <c r="PVQ37" s="1178"/>
      <c r="PVR37" s="1178"/>
      <c r="PVS37" s="1178"/>
      <c r="PVT37" s="1178"/>
      <c r="PVU37" s="1178"/>
      <c r="PVV37" s="1178"/>
      <c r="PVW37" s="1178"/>
      <c r="PVX37" s="1178"/>
      <c r="PVY37" s="1178"/>
      <c r="PVZ37" s="1178"/>
      <c r="PWA37" s="1178"/>
      <c r="PWB37" s="1178"/>
      <c r="PWC37" s="1178"/>
      <c r="PWD37" s="1178"/>
      <c r="PWE37" s="1178"/>
      <c r="PWF37" s="1178"/>
      <c r="PWG37" s="1178"/>
      <c r="PWH37" s="1178"/>
      <c r="PWI37" s="1178"/>
      <c r="PWJ37" s="1178"/>
      <c r="PWK37" s="1178"/>
      <c r="PWL37" s="1178"/>
      <c r="PWM37" s="1178"/>
      <c r="PWN37" s="1178"/>
      <c r="PWO37" s="1178"/>
      <c r="PWP37" s="1178"/>
      <c r="PWQ37" s="1178"/>
      <c r="PWR37" s="1178"/>
      <c r="PWS37" s="1178"/>
      <c r="PWT37" s="1178"/>
      <c r="PWU37" s="1178"/>
      <c r="PWV37" s="1178"/>
      <c r="PWW37" s="1178"/>
      <c r="PWX37" s="1178"/>
      <c r="PWY37" s="1178"/>
      <c r="PWZ37" s="1178"/>
      <c r="PXA37" s="1178"/>
      <c r="PXB37" s="1178"/>
      <c r="PXC37" s="1178"/>
      <c r="PXD37" s="1178"/>
      <c r="PXE37" s="1178"/>
      <c r="PXF37" s="1178"/>
      <c r="PXG37" s="1178"/>
      <c r="PXH37" s="1178"/>
      <c r="PXI37" s="1178"/>
      <c r="PXJ37" s="1178"/>
      <c r="PXK37" s="1178"/>
      <c r="PXL37" s="1178"/>
      <c r="PXM37" s="1178"/>
      <c r="PXN37" s="1178"/>
      <c r="PXO37" s="1178"/>
      <c r="PXP37" s="1178"/>
      <c r="PXQ37" s="1178"/>
      <c r="PXR37" s="1178"/>
      <c r="PXS37" s="1178"/>
      <c r="PXT37" s="1178"/>
      <c r="PXU37" s="1178"/>
      <c r="PXV37" s="1178"/>
      <c r="PXW37" s="1178"/>
      <c r="PXX37" s="1178"/>
      <c r="PXY37" s="1178"/>
      <c r="PXZ37" s="1178"/>
      <c r="PYA37" s="1178"/>
      <c r="PYB37" s="1178"/>
      <c r="PYC37" s="1178"/>
      <c r="PYD37" s="1178"/>
      <c r="PYE37" s="1178"/>
      <c r="PYF37" s="1178"/>
      <c r="PYG37" s="1178"/>
      <c r="PYH37" s="1178"/>
      <c r="PYI37" s="1178"/>
      <c r="PYJ37" s="1178"/>
      <c r="PYK37" s="1178"/>
      <c r="PYL37" s="1178"/>
      <c r="PYM37" s="1178"/>
      <c r="PYN37" s="1178"/>
      <c r="PYO37" s="1178"/>
      <c r="PYP37" s="1178"/>
      <c r="PYQ37" s="1178"/>
      <c r="PYR37" s="1178"/>
      <c r="PYS37" s="1178"/>
      <c r="PYT37" s="1178"/>
      <c r="PYU37" s="1178"/>
      <c r="PYV37" s="1178"/>
      <c r="PYW37" s="1178"/>
      <c r="PYX37" s="1178"/>
      <c r="PYY37" s="1178"/>
      <c r="PYZ37" s="1178"/>
      <c r="PZA37" s="1178"/>
      <c r="PZB37" s="1178"/>
      <c r="PZC37" s="1178"/>
      <c r="PZD37" s="1178"/>
      <c r="PZE37" s="1178"/>
      <c r="PZF37" s="1178"/>
      <c r="PZG37" s="1178"/>
      <c r="PZH37" s="1178"/>
      <c r="PZI37" s="1178"/>
      <c r="PZJ37" s="1178"/>
      <c r="PZK37" s="1178"/>
      <c r="PZL37" s="1178"/>
      <c r="PZM37" s="1178"/>
      <c r="PZN37" s="1178"/>
      <c r="PZO37" s="1178"/>
      <c r="PZP37" s="1178"/>
      <c r="PZQ37" s="1178"/>
      <c r="PZR37" s="1178"/>
      <c r="PZS37" s="1178"/>
      <c r="PZT37" s="1178"/>
      <c r="PZU37" s="1178"/>
      <c r="PZV37" s="1178"/>
      <c r="PZW37" s="1178"/>
      <c r="PZX37" s="1178"/>
      <c r="PZY37" s="1178"/>
      <c r="PZZ37" s="1178"/>
      <c r="QAA37" s="1178"/>
      <c r="QAB37" s="1178"/>
      <c r="QAC37" s="1178"/>
      <c r="QAD37" s="1178"/>
      <c r="QAE37" s="1178"/>
      <c r="QAF37" s="1178"/>
      <c r="QAG37" s="1178"/>
      <c r="QAH37" s="1178"/>
      <c r="QAI37" s="1178"/>
      <c r="QAJ37" s="1178"/>
      <c r="QAK37" s="1178"/>
      <c r="QAL37" s="1178"/>
      <c r="QAM37" s="1178"/>
      <c r="QAN37" s="1178"/>
      <c r="QAO37" s="1178"/>
      <c r="QAP37" s="1178"/>
      <c r="QAQ37" s="1178"/>
      <c r="QAR37" s="1178"/>
      <c r="QAS37" s="1178"/>
      <c r="QAT37" s="1178"/>
      <c r="QAU37" s="1178"/>
      <c r="QAV37" s="1178"/>
      <c r="QAW37" s="1178"/>
      <c r="QAX37" s="1178"/>
      <c r="QAY37" s="1178"/>
      <c r="QAZ37" s="1178"/>
      <c r="QBA37" s="1178"/>
      <c r="QBB37" s="1178"/>
      <c r="QBC37" s="1178"/>
      <c r="QBD37" s="1178"/>
      <c r="QBE37" s="1178"/>
      <c r="QBF37" s="1178"/>
      <c r="QBG37" s="1178"/>
      <c r="QBH37" s="1178"/>
      <c r="QBI37" s="1178"/>
      <c r="QBJ37" s="1178"/>
      <c r="QBK37" s="1178"/>
      <c r="QBL37" s="1178"/>
      <c r="QBM37" s="1178"/>
      <c r="QBN37" s="1178"/>
      <c r="QBO37" s="1178"/>
      <c r="QBP37" s="1178"/>
      <c r="QBQ37" s="1178"/>
      <c r="QBR37" s="1178"/>
      <c r="QBS37" s="1178"/>
      <c r="QBT37" s="1178"/>
      <c r="QBU37" s="1178"/>
      <c r="QBV37" s="1178"/>
      <c r="QBW37" s="1178"/>
      <c r="QBX37" s="1178"/>
      <c r="QBY37" s="1178"/>
      <c r="QBZ37" s="1178"/>
      <c r="QCA37" s="1178"/>
      <c r="QCB37" s="1178"/>
      <c r="QCC37" s="1178"/>
      <c r="QCD37" s="1178"/>
      <c r="QCE37" s="1178"/>
      <c r="QCF37" s="1178"/>
      <c r="QCG37" s="1178"/>
      <c r="QCH37" s="1178"/>
      <c r="QCI37" s="1178"/>
      <c r="QCJ37" s="1178"/>
      <c r="QCK37" s="1178"/>
      <c r="QCL37" s="1178"/>
      <c r="QCM37" s="1178"/>
      <c r="QCN37" s="1178"/>
      <c r="QCO37" s="1178"/>
      <c r="QCP37" s="1178"/>
      <c r="QCQ37" s="1178"/>
      <c r="QCR37" s="1178"/>
      <c r="QCS37" s="1178"/>
      <c r="QCT37" s="1178"/>
      <c r="QCU37" s="1178"/>
      <c r="QCV37" s="1178"/>
      <c r="QCW37" s="1178"/>
      <c r="QCX37" s="1178"/>
      <c r="QCY37" s="1178"/>
      <c r="QCZ37" s="1178"/>
      <c r="QDA37" s="1178"/>
      <c r="QDB37" s="1178"/>
      <c r="QDC37" s="1178"/>
      <c r="QDD37" s="1178"/>
      <c r="QDE37" s="1178"/>
      <c r="QDF37" s="1178"/>
      <c r="QDG37" s="1178"/>
      <c r="QDH37" s="1178"/>
      <c r="QDI37" s="1178"/>
      <c r="QDJ37" s="1178"/>
      <c r="QDK37" s="1178"/>
      <c r="QDL37" s="1178"/>
      <c r="QDM37" s="1178"/>
      <c r="QDN37" s="1178"/>
      <c r="QDO37" s="1178"/>
      <c r="QDP37" s="1178"/>
      <c r="QDQ37" s="1178"/>
      <c r="QDR37" s="1178"/>
      <c r="QDS37" s="1178"/>
      <c r="QDT37" s="1178"/>
      <c r="QDU37" s="1178"/>
      <c r="QDV37" s="1178"/>
      <c r="QDW37" s="1178"/>
      <c r="QDX37" s="1178"/>
      <c r="QDY37" s="1178"/>
      <c r="QDZ37" s="1178"/>
      <c r="QEA37" s="1178"/>
      <c r="QEB37" s="1178"/>
      <c r="QEC37" s="1178"/>
      <c r="QED37" s="1178"/>
      <c r="QEE37" s="1178"/>
      <c r="QEF37" s="1178"/>
      <c r="QEG37" s="1178"/>
      <c r="QEH37" s="1178"/>
      <c r="QEI37" s="1178"/>
      <c r="QEJ37" s="1178"/>
      <c r="QEK37" s="1178"/>
      <c r="QEL37" s="1178"/>
      <c r="QEM37" s="1178"/>
      <c r="QEN37" s="1178"/>
      <c r="QEO37" s="1178"/>
      <c r="QEP37" s="1178"/>
      <c r="QEQ37" s="1178"/>
      <c r="QER37" s="1178"/>
      <c r="QES37" s="1178"/>
      <c r="QET37" s="1178"/>
      <c r="QEU37" s="1178"/>
      <c r="QEV37" s="1178"/>
      <c r="QEW37" s="1178"/>
      <c r="QEX37" s="1178"/>
      <c r="QEY37" s="1178"/>
      <c r="QEZ37" s="1178"/>
      <c r="QFA37" s="1178"/>
      <c r="QFB37" s="1178"/>
      <c r="QFC37" s="1178"/>
      <c r="QFD37" s="1178"/>
      <c r="QFE37" s="1178"/>
      <c r="QFF37" s="1178"/>
      <c r="QFG37" s="1178"/>
      <c r="QFH37" s="1178"/>
      <c r="QFI37" s="1178"/>
      <c r="QFJ37" s="1178"/>
      <c r="QFK37" s="1178"/>
      <c r="QFL37" s="1178"/>
      <c r="QFM37" s="1178"/>
      <c r="QFN37" s="1178"/>
      <c r="QFO37" s="1178"/>
      <c r="QFP37" s="1178"/>
      <c r="QFQ37" s="1178"/>
      <c r="QFR37" s="1178"/>
      <c r="QFS37" s="1178"/>
      <c r="QFT37" s="1178"/>
      <c r="QFU37" s="1178"/>
      <c r="QFV37" s="1178"/>
      <c r="QFW37" s="1178"/>
      <c r="QFX37" s="1178"/>
      <c r="QFY37" s="1178"/>
      <c r="QFZ37" s="1178"/>
      <c r="QGA37" s="1178"/>
      <c r="QGB37" s="1178"/>
      <c r="QGC37" s="1178"/>
      <c r="QGD37" s="1178"/>
      <c r="QGE37" s="1178"/>
      <c r="QGF37" s="1178"/>
      <c r="QGG37" s="1178"/>
      <c r="QGH37" s="1178"/>
      <c r="QGI37" s="1178"/>
      <c r="QGJ37" s="1178"/>
      <c r="QGK37" s="1178"/>
      <c r="QGL37" s="1178"/>
      <c r="QGM37" s="1178"/>
      <c r="QGN37" s="1178"/>
      <c r="QGO37" s="1178"/>
      <c r="QGP37" s="1178"/>
      <c r="QGQ37" s="1178"/>
      <c r="QGR37" s="1178"/>
      <c r="QGS37" s="1178"/>
      <c r="QGT37" s="1178"/>
      <c r="QGU37" s="1178"/>
      <c r="QGV37" s="1178"/>
      <c r="QGW37" s="1178"/>
      <c r="QGX37" s="1178"/>
      <c r="QGY37" s="1178"/>
      <c r="QGZ37" s="1178"/>
      <c r="QHA37" s="1178"/>
      <c r="QHB37" s="1178"/>
      <c r="QHC37" s="1178"/>
      <c r="QHD37" s="1178"/>
      <c r="QHE37" s="1178"/>
      <c r="QHF37" s="1178"/>
      <c r="QHG37" s="1178"/>
      <c r="QHH37" s="1178"/>
      <c r="QHI37" s="1178"/>
      <c r="QHJ37" s="1178"/>
      <c r="QHK37" s="1178"/>
      <c r="QHL37" s="1178"/>
      <c r="QHM37" s="1178"/>
      <c r="QHN37" s="1178"/>
      <c r="QHO37" s="1178"/>
      <c r="QHP37" s="1178"/>
      <c r="QHQ37" s="1178"/>
      <c r="QHR37" s="1178"/>
      <c r="QHS37" s="1178"/>
      <c r="QHT37" s="1178"/>
      <c r="QHU37" s="1178"/>
      <c r="QHV37" s="1178"/>
      <c r="QHW37" s="1178"/>
      <c r="QHX37" s="1178"/>
      <c r="QHY37" s="1178"/>
      <c r="QHZ37" s="1178"/>
      <c r="QIA37" s="1178"/>
      <c r="QIB37" s="1178"/>
      <c r="QIC37" s="1178"/>
      <c r="QID37" s="1178"/>
      <c r="QIE37" s="1178"/>
      <c r="QIF37" s="1178"/>
      <c r="QIG37" s="1178"/>
      <c r="QIH37" s="1178"/>
      <c r="QII37" s="1178"/>
      <c r="QIJ37" s="1178"/>
      <c r="QIK37" s="1178"/>
      <c r="QIL37" s="1178"/>
      <c r="QIM37" s="1178"/>
      <c r="QIN37" s="1178"/>
      <c r="QIO37" s="1178"/>
      <c r="QIP37" s="1178"/>
      <c r="QIQ37" s="1178"/>
      <c r="QIR37" s="1178"/>
      <c r="QIS37" s="1178"/>
      <c r="QIT37" s="1178"/>
      <c r="QIU37" s="1178"/>
      <c r="QIV37" s="1178"/>
      <c r="QIW37" s="1178"/>
      <c r="QIX37" s="1178"/>
      <c r="QIY37" s="1178"/>
      <c r="QIZ37" s="1178"/>
      <c r="QJA37" s="1178"/>
      <c r="QJB37" s="1178"/>
      <c r="QJC37" s="1178"/>
      <c r="QJD37" s="1178"/>
      <c r="QJE37" s="1178"/>
      <c r="QJF37" s="1178"/>
      <c r="QJG37" s="1178"/>
      <c r="QJH37" s="1178"/>
      <c r="QJI37" s="1178"/>
      <c r="QJJ37" s="1178"/>
      <c r="QJK37" s="1178"/>
      <c r="QJL37" s="1178"/>
      <c r="QJM37" s="1178"/>
      <c r="QJN37" s="1178"/>
      <c r="QJO37" s="1178"/>
      <c r="QJP37" s="1178"/>
      <c r="QJQ37" s="1178"/>
      <c r="QJR37" s="1178"/>
      <c r="QJS37" s="1178"/>
      <c r="QJT37" s="1178"/>
      <c r="QJU37" s="1178"/>
      <c r="QJV37" s="1178"/>
      <c r="QJW37" s="1178"/>
      <c r="QJX37" s="1178"/>
      <c r="QJY37" s="1178"/>
      <c r="QJZ37" s="1178"/>
      <c r="QKA37" s="1178"/>
      <c r="QKB37" s="1178"/>
      <c r="QKC37" s="1178"/>
      <c r="QKD37" s="1178"/>
      <c r="QKE37" s="1178"/>
      <c r="QKF37" s="1178"/>
      <c r="QKG37" s="1178"/>
      <c r="QKH37" s="1178"/>
      <c r="QKI37" s="1178"/>
      <c r="QKJ37" s="1178"/>
      <c r="QKK37" s="1178"/>
      <c r="QKL37" s="1178"/>
      <c r="QKM37" s="1178"/>
      <c r="QKN37" s="1178"/>
      <c r="QKO37" s="1178"/>
      <c r="QKP37" s="1178"/>
      <c r="QKQ37" s="1178"/>
      <c r="QKR37" s="1178"/>
      <c r="QKS37" s="1178"/>
      <c r="QKT37" s="1178"/>
      <c r="QKU37" s="1178"/>
      <c r="QKV37" s="1178"/>
      <c r="QKW37" s="1178"/>
      <c r="QKX37" s="1178"/>
      <c r="QKY37" s="1178"/>
      <c r="QKZ37" s="1178"/>
      <c r="QLA37" s="1178"/>
      <c r="QLB37" s="1178"/>
      <c r="QLC37" s="1178"/>
      <c r="QLD37" s="1178"/>
      <c r="QLE37" s="1178"/>
      <c r="QLF37" s="1178"/>
      <c r="QLG37" s="1178"/>
      <c r="QLH37" s="1178"/>
      <c r="QLI37" s="1178"/>
      <c r="QLJ37" s="1178"/>
      <c r="QLK37" s="1178"/>
      <c r="QLL37" s="1178"/>
      <c r="QLM37" s="1178"/>
      <c r="QLN37" s="1178"/>
      <c r="QLO37" s="1178"/>
      <c r="QLP37" s="1178"/>
      <c r="QLQ37" s="1178"/>
      <c r="QLR37" s="1178"/>
      <c r="QLS37" s="1178"/>
      <c r="QLT37" s="1178"/>
      <c r="QLU37" s="1178"/>
      <c r="QLV37" s="1178"/>
      <c r="QLW37" s="1178"/>
      <c r="QLX37" s="1178"/>
      <c r="QLY37" s="1178"/>
      <c r="QLZ37" s="1178"/>
      <c r="QMA37" s="1178"/>
      <c r="QMB37" s="1178"/>
      <c r="QMC37" s="1178"/>
      <c r="QMD37" s="1178"/>
      <c r="QME37" s="1178"/>
      <c r="QMF37" s="1178"/>
      <c r="QMG37" s="1178"/>
      <c r="QMH37" s="1178"/>
      <c r="QMI37" s="1178"/>
      <c r="QMJ37" s="1178"/>
      <c r="QMK37" s="1178"/>
      <c r="QML37" s="1178"/>
      <c r="QMM37" s="1178"/>
      <c r="QMN37" s="1178"/>
      <c r="QMO37" s="1178"/>
      <c r="QMP37" s="1178"/>
      <c r="QMQ37" s="1178"/>
      <c r="QMR37" s="1178"/>
      <c r="QMS37" s="1178"/>
      <c r="QMT37" s="1178"/>
      <c r="QMU37" s="1178"/>
      <c r="QMV37" s="1178"/>
      <c r="QMW37" s="1178"/>
      <c r="QMX37" s="1178"/>
      <c r="QMY37" s="1178"/>
      <c r="QMZ37" s="1178"/>
      <c r="QNA37" s="1178"/>
      <c r="QNB37" s="1178"/>
      <c r="QNC37" s="1178"/>
      <c r="QND37" s="1178"/>
      <c r="QNE37" s="1178"/>
      <c r="QNF37" s="1178"/>
      <c r="QNG37" s="1178"/>
      <c r="QNH37" s="1178"/>
      <c r="QNI37" s="1178"/>
      <c r="QNJ37" s="1178"/>
      <c r="QNK37" s="1178"/>
      <c r="QNL37" s="1178"/>
      <c r="QNM37" s="1178"/>
      <c r="QNN37" s="1178"/>
      <c r="QNO37" s="1178"/>
      <c r="QNP37" s="1178"/>
      <c r="QNQ37" s="1178"/>
      <c r="QNR37" s="1178"/>
      <c r="QNS37" s="1178"/>
      <c r="QNT37" s="1178"/>
      <c r="QNU37" s="1178"/>
      <c r="QNV37" s="1178"/>
      <c r="QNW37" s="1178"/>
      <c r="QNX37" s="1178"/>
      <c r="QNY37" s="1178"/>
      <c r="QNZ37" s="1178"/>
      <c r="QOA37" s="1178"/>
      <c r="QOB37" s="1178"/>
      <c r="QOC37" s="1178"/>
      <c r="QOD37" s="1178"/>
      <c r="QOE37" s="1178"/>
      <c r="QOF37" s="1178"/>
      <c r="QOG37" s="1178"/>
      <c r="QOH37" s="1178"/>
      <c r="QOI37" s="1178"/>
      <c r="QOJ37" s="1178"/>
      <c r="QOK37" s="1178"/>
      <c r="QOL37" s="1178"/>
      <c r="QOM37" s="1178"/>
      <c r="QON37" s="1178"/>
      <c r="QOO37" s="1178"/>
      <c r="QOP37" s="1178"/>
      <c r="QOQ37" s="1178"/>
      <c r="QOR37" s="1178"/>
      <c r="QOS37" s="1178"/>
      <c r="QOT37" s="1178"/>
      <c r="QOU37" s="1178"/>
      <c r="QOV37" s="1178"/>
      <c r="QOW37" s="1178"/>
      <c r="QOX37" s="1178"/>
      <c r="QOY37" s="1178"/>
      <c r="QOZ37" s="1178"/>
      <c r="QPA37" s="1178"/>
      <c r="QPB37" s="1178"/>
      <c r="QPC37" s="1178"/>
      <c r="QPD37" s="1178"/>
      <c r="QPE37" s="1178"/>
      <c r="QPF37" s="1178"/>
      <c r="QPG37" s="1178"/>
      <c r="QPH37" s="1178"/>
      <c r="QPI37" s="1178"/>
      <c r="QPJ37" s="1178"/>
      <c r="QPK37" s="1178"/>
      <c r="QPL37" s="1178"/>
      <c r="QPM37" s="1178"/>
      <c r="QPN37" s="1178"/>
      <c r="QPO37" s="1178"/>
      <c r="QPP37" s="1178"/>
      <c r="QPQ37" s="1178"/>
      <c r="QPR37" s="1178"/>
      <c r="QPS37" s="1178"/>
      <c r="QPT37" s="1178"/>
      <c r="QPU37" s="1178"/>
      <c r="QPV37" s="1178"/>
      <c r="QPW37" s="1178"/>
      <c r="QPX37" s="1178"/>
      <c r="QPY37" s="1178"/>
      <c r="QPZ37" s="1178"/>
      <c r="QQA37" s="1178"/>
      <c r="QQB37" s="1178"/>
      <c r="QQC37" s="1178"/>
      <c r="QQD37" s="1178"/>
      <c r="QQE37" s="1178"/>
      <c r="QQF37" s="1178"/>
      <c r="QQG37" s="1178"/>
      <c r="QQH37" s="1178"/>
      <c r="QQI37" s="1178"/>
      <c r="QQJ37" s="1178"/>
      <c r="QQK37" s="1178"/>
      <c r="QQL37" s="1178"/>
      <c r="QQM37" s="1178"/>
      <c r="QQN37" s="1178"/>
      <c r="QQO37" s="1178"/>
      <c r="QQP37" s="1178"/>
      <c r="QQQ37" s="1178"/>
      <c r="QQR37" s="1178"/>
      <c r="QQS37" s="1178"/>
      <c r="QQT37" s="1178"/>
      <c r="QQU37" s="1178"/>
      <c r="QQV37" s="1178"/>
      <c r="QQW37" s="1178"/>
      <c r="QQX37" s="1178"/>
      <c r="QQY37" s="1178"/>
      <c r="QQZ37" s="1178"/>
      <c r="QRA37" s="1178"/>
      <c r="QRB37" s="1178"/>
      <c r="QRC37" s="1178"/>
      <c r="QRD37" s="1178"/>
      <c r="QRE37" s="1178"/>
      <c r="QRF37" s="1178"/>
      <c r="QRG37" s="1178"/>
      <c r="QRH37" s="1178"/>
      <c r="QRI37" s="1178"/>
      <c r="QRJ37" s="1178"/>
      <c r="QRK37" s="1178"/>
      <c r="QRL37" s="1178"/>
      <c r="QRM37" s="1178"/>
      <c r="QRN37" s="1178"/>
      <c r="QRO37" s="1178"/>
      <c r="QRP37" s="1178"/>
      <c r="QRQ37" s="1178"/>
      <c r="QRR37" s="1178"/>
      <c r="QRS37" s="1178"/>
      <c r="QRT37" s="1178"/>
      <c r="QRU37" s="1178"/>
      <c r="QRV37" s="1178"/>
      <c r="QRW37" s="1178"/>
      <c r="QRX37" s="1178"/>
      <c r="QRY37" s="1178"/>
      <c r="QRZ37" s="1178"/>
      <c r="QSA37" s="1178"/>
      <c r="QSB37" s="1178"/>
      <c r="QSC37" s="1178"/>
      <c r="QSD37" s="1178"/>
      <c r="QSE37" s="1178"/>
      <c r="QSF37" s="1178"/>
      <c r="QSG37" s="1178"/>
      <c r="QSH37" s="1178"/>
      <c r="QSI37" s="1178"/>
      <c r="QSJ37" s="1178"/>
      <c r="QSK37" s="1178"/>
      <c r="QSL37" s="1178"/>
      <c r="QSM37" s="1178"/>
      <c r="QSN37" s="1178"/>
      <c r="QSO37" s="1178"/>
      <c r="QSP37" s="1178"/>
      <c r="QSQ37" s="1178"/>
      <c r="QSR37" s="1178"/>
      <c r="QSS37" s="1178"/>
      <c r="QST37" s="1178"/>
      <c r="QSU37" s="1178"/>
      <c r="QSV37" s="1178"/>
      <c r="QSW37" s="1178"/>
      <c r="QSX37" s="1178"/>
      <c r="QSY37" s="1178"/>
      <c r="QSZ37" s="1178"/>
      <c r="QTA37" s="1178"/>
      <c r="QTB37" s="1178"/>
      <c r="QTC37" s="1178"/>
      <c r="QTD37" s="1178"/>
      <c r="QTE37" s="1178"/>
      <c r="QTF37" s="1178"/>
      <c r="QTG37" s="1178"/>
      <c r="QTH37" s="1178"/>
      <c r="QTI37" s="1178"/>
      <c r="QTJ37" s="1178"/>
      <c r="QTK37" s="1178"/>
      <c r="QTL37" s="1178"/>
      <c r="QTM37" s="1178"/>
      <c r="QTN37" s="1178"/>
      <c r="QTO37" s="1178"/>
      <c r="QTP37" s="1178"/>
      <c r="QTQ37" s="1178"/>
      <c r="QTR37" s="1178"/>
      <c r="QTS37" s="1178"/>
      <c r="QTT37" s="1178"/>
      <c r="QTU37" s="1178"/>
      <c r="QTV37" s="1178"/>
      <c r="QTW37" s="1178"/>
      <c r="QTX37" s="1178"/>
      <c r="QTY37" s="1178"/>
      <c r="QTZ37" s="1178"/>
      <c r="QUA37" s="1178"/>
      <c r="QUB37" s="1178"/>
      <c r="QUC37" s="1178"/>
      <c r="QUD37" s="1178"/>
      <c r="QUE37" s="1178"/>
      <c r="QUF37" s="1178"/>
      <c r="QUG37" s="1178"/>
      <c r="QUH37" s="1178"/>
      <c r="QUI37" s="1178"/>
      <c r="QUJ37" s="1178"/>
      <c r="QUK37" s="1178"/>
      <c r="QUL37" s="1178"/>
      <c r="QUM37" s="1178"/>
      <c r="QUN37" s="1178"/>
      <c r="QUO37" s="1178"/>
      <c r="QUP37" s="1178"/>
      <c r="QUQ37" s="1178"/>
      <c r="QUR37" s="1178"/>
      <c r="QUS37" s="1178"/>
      <c r="QUT37" s="1178"/>
      <c r="QUU37" s="1178"/>
      <c r="QUV37" s="1178"/>
      <c r="QUW37" s="1178"/>
      <c r="QUX37" s="1178"/>
      <c r="QUY37" s="1178"/>
      <c r="QUZ37" s="1178"/>
      <c r="QVA37" s="1178"/>
      <c r="QVB37" s="1178"/>
      <c r="QVC37" s="1178"/>
      <c r="QVD37" s="1178"/>
      <c r="QVE37" s="1178"/>
      <c r="QVF37" s="1178"/>
      <c r="QVG37" s="1178"/>
      <c r="QVH37" s="1178"/>
      <c r="QVI37" s="1178"/>
      <c r="QVJ37" s="1178"/>
      <c r="QVK37" s="1178"/>
      <c r="QVL37" s="1178"/>
      <c r="QVM37" s="1178"/>
      <c r="QVN37" s="1178"/>
      <c r="QVO37" s="1178"/>
      <c r="QVP37" s="1178"/>
      <c r="QVQ37" s="1178"/>
      <c r="QVR37" s="1178"/>
      <c r="QVS37" s="1178"/>
      <c r="QVT37" s="1178"/>
      <c r="QVU37" s="1178"/>
      <c r="QVV37" s="1178"/>
      <c r="QVW37" s="1178"/>
      <c r="QVX37" s="1178"/>
      <c r="QVY37" s="1178"/>
      <c r="QVZ37" s="1178"/>
      <c r="QWA37" s="1178"/>
      <c r="QWB37" s="1178"/>
      <c r="QWC37" s="1178"/>
      <c r="QWD37" s="1178"/>
      <c r="QWE37" s="1178"/>
      <c r="QWF37" s="1178"/>
      <c r="QWG37" s="1178"/>
      <c r="QWH37" s="1178"/>
      <c r="QWI37" s="1178"/>
      <c r="QWJ37" s="1178"/>
      <c r="QWK37" s="1178"/>
      <c r="QWL37" s="1178"/>
      <c r="QWM37" s="1178"/>
      <c r="QWN37" s="1178"/>
      <c r="QWO37" s="1178"/>
      <c r="QWP37" s="1178"/>
      <c r="QWQ37" s="1178"/>
      <c r="QWR37" s="1178"/>
      <c r="QWS37" s="1178"/>
      <c r="QWT37" s="1178"/>
      <c r="QWU37" s="1178"/>
      <c r="QWV37" s="1178"/>
      <c r="QWW37" s="1178"/>
      <c r="QWX37" s="1178"/>
      <c r="QWY37" s="1178"/>
      <c r="QWZ37" s="1178"/>
      <c r="QXA37" s="1178"/>
      <c r="QXB37" s="1178"/>
      <c r="QXC37" s="1178"/>
      <c r="QXD37" s="1178"/>
      <c r="QXE37" s="1178"/>
      <c r="QXF37" s="1178"/>
      <c r="QXG37" s="1178"/>
      <c r="QXH37" s="1178"/>
      <c r="QXI37" s="1178"/>
      <c r="QXJ37" s="1178"/>
      <c r="QXK37" s="1178"/>
      <c r="QXL37" s="1178"/>
      <c r="QXM37" s="1178"/>
      <c r="QXN37" s="1178"/>
      <c r="QXO37" s="1178"/>
      <c r="QXP37" s="1178"/>
      <c r="QXQ37" s="1178"/>
      <c r="QXR37" s="1178"/>
      <c r="QXS37" s="1178"/>
      <c r="QXT37" s="1178"/>
      <c r="QXU37" s="1178"/>
      <c r="QXV37" s="1178"/>
      <c r="QXW37" s="1178"/>
      <c r="QXX37" s="1178"/>
      <c r="QXY37" s="1178"/>
      <c r="QXZ37" s="1178"/>
      <c r="QYA37" s="1178"/>
      <c r="QYB37" s="1178"/>
      <c r="QYC37" s="1178"/>
      <c r="QYD37" s="1178"/>
      <c r="QYE37" s="1178"/>
      <c r="QYF37" s="1178"/>
      <c r="QYG37" s="1178"/>
      <c r="QYH37" s="1178"/>
      <c r="QYI37" s="1178"/>
      <c r="QYJ37" s="1178"/>
      <c r="QYK37" s="1178"/>
      <c r="QYL37" s="1178"/>
      <c r="QYM37" s="1178"/>
      <c r="QYN37" s="1178"/>
      <c r="QYO37" s="1178"/>
      <c r="QYP37" s="1178"/>
      <c r="QYQ37" s="1178"/>
      <c r="QYR37" s="1178"/>
      <c r="QYS37" s="1178"/>
      <c r="QYT37" s="1178"/>
      <c r="QYU37" s="1178"/>
      <c r="QYV37" s="1178"/>
      <c r="QYW37" s="1178"/>
      <c r="QYX37" s="1178"/>
      <c r="QYY37" s="1178"/>
      <c r="QYZ37" s="1178"/>
      <c r="QZA37" s="1178"/>
      <c r="QZB37" s="1178"/>
      <c r="QZC37" s="1178"/>
      <c r="QZD37" s="1178"/>
      <c r="QZE37" s="1178"/>
      <c r="QZF37" s="1178"/>
      <c r="QZG37" s="1178"/>
      <c r="QZH37" s="1178"/>
      <c r="QZI37" s="1178"/>
      <c r="QZJ37" s="1178"/>
      <c r="QZK37" s="1178"/>
      <c r="QZL37" s="1178"/>
      <c r="QZM37" s="1178"/>
      <c r="QZN37" s="1178"/>
      <c r="QZO37" s="1178"/>
      <c r="QZP37" s="1178"/>
      <c r="QZQ37" s="1178"/>
      <c r="QZR37" s="1178"/>
      <c r="QZS37" s="1178"/>
      <c r="QZT37" s="1178"/>
      <c r="QZU37" s="1178"/>
      <c r="QZV37" s="1178"/>
      <c r="QZW37" s="1178"/>
      <c r="QZX37" s="1178"/>
      <c r="QZY37" s="1178"/>
      <c r="QZZ37" s="1178"/>
      <c r="RAA37" s="1178"/>
      <c r="RAB37" s="1178"/>
      <c r="RAC37" s="1178"/>
      <c r="RAD37" s="1178"/>
      <c r="RAE37" s="1178"/>
      <c r="RAF37" s="1178"/>
      <c r="RAG37" s="1178"/>
      <c r="RAH37" s="1178"/>
      <c r="RAI37" s="1178"/>
      <c r="RAJ37" s="1178"/>
      <c r="RAK37" s="1178"/>
      <c r="RAL37" s="1178"/>
      <c r="RAM37" s="1178"/>
      <c r="RAN37" s="1178"/>
      <c r="RAO37" s="1178"/>
      <c r="RAP37" s="1178"/>
      <c r="RAQ37" s="1178"/>
      <c r="RAR37" s="1178"/>
      <c r="RAS37" s="1178"/>
      <c r="RAT37" s="1178"/>
      <c r="RAU37" s="1178"/>
      <c r="RAV37" s="1178"/>
      <c r="RAW37" s="1178"/>
      <c r="RAX37" s="1178"/>
      <c r="RAY37" s="1178"/>
      <c r="RAZ37" s="1178"/>
      <c r="RBA37" s="1178"/>
      <c r="RBB37" s="1178"/>
      <c r="RBC37" s="1178"/>
      <c r="RBD37" s="1178"/>
      <c r="RBE37" s="1178"/>
      <c r="RBF37" s="1178"/>
      <c r="RBG37" s="1178"/>
      <c r="RBH37" s="1178"/>
      <c r="RBI37" s="1178"/>
      <c r="RBJ37" s="1178"/>
      <c r="RBK37" s="1178"/>
      <c r="RBL37" s="1178"/>
      <c r="RBM37" s="1178"/>
      <c r="RBN37" s="1178"/>
      <c r="RBO37" s="1178"/>
      <c r="RBP37" s="1178"/>
      <c r="RBQ37" s="1178"/>
      <c r="RBR37" s="1178"/>
      <c r="RBS37" s="1178"/>
      <c r="RBT37" s="1178"/>
      <c r="RBU37" s="1178"/>
      <c r="RBV37" s="1178"/>
      <c r="RBW37" s="1178"/>
      <c r="RBX37" s="1178"/>
      <c r="RBY37" s="1178"/>
      <c r="RBZ37" s="1178"/>
      <c r="RCA37" s="1178"/>
      <c r="RCB37" s="1178"/>
      <c r="RCC37" s="1178"/>
      <c r="RCD37" s="1178"/>
      <c r="RCE37" s="1178"/>
      <c r="RCF37" s="1178"/>
      <c r="RCG37" s="1178"/>
      <c r="RCH37" s="1178"/>
      <c r="RCI37" s="1178"/>
      <c r="RCJ37" s="1178"/>
      <c r="RCK37" s="1178"/>
      <c r="RCL37" s="1178"/>
      <c r="RCM37" s="1178"/>
      <c r="RCN37" s="1178"/>
      <c r="RCO37" s="1178"/>
      <c r="RCP37" s="1178"/>
      <c r="RCQ37" s="1178"/>
      <c r="RCR37" s="1178"/>
      <c r="RCS37" s="1178"/>
      <c r="RCT37" s="1178"/>
      <c r="RCU37" s="1178"/>
      <c r="RCV37" s="1178"/>
      <c r="RCW37" s="1178"/>
      <c r="RCX37" s="1178"/>
      <c r="RCY37" s="1178"/>
      <c r="RCZ37" s="1178"/>
      <c r="RDA37" s="1178"/>
      <c r="RDB37" s="1178"/>
      <c r="RDC37" s="1178"/>
      <c r="RDD37" s="1178"/>
      <c r="RDE37" s="1178"/>
      <c r="RDF37" s="1178"/>
      <c r="RDG37" s="1178"/>
      <c r="RDH37" s="1178"/>
      <c r="RDI37" s="1178"/>
      <c r="RDJ37" s="1178"/>
      <c r="RDK37" s="1178"/>
      <c r="RDL37" s="1178"/>
      <c r="RDM37" s="1178"/>
      <c r="RDN37" s="1178"/>
      <c r="RDO37" s="1178"/>
      <c r="RDP37" s="1178"/>
      <c r="RDQ37" s="1178"/>
      <c r="RDR37" s="1178"/>
      <c r="RDS37" s="1178"/>
      <c r="RDT37" s="1178"/>
      <c r="RDU37" s="1178"/>
      <c r="RDV37" s="1178"/>
      <c r="RDW37" s="1178"/>
      <c r="RDX37" s="1178"/>
      <c r="RDY37" s="1178"/>
      <c r="RDZ37" s="1178"/>
      <c r="REA37" s="1178"/>
      <c r="REB37" s="1178"/>
      <c r="REC37" s="1178"/>
      <c r="RED37" s="1178"/>
      <c r="REE37" s="1178"/>
      <c r="REF37" s="1178"/>
      <c r="REG37" s="1178"/>
      <c r="REH37" s="1178"/>
      <c r="REI37" s="1178"/>
      <c r="REJ37" s="1178"/>
      <c r="REK37" s="1178"/>
      <c r="REL37" s="1178"/>
      <c r="REM37" s="1178"/>
      <c r="REN37" s="1178"/>
      <c r="REO37" s="1178"/>
      <c r="REP37" s="1178"/>
      <c r="REQ37" s="1178"/>
      <c r="RER37" s="1178"/>
      <c r="RES37" s="1178"/>
      <c r="RET37" s="1178"/>
      <c r="REU37" s="1178"/>
      <c r="REV37" s="1178"/>
      <c r="REW37" s="1178"/>
      <c r="REX37" s="1178"/>
      <c r="REY37" s="1178"/>
      <c r="REZ37" s="1178"/>
      <c r="RFA37" s="1178"/>
      <c r="RFB37" s="1178"/>
      <c r="RFC37" s="1178"/>
      <c r="RFD37" s="1178"/>
      <c r="RFE37" s="1178"/>
      <c r="RFF37" s="1178"/>
      <c r="RFG37" s="1178"/>
      <c r="RFH37" s="1178"/>
      <c r="RFI37" s="1178"/>
      <c r="RFJ37" s="1178"/>
      <c r="RFK37" s="1178"/>
      <c r="RFL37" s="1178"/>
      <c r="RFM37" s="1178"/>
      <c r="RFN37" s="1178"/>
      <c r="RFO37" s="1178"/>
      <c r="RFP37" s="1178"/>
      <c r="RFQ37" s="1178"/>
      <c r="RFR37" s="1178"/>
      <c r="RFS37" s="1178"/>
      <c r="RFT37" s="1178"/>
      <c r="RFU37" s="1178"/>
      <c r="RFV37" s="1178"/>
      <c r="RFW37" s="1178"/>
      <c r="RFX37" s="1178"/>
      <c r="RFY37" s="1178"/>
      <c r="RFZ37" s="1178"/>
      <c r="RGA37" s="1178"/>
      <c r="RGB37" s="1178"/>
      <c r="RGC37" s="1178"/>
      <c r="RGD37" s="1178"/>
      <c r="RGE37" s="1178"/>
      <c r="RGF37" s="1178"/>
      <c r="RGG37" s="1178"/>
      <c r="RGH37" s="1178"/>
      <c r="RGI37" s="1178"/>
      <c r="RGJ37" s="1178"/>
      <c r="RGK37" s="1178"/>
      <c r="RGL37" s="1178"/>
      <c r="RGM37" s="1178"/>
      <c r="RGN37" s="1178"/>
      <c r="RGO37" s="1178"/>
      <c r="RGP37" s="1178"/>
      <c r="RGQ37" s="1178"/>
      <c r="RGR37" s="1178"/>
      <c r="RGS37" s="1178"/>
      <c r="RGT37" s="1178"/>
      <c r="RGU37" s="1178"/>
      <c r="RGV37" s="1178"/>
      <c r="RGW37" s="1178"/>
      <c r="RGX37" s="1178"/>
      <c r="RGY37" s="1178"/>
      <c r="RGZ37" s="1178"/>
      <c r="RHA37" s="1178"/>
      <c r="RHB37" s="1178"/>
      <c r="RHC37" s="1178"/>
      <c r="RHD37" s="1178"/>
      <c r="RHE37" s="1178"/>
      <c r="RHF37" s="1178"/>
      <c r="RHG37" s="1178"/>
      <c r="RHH37" s="1178"/>
      <c r="RHI37" s="1178"/>
      <c r="RHJ37" s="1178"/>
      <c r="RHK37" s="1178"/>
      <c r="RHL37" s="1178"/>
      <c r="RHM37" s="1178"/>
      <c r="RHN37" s="1178"/>
      <c r="RHO37" s="1178"/>
      <c r="RHP37" s="1178"/>
      <c r="RHQ37" s="1178"/>
      <c r="RHR37" s="1178"/>
      <c r="RHS37" s="1178"/>
      <c r="RHT37" s="1178"/>
      <c r="RHU37" s="1178"/>
      <c r="RHV37" s="1178"/>
      <c r="RHW37" s="1178"/>
      <c r="RHX37" s="1178"/>
      <c r="RHY37" s="1178"/>
      <c r="RHZ37" s="1178"/>
      <c r="RIA37" s="1178"/>
      <c r="RIB37" s="1178"/>
      <c r="RIC37" s="1178"/>
      <c r="RID37" s="1178"/>
      <c r="RIE37" s="1178"/>
      <c r="RIF37" s="1178"/>
      <c r="RIG37" s="1178"/>
      <c r="RIH37" s="1178"/>
      <c r="RII37" s="1178"/>
      <c r="RIJ37" s="1178"/>
      <c r="RIK37" s="1178"/>
      <c r="RIL37" s="1178"/>
      <c r="RIM37" s="1178"/>
      <c r="RIN37" s="1178"/>
      <c r="RIO37" s="1178"/>
      <c r="RIP37" s="1178"/>
      <c r="RIQ37" s="1178"/>
      <c r="RIR37" s="1178"/>
      <c r="RIS37" s="1178"/>
      <c r="RIT37" s="1178"/>
      <c r="RIU37" s="1178"/>
      <c r="RIV37" s="1178"/>
      <c r="RIW37" s="1178"/>
      <c r="RIX37" s="1178"/>
      <c r="RIY37" s="1178"/>
      <c r="RIZ37" s="1178"/>
      <c r="RJA37" s="1178"/>
      <c r="RJB37" s="1178"/>
      <c r="RJC37" s="1178"/>
      <c r="RJD37" s="1178"/>
      <c r="RJE37" s="1178"/>
      <c r="RJF37" s="1178"/>
      <c r="RJG37" s="1178"/>
      <c r="RJH37" s="1178"/>
      <c r="RJI37" s="1178"/>
      <c r="RJJ37" s="1178"/>
      <c r="RJK37" s="1178"/>
      <c r="RJL37" s="1178"/>
      <c r="RJM37" s="1178"/>
      <c r="RJN37" s="1178"/>
      <c r="RJO37" s="1178"/>
      <c r="RJP37" s="1178"/>
      <c r="RJQ37" s="1178"/>
      <c r="RJR37" s="1178"/>
      <c r="RJS37" s="1178"/>
      <c r="RJT37" s="1178"/>
      <c r="RJU37" s="1178"/>
      <c r="RJV37" s="1178"/>
      <c r="RJW37" s="1178"/>
      <c r="RJX37" s="1178"/>
      <c r="RJY37" s="1178"/>
      <c r="RJZ37" s="1178"/>
      <c r="RKA37" s="1178"/>
      <c r="RKB37" s="1178"/>
      <c r="RKC37" s="1178"/>
      <c r="RKD37" s="1178"/>
      <c r="RKE37" s="1178"/>
      <c r="RKF37" s="1178"/>
      <c r="RKG37" s="1178"/>
      <c r="RKH37" s="1178"/>
      <c r="RKI37" s="1178"/>
      <c r="RKJ37" s="1178"/>
      <c r="RKK37" s="1178"/>
      <c r="RKL37" s="1178"/>
      <c r="RKM37" s="1178"/>
      <c r="RKN37" s="1178"/>
      <c r="RKO37" s="1178"/>
      <c r="RKP37" s="1178"/>
      <c r="RKQ37" s="1178"/>
      <c r="RKR37" s="1178"/>
      <c r="RKS37" s="1178"/>
      <c r="RKT37" s="1178"/>
      <c r="RKU37" s="1178"/>
      <c r="RKV37" s="1178"/>
      <c r="RKW37" s="1178"/>
      <c r="RKX37" s="1178"/>
      <c r="RKY37" s="1178"/>
      <c r="RKZ37" s="1178"/>
      <c r="RLA37" s="1178"/>
      <c r="RLB37" s="1178"/>
      <c r="RLC37" s="1178"/>
      <c r="RLD37" s="1178"/>
      <c r="RLE37" s="1178"/>
      <c r="RLF37" s="1178"/>
      <c r="RLG37" s="1178"/>
      <c r="RLH37" s="1178"/>
      <c r="RLI37" s="1178"/>
      <c r="RLJ37" s="1178"/>
      <c r="RLK37" s="1178"/>
      <c r="RLL37" s="1178"/>
      <c r="RLM37" s="1178"/>
      <c r="RLN37" s="1178"/>
      <c r="RLO37" s="1178"/>
      <c r="RLP37" s="1178"/>
      <c r="RLQ37" s="1178"/>
      <c r="RLR37" s="1178"/>
      <c r="RLS37" s="1178"/>
      <c r="RLT37" s="1178"/>
      <c r="RLU37" s="1178"/>
      <c r="RLV37" s="1178"/>
      <c r="RLW37" s="1178"/>
      <c r="RLX37" s="1178"/>
      <c r="RLY37" s="1178"/>
      <c r="RLZ37" s="1178"/>
      <c r="RMA37" s="1178"/>
      <c r="RMB37" s="1178"/>
      <c r="RMC37" s="1178"/>
      <c r="RMD37" s="1178"/>
      <c r="RME37" s="1178"/>
      <c r="RMF37" s="1178"/>
      <c r="RMG37" s="1178"/>
      <c r="RMH37" s="1178"/>
      <c r="RMI37" s="1178"/>
      <c r="RMJ37" s="1178"/>
      <c r="RMK37" s="1178"/>
      <c r="RML37" s="1178"/>
      <c r="RMM37" s="1178"/>
      <c r="RMN37" s="1178"/>
      <c r="RMO37" s="1178"/>
      <c r="RMP37" s="1178"/>
      <c r="RMQ37" s="1178"/>
      <c r="RMR37" s="1178"/>
      <c r="RMS37" s="1178"/>
      <c r="RMT37" s="1178"/>
      <c r="RMU37" s="1178"/>
      <c r="RMV37" s="1178"/>
      <c r="RMW37" s="1178"/>
      <c r="RMX37" s="1178"/>
      <c r="RMY37" s="1178"/>
      <c r="RMZ37" s="1178"/>
      <c r="RNA37" s="1178"/>
      <c r="RNB37" s="1178"/>
      <c r="RNC37" s="1178"/>
      <c r="RND37" s="1178"/>
      <c r="RNE37" s="1178"/>
      <c r="RNF37" s="1178"/>
      <c r="RNG37" s="1178"/>
      <c r="RNH37" s="1178"/>
      <c r="RNI37" s="1178"/>
      <c r="RNJ37" s="1178"/>
      <c r="RNK37" s="1178"/>
      <c r="RNL37" s="1178"/>
      <c r="RNM37" s="1178"/>
      <c r="RNN37" s="1178"/>
      <c r="RNO37" s="1178"/>
      <c r="RNP37" s="1178"/>
      <c r="RNQ37" s="1178"/>
      <c r="RNR37" s="1178"/>
      <c r="RNS37" s="1178"/>
      <c r="RNT37" s="1178"/>
      <c r="RNU37" s="1178"/>
      <c r="RNV37" s="1178"/>
      <c r="RNW37" s="1178"/>
      <c r="RNX37" s="1178"/>
      <c r="RNY37" s="1178"/>
      <c r="RNZ37" s="1178"/>
      <c r="ROA37" s="1178"/>
      <c r="ROB37" s="1178"/>
      <c r="ROC37" s="1178"/>
      <c r="ROD37" s="1178"/>
      <c r="ROE37" s="1178"/>
      <c r="ROF37" s="1178"/>
      <c r="ROG37" s="1178"/>
      <c r="ROH37" s="1178"/>
      <c r="ROI37" s="1178"/>
      <c r="ROJ37" s="1178"/>
      <c r="ROK37" s="1178"/>
      <c r="ROL37" s="1178"/>
      <c r="ROM37" s="1178"/>
      <c r="RON37" s="1178"/>
      <c r="ROO37" s="1178"/>
      <c r="ROP37" s="1178"/>
      <c r="ROQ37" s="1178"/>
      <c r="ROR37" s="1178"/>
      <c r="ROS37" s="1178"/>
      <c r="ROT37" s="1178"/>
      <c r="ROU37" s="1178"/>
      <c r="ROV37" s="1178"/>
      <c r="ROW37" s="1178"/>
      <c r="ROX37" s="1178"/>
      <c r="ROY37" s="1178"/>
      <c r="ROZ37" s="1178"/>
      <c r="RPA37" s="1178"/>
      <c r="RPB37" s="1178"/>
      <c r="RPC37" s="1178"/>
      <c r="RPD37" s="1178"/>
      <c r="RPE37" s="1178"/>
      <c r="RPF37" s="1178"/>
      <c r="RPG37" s="1178"/>
      <c r="RPH37" s="1178"/>
      <c r="RPI37" s="1178"/>
      <c r="RPJ37" s="1178"/>
      <c r="RPK37" s="1178"/>
      <c r="RPL37" s="1178"/>
      <c r="RPM37" s="1178"/>
      <c r="RPN37" s="1178"/>
      <c r="RPO37" s="1178"/>
      <c r="RPP37" s="1178"/>
      <c r="RPQ37" s="1178"/>
      <c r="RPR37" s="1178"/>
      <c r="RPS37" s="1178"/>
      <c r="RPT37" s="1178"/>
      <c r="RPU37" s="1178"/>
      <c r="RPV37" s="1178"/>
      <c r="RPW37" s="1178"/>
      <c r="RPX37" s="1178"/>
      <c r="RPY37" s="1178"/>
      <c r="RPZ37" s="1178"/>
      <c r="RQA37" s="1178"/>
      <c r="RQB37" s="1178"/>
      <c r="RQC37" s="1178"/>
      <c r="RQD37" s="1178"/>
      <c r="RQE37" s="1178"/>
      <c r="RQF37" s="1178"/>
      <c r="RQG37" s="1178"/>
      <c r="RQH37" s="1178"/>
      <c r="RQI37" s="1178"/>
      <c r="RQJ37" s="1178"/>
      <c r="RQK37" s="1178"/>
      <c r="RQL37" s="1178"/>
      <c r="RQM37" s="1178"/>
      <c r="RQN37" s="1178"/>
      <c r="RQO37" s="1178"/>
      <c r="RQP37" s="1178"/>
      <c r="RQQ37" s="1178"/>
      <c r="RQR37" s="1178"/>
      <c r="RQS37" s="1178"/>
      <c r="RQT37" s="1178"/>
      <c r="RQU37" s="1178"/>
      <c r="RQV37" s="1178"/>
      <c r="RQW37" s="1178"/>
      <c r="RQX37" s="1178"/>
      <c r="RQY37" s="1178"/>
      <c r="RQZ37" s="1178"/>
      <c r="RRA37" s="1178"/>
      <c r="RRB37" s="1178"/>
      <c r="RRC37" s="1178"/>
      <c r="RRD37" s="1178"/>
      <c r="RRE37" s="1178"/>
      <c r="RRF37" s="1178"/>
      <c r="RRG37" s="1178"/>
      <c r="RRH37" s="1178"/>
      <c r="RRI37" s="1178"/>
      <c r="RRJ37" s="1178"/>
      <c r="RRK37" s="1178"/>
      <c r="RRL37" s="1178"/>
      <c r="RRM37" s="1178"/>
      <c r="RRN37" s="1178"/>
      <c r="RRO37" s="1178"/>
      <c r="RRP37" s="1178"/>
      <c r="RRQ37" s="1178"/>
      <c r="RRR37" s="1178"/>
      <c r="RRS37" s="1178"/>
      <c r="RRT37" s="1178"/>
      <c r="RRU37" s="1178"/>
      <c r="RRV37" s="1178"/>
      <c r="RRW37" s="1178"/>
      <c r="RRX37" s="1178"/>
      <c r="RRY37" s="1178"/>
      <c r="RRZ37" s="1178"/>
      <c r="RSA37" s="1178"/>
      <c r="RSB37" s="1178"/>
      <c r="RSC37" s="1178"/>
      <c r="RSD37" s="1178"/>
      <c r="RSE37" s="1178"/>
      <c r="RSF37" s="1178"/>
      <c r="RSG37" s="1178"/>
      <c r="RSH37" s="1178"/>
      <c r="RSI37" s="1178"/>
      <c r="RSJ37" s="1178"/>
      <c r="RSK37" s="1178"/>
      <c r="RSL37" s="1178"/>
      <c r="RSM37" s="1178"/>
      <c r="RSN37" s="1178"/>
      <c r="RSO37" s="1178"/>
      <c r="RSP37" s="1178"/>
      <c r="RSQ37" s="1178"/>
      <c r="RSR37" s="1178"/>
      <c r="RSS37" s="1178"/>
      <c r="RST37" s="1178"/>
      <c r="RSU37" s="1178"/>
      <c r="RSV37" s="1178"/>
      <c r="RSW37" s="1178"/>
      <c r="RSX37" s="1178"/>
      <c r="RSY37" s="1178"/>
      <c r="RSZ37" s="1178"/>
      <c r="RTA37" s="1178"/>
      <c r="RTB37" s="1178"/>
      <c r="RTC37" s="1178"/>
      <c r="RTD37" s="1178"/>
      <c r="RTE37" s="1178"/>
      <c r="RTF37" s="1178"/>
      <c r="RTG37" s="1178"/>
      <c r="RTH37" s="1178"/>
      <c r="RTI37" s="1178"/>
      <c r="RTJ37" s="1178"/>
      <c r="RTK37" s="1178"/>
      <c r="RTL37" s="1178"/>
      <c r="RTM37" s="1178"/>
      <c r="RTN37" s="1178"/>
      <c r="RTO37" s="1178"/>
      <c r="RTP37" s="1178"/>
      <c r="RTQ37" s="1178"/>
      <c r="RTR37" s="1178"/>
      <c r="RTS37" s="1178"/>
      <c r="RTT37" s="1178"/>
      <c r="RTU37" s="1178"/>
      <c r="RTV37" s="1178"/>
      <c r="RTW37" s="1178"/>
      <c r="RTX37" s="1178"/>
      <c r="RTY37" s="1178"/>
      <c r="RTZ37" s="1178"/>
      <c r="RUA37" s="1178"/>
      <c r="RUB37" s="1178"/>
      <c r="RUC37" s="1178"/>
      <c r="RUD37" s="1178"/>
      <c r="RUE37" s="1178"/>
      <c r="RUF37" s="1178"/>
      <c r="RUG37" s="1178"/>
      <c r="RUH37" s="1178"/>
      <c r="RUI37" s="1178"/>
      <c r="RUJ37" s="1178"/>
      <c r="RUK37" s="1178"/>
      <c r="RUL37" s="1178"/>
      <c r="RUM37" s="1178"/>
      <c r="RUN37" s="1178"/>
      <c r="RUO37" s="1178"/>
      <c r="RUP37" s="1178"/>
      <c r="RUQ37" s="1178"/>
      <c r="RUR37" s="1178"/>
      <c r="RUS37" s="1178"/>
      <c r="RUT37" s="1178"/>
      <c r="RUU37" s="1178"/>
      <c r="RUV37" s="1178"/>
      <c r="RUW37" s="1178"/>
      <c r="RUX37" s="1178"/>
      <c r="RUY37" s="1178"/>
      <c r="RUZ37" s="1178"/>
      <c r="RVA37" s="1178"/>
      <c r="RVB37" s="1178"/>
      <c r="RVC37" s="1178"/>
      <c r="RVD37" s="1178"/>
      <c r="RVE37" s="1178"/>
      <c r="RVF37" s="1178"/>
      <c r="RVG37" s="1178"/>
      <c r="RVH37" s="1178"/>
      <c r="RVI37" s="1178"/>
      <c r="RVJ37" s="1178"/>
      <c r="RVK37" s="1178"/>
      <c r="RVL37" s="1178"/>
      <c r="RVM37" s="1178"/>
      <c r="RVN37" s="1178"/>
      <c r="RVO37" s="1178"/>
      <c r="RVP37" s="1178"/>
      <c r="RVQ37" s="1178"/>
      <c r="RVR37" s="1178"/>
      <c r="RVS37" s="1178"/>
      <c r="RVT37" s="1178"/>
      <c r="RVU37" s="1178"/>
      <c r="RVV37" s="1178"/>
      <c r="RVW37" s="1178"/>
      <c r="RVX37" s="1178"/>
      <c r="RVY37" s="1178"/>
      <c r="RVZ37" s="1178"/>
      <c r="RWA37" s="1178"/>
      <c r="RWB37" s="1178"/>
      <c r="RWC37" s="1178"/>
      <c r="RWD37" s="1178"/>
      <c r="RWE37" s="1178"/>
      <c r="RWF37" s="1178"/>
      <c r="RWG37" s="1178"/>
      <c r="RWH37" s="1178"/>
      <c r="RWI37" s="1178"/>
      <c r="RWJ37" s="1178"/>
      <c r="RWK37" s="1178"/>
      <c r="RWL37" s="1178"/>
      <c r="RWM37" s="1178"/>
      <c r="RWN37" s="1178"/>
      <c r="RWO37" s="1178"/>
      <c r="RWP37" s="1178"/>
      <c r="RWQ37" s="1178"/>
      <c r="RWR37" s="1178"/>
      <c r="RWS37" s="1178"/>
      <c r="RWT37" s="1178"/>
      <c r="RWU37" s="1178"/>
      <c r="RWV37" s="1178"/>
      <c r="RWW37" s="1178"/>
      <c r="RWX37" s="1178"/>
      <c r="RWY37" s="1178"/>
      <c r="RWZ37" s="1178"/>
      <c r="RXA37" s="1178"/>
      <c r="RXB37" s="1178"/>
      <c r="RXC37" s="1178"/>
      <c r="RXD37" s="1178"/>
      <c r="RXE37" s="1178"/>
      <c r="RXF37" s="1178"/>
      <c r="RXG37" s="1178"/>
      <c r="RXH37" s="1178"/>
      <c r="RXI37" s="1178"/>
      <c r="RXJ37" s="1178"/>
      <c r="RXK37" s="1178"/>
      <c r="RXL37" s="1178"/>
      <c r="RXM37" s="1178"/>
      <c r="RXN37" s="1178"/>
      <c r="RXO37" s="1178"/>
      <c r="RXP37" s="1178"/>
      <c r="RXQ37" s="1178"/>
      <c r="RXR37" s="1178"/>
      <c r="RXS37" s="1178"/>
      <c r="RXT37" s="1178"/>
      <c r="RXU37" s="1178"/>
      <c r="RXV37" s="1178"/>
      <c r="RXW37" s="1178"/>
      <c r="RXX37" s="1178"/>
      <c r="RXY37" s="1178"/>
      <c r="RXZ37" s="1178"/>
      <c r="RYA37" s="1178"/>
      <c r="RYB37" s="1178"/>
      <c r="RYC37" s="1178"/>
      <c r="RYD37" s="1178"/>
      <c r="RYE37" s="1178"/>
      <c r="RYF37" s="1178"/>
      <c r="RYG37" s="1178"/>
      <c r="RYH37" s="1178"/>
      <c r="RYI37" s="1178"/>
      <c r="RYJ37" s="1178"/>
      <c r="RYK37" s="1178"/>
      <c r="RYL37" s="1178"/>
      <c r="RYM37" s="1178"/>
      <c r="RYN37" s="1178"/>
      <c r="RYO37" s="1178"/>
      <c r="RYP37" s="1178"/>
      <c r="RYQ37" s="1178"/>
      <c r="RYR37" s="1178"/>
      <c r="RYS37" s="1178"/>
      <c r="RYT37" s="1178"/>
      <c r="RYU37" s="1178"/>
      <c r="RYV37" s="1178"/>
      <c r="RYW37" s="1178"/>
      <c r="RYX37" s="1178"/>
      <c r="RYY37" s="1178"/>
      <c r="RYZ37" s="1178"/>
      <c r="RZA37" s="1178"/>
      <c r="RZB37" s="1178"/>
      <c r="RZC37" s="1178"/>
      <c r="RZD37" s="1178"/>
      <c r="RZE37" s="1178"/>
      <c r="RZF37" s="1178"/>
      <c r="RZG37" s="1178"/>
      <c r="RZH37" s="1178"/>
      <c r="RZI37" s="1178"/>
      <c r="RZJ37" s="1178"/>
      <c r="RZK37" s="1178"/>
      <c r="RZL37" s="1178"/>
      <c r="RZM37" s="1178"/>
      <c r="RZN37" s="1178"/>
      <c r="RZO37" s="1178"/>
      <c r="RZP37" s="1178"/>
      <c r="RZQ37" s="1178"/>
      <c r="RZR37" s="1178"/>
      <c r="RZS37" s="1178"/>
      <c r="RZT37" s="1178"/>
      <c r="RZU37" s="1178"/>
      <c r="RZV37" s="1178"/>
      <c r="RZW37" s="1178"/>
      <c r="RZX37" s="1178"/>
      <c r="RZY37" s="1178"/>
      <c r="RZZ37" s="1178"/>
      <c r="SAA37" s="1178"/>
      <c r="SAB37" s="1178"/>
      <c r="SAC37" s="1178"/>
      <c r="SAD37" s="1178"/>
      <c r="SAE37" s="1178"/>
      <c r="SAF37" s="1178"/>
      <c r="SAG37" s="1178"/>
      <c r="SAH37" s="1178"/>
      <c r="SAI37" s="1178"/>
      <c r="SAJ37" s="1178"/>
      <c r="SAK37" s="1178"/>
      <c r="SAL37" s="1178"/>
      <c r="SAM37" s="1178"/>
      <c r="SAN37" s="1178"/>
      <c r="SAO37" s="1178"/>
      <c r="SAP37" s="1178"/>
      <c r="SAQ37" s="1178"/>
      <c r="SAR37" s="1178"/>
      <c r="SAS37" s="1178"/>
      <c r="SAT37" s="1178"/>
      <c r="SAU37" s="1178"/>
      <c r="SAV37" s="1178"/>
      <c r="SAW37" s="1178"/>
      <c r="SAX37" s="1178"/>
      <c r="SAY37" s="1178"/>
      <c r="SAZ37" s="1178"/>
      <c r="SBA37" s="1178"/>
      <c r="SBB37" s="1178"/>
      <c r="SBC37" s="1178"/>
      <c r="SBD37" s="1178"/>
      <c r="SBE37" s="1178"/>
      <c r="SBF37" s="1178"/>
      <c r="SBG37" s="1178"/>
      <c r="SBH37" s="1178"/>
      <c r="SBI37" s="1178"/>
      <c r="SBJ37" s="1178"/>
      <c r="SBK37" s="1178"/>
      <c r="SBL37" s="1178"/>
      <c r="SBM37" s="1178"/>
      <c r="SBN37" s="1178"/>
      <c r="SBO37" s="1178"/>
      <c r="SBP37" s="1178"/>
      <c r="SBQ37" s="1178"/>
      <c r="SBR37" s="1178"/>
      <c r="SBS37" s="1178"/>
      <c r="SBT37" s="1178"/>
      <c r="SBU37" s="1178"/>
      <c r="SBV37" s="1178"/>
      <c r="SBW37" s="1178"/>
      <c r="SBX37" s="1178"/>
      <c r="SBY37" s="1178"/>
      <c r="SBZ37" s="1178"/>
      <c r="SCA37" s="1178"/>
      <c r="SCB37" s="1178"/>
      <c r="SCC37" s="1178"/>
      <c r="SCD37" s="1178"/>
      <c r="SCE37" s="1178"/>
      <c r="SCF37" s="1178"/>
      <c r="SCG37" s="1178"/>
      <c r="SCH37" s="1178"/>
      <c r="SCI37" s="1178"/>
      <c r="SCJ37" s="1178"/>
      <c r="SCK37" s="1178"/>
      <c r="SCL37" s="1178"/>
      <c r="SCM37" s="1178"/>
      <c r="SCN37" s="1178"/>
      <c r="SCO37" s="1178"/>
      <c r="SCP37" s="1178"/>
      <c r="SCQ37" s="1178"/>
      <c r="SCR37" s="1178"/>
      <c r="SCS37" s="1178"/>
      <c r="SCT37" s="1178"/>
      <c r="SCU37" s="1178"/>
      <c r="SCV37" s="1178"/>
      <c r="SCW37" s="1178"/>
      <c r="SCX37" s="1178"/>
      <c r="SCY37" s="1178"/>
      <c r="SCZ37" s="1178"/>
      <c r="SDA37" s="1178"/>
      <c r="SDB37" s="1178"/>
      <c r="SDC37" s="1178"/>
      <c r="SDD37" s="1178"/>
      <c r="SDE37" s="1178"/>
      <c r="SDF37" s="1178"/>
      <c r="SDG37" s="1178"/>
      <c r="SDH37" s="1178"/>
      <c r="SDI37" s="1178"/>
      <c r="SDJ37" s="1178"/>
      <c r="SDK37" s="1178"/>
      <c r="SDL37" s="1178"/>
      <c r="SDM37" s="1178"/>
      <c r="SDN37" s="1178"/>
      <c r="SDO37" s="1178"/>
      <c r="SDP37" s="1178"/>
      <c r="SDQ37" s="1178"/>
      <c r="SDR37" s="1178"/>
      <c r="SDS37" s="1178"/>
      <c r="SDT37" s="1178"/>
      <c r="SDU37" s="1178"/>
      <c r="SDV37" s="1178"/>
      <c r="SDW37" s="1178"/>
      <c r="SDX37" s="1178"/>
      <c r="SDY37" s="1178"/>
      <c r="SDZ37" s="1178"/>
      <c r="SEA37" s="1178"/>
      <c r="SEB37" s="1178"/>
      <c r="SEC37" s="1178"/>
      <c r="SED37" s="1178"/>
      <c r="SEE37" s="1178"/>
      <c r="SEF37" s="1178"/>
      <c r="SEG37" s="1178"/>
      <c r="SEH37" s="1178"/>
      <c r="SEI37" s="1178"/>
      <c r="SEJ37" s="1178"/>
      <c r="SEK37" s="1178"/>
      <c r="SEL37" s="1178"/>
      <c r="SEM37" s="1178"/>
      <c r="SEN37" s="1178"/>
      <c r="SEO37" s="1178"/>
      <c r="SEP37" s="1178"/>
      <c r="SEQ37" s="1178"/>
      <c r="SER37" s="1178"/>
      <c r="SES37" s="1178"/>
      <c r="SET37" s="1178"/>
      <c r="SEU37" s="1178"/>
      <c r="SEV37" s="1178"/>
      <c r="SEW37" s="1178"/>
      <c r="SEX37" s="1178"/>
      <c r="SEY37" s="1178"/>
      <c r="SEZ37" s="1178"/>
      <c r="SFA37" s="1178"/>
      <c r="SFB37" s="1178"/>
      <c r="SFC37" s="1178"/>
      <c r="SFD37" s="1178"/>
      <c r="SFE37" s="1178"/>
      <c r="SFF37" s="1178"/>
      <c r="SFG37" s="1178"/>
      <c r="SFH37" s="1178"/>
      <c r="SFI37" s="1178"/>
      <c r="SFJ37" s="1178"/>
      <c r="SFK37" s="1178"/>
      <c r="SFL37" s="1178"/>
      <c r="SFM37" s="1178"/>
      <c r="SFN37" s="1178"/>
      <c r="SFO37" s="1178"/>
      <c r="SFP37" s="1178"/>
      <c r="SFQ37" s="1178"/>
      <c r="SFR37" s="1178"/>
      <c r="SFS37" s="1178"/>
      <c r="SFT37" s="1178"/>
      <c r="SFU37" s="1178"/>
      <c r="SFV37" s="1178"/>
      <c r="SFW37" s="1178"/>
      <c r="SFX37" s="1178"/>
      <c r="SFY37" s="1178"/>
      <c r="SFZ37" s="1178"/>
      <c r="SGA37" s="1178"/>
      <c r="SGB37" s="1178"/>
      <c r="SGC37" s="1178"/>
      <c r="SGD37" s="1178"/>
      <c r="SGE37" s="1178"/>
      <c r="SGF37" s="1178"/>
      <c r="SGG37" s="1178"/>
      <c r="SGH37" s="1178"/>
      <c r="SGI37" s="1178"/>
      <c r="SGJ37" s="1178"/>
      <c r="SGK37" s="1178"/>
      <c r="SGL37" s="1178"/>
      <c r="SGM37" s="1178"/>
      <c r="SGN37" s="1178"/>
      <c r="SGO37" s="1178"/>
      <c r="SGP37" s="1178"/>
      <c r="SGQ37" s="1178"/>
      <c r="SGR37" s="1178"/>
      <c r="SGS37" s="1178"/>
      <c r="SGT37" s="1178"/>
      <c r="SGU37" s="1178"/>
      <c r="SGV37" s="1178"/>
      <c r="SGW37" s="1178"/>
      <c r="SGX37" s="1178"/>
      <c r="SGY37" s="1178"/>
      <c r="SGZ37" s="1178"/>
      <c r="SHA37" s="1178"/>
      <c r="SHB37" s="1178"/>
      <c r="SHC37" s="1178"/>
      <c r="SHD37" s="1178"/>
      <c r="SHE37" s="1178"/>
      <c r="SHF37" s="1178"/>
      <c r="SHG37" s="1178"/>
      <c r="SHH37" s="1178"/>
      <c r="SHI37" s="1178"/>
      <c r="SHJ37" s="1178"/>
      <c r="SHK37" s="1178"/>
      <c r="SHL37" s="1178"/>
      <c r="SHM37" s="1178"/>
      <c r="SHN37" s="1178"/>
      <c r="SHO37" s="1178"/>
      <c r="SHP37" s="1178"/>
      <c r="SHQ37" s="1178"/>
      <c r="SHR37" s="1178"/>
      <c r="SHS37" s="1178"/>
      <c r="SHT37" s="1178"/>
      <c r="SHU37" s="1178"/>
      <c r="SHV37" s="1178"/>
      <c r="SHW37" s="1178"/>
      <c r="SHX37" s="1178"/>
      <c r="SHY37" s="1178"/>
      <c r="SHZ37" s="1178"/>
      <c r="SIA37" s="1178"/>
      <c r="SIB37" s="1178"/>
      <c r="SIC37" s="1178"/>
      <c r="SID37" s="1178"/>
      <c r="SIE37" s="1178"/>
      <c r="SIF37" s="1178"/>
      <c r="SIG37" s="1178"/>
      <c r="SIH37" s="1178"/>
      <c r="SII37" s="1178"/>
      <c r="SIJ37" s="1178"/>
      <c r="SIK37" s="1178"/>
      <c r="SIL37" s="1178"/>
      <c r="SIM37" s="1178"/>
      <c r="SIN37" s="1178"/>
      <c r="SIO37" s="1178"/>
      <c r="SIP37" s="1178"/>
      <c r="SIQ37" s="1178"/>
      <c r="SIR37" s="1178"/>
      <c r="SIS37" s="1178"/>
      <c r="SIT37" s="1178"/>
      <c r="SIU37" s="1178"/>
      <c r="SIV37" s="1178"/>
      <c r="SIW37" s="1178"/>
      <c r="SIX37" s="1178"/>
      <c r="SIY37" s="1178"/>
      <c r="SIZ37" s="1178"/>
      <c r="SJA37" s="1178"/>
      <c r="SJB37" s="1178"/>
      <c r="SJC37" s="1178"/>
      <c r="SJD37" s="1178"/>
      <c r="SJE37" s="1178"/>
      <c r="SJF37" s="1178"/>
      <c r="SJG37" s="1178"/>
      <c r="SJH37" s="1178"/>
      <c r="SJI37" s="1178"/>
      <c r="SJJ37" s="1178"/>
      <c r="SJK37" s="1178"/>
      <c r="SJL37" s="1178"/>
      <c r="SJM37" s="1178"/>
      <c r="SJN37" s="1178"/>
      <c r="SJO37" s="1178"/>
      <c r="SJP37" s="1178"/>
      <c r="SJQ37" s="1178"/>
      <c r="SJR37" s="1178"/>
      <c r="SJS37" s="1178"/>
      <c r="SJT37" s="1178"/>
      <c r="SJU37" s="1178"/>
      <c r="SJV37" s="1178"/>
      <c r="SJW37" s="1178"/>
      <c r="SJX37" s="1178"/>
      <c r="SJY37" s="1178"/>
      <c r="SJZ37" s="1178"/>
      <c r="SKA37" s="1178"/>
      <c r="SKB37" s="1178"/>
      <c r="SKC37" s="1178"/>
      <c r="SKD37" s="1178"/>
      <c r="SKE37" s="1178"/>
      <c r="SKF37" s="1178"/>
      <c r="SKG37" s="1178"/>
      <c r="SKH37" s="1178"/>
      <c r="SKI37" s="1178"/>
      <c r="SKJ37" s="1178"/>
      <c r="SKK37" s="1178"/>
      <c r="SKL37" s="1178"/>
      <c r="SKM37" s="1178"/>
      <c r="SKN37" s="1178"/>
      <c r="SKO37" s="1178"/>
      <c r="SKP37" s="1178"/>
      <c r="SKQ37" s="1178"/>
      <c r="SKR37" s="1178"/>
      <c r="SKS37" s="1178"/>
      <c r="SKT37" s="1178"/>
      <c r="SKU37" s="1178"/>
      <c r="SKV37" s="1178"/>
      <c r="SKW37" s="1178"/>
      <c r="SKX37" s="1178"/>
      <c r="SKY37" s="1178"/>
      <c r="SKZ37" s="1178"/>
      <c r="SLA37" s="1178"/>
      <c r="SLB37" s="1178"/>
      <c r="SLC37" s="1178"/>
      <c r="SLD37" s="1178"/>
      <c r="SLE37" s="1178"/>
      <c r="SLF37" s="1178"/>
      <c r="SLG37" s="1178"/>
      <c r="SLH37" s="1178"/>
      <c r="SLI37" s="1178"/>
      <c r="SLJ37" s="1178"/>
      <c r="SLK37" s="1178"/>
      <c r="SLL37" s="1178"/>
      <c r="SLM37" s="1178"/>
      <c r="SLN37" s="1178"/>
      <c r="SLO37" s="1178"/>
      <c r="SLP37" s="1178"/>
      <c r="SLQ37" s="1178"/>
      <c r="SLR37" s="1178"/>
      <c r="SLS37" s="1178"/>
      <c r="SLT37" s="1178"/>
      <c r="SLU37" s="1178"/>
      <c r="SLV37" s="1178"/>
      <c r="SLW37" s="1178"/>
      <c r="SLX37" s="1178"/>
      <c r="SLY37" s="1178"/>
      <c r="SLZ37" s="1178"/>
      <c r="SMA37" s="1178"/>
      <c r="SMB37" s="1178"/>
      <c r="SMC37" s="1178"/>
      <c r="SMD37" s="1178"/>
      <c r="SME37" s="1178"/>
      <c r="SMF37" s="1178"/>
      <c r="SMG37" s="1178"/>
      <c r="SMH37" s="1178"/>
      <c r="SMI37" s="1178"/>
      <c r="SMJ37" s="1178"/>
      <c r="SMK37" s="1178"/>
      <c r="SML37" s="1178"/>
      <c r="SMM37" s="1178"/>
      <c r="SMN37" s="1178"/>
      <c r="SMO37" s="1178"/>
      <c r="SMP37" s="1178"/>
      <c r="SMQ37" s="1178"/>
      <c r="SMR37" s="1178"/>
      <c r="SMS37" s="1178"/>
      <c r="SMT37" s="1178"/>
      <c r="SMU37" s="1178"/>
      <c r="SMV37" s="1178"/>
      <c r="SMW37" s="1178"/>
      <c r="SMX37" s="1178"/>
      <c r="SMY37" s="1178"/>
      <c r="SMZ37" s="1178"/>
      <c r="SNA37" s="1178"/>
      <c r="SNB37" s="1178"/>
      <c r="SNC37" s="1178"/>
      <c r="SND37" s="1178"/>
      <c r="SNE37" s="1178"/>
      <c r="SNF37" s="1178"/>
      <c r="SNG37" s="1178"/>
      <c r="SNH37" s="1178"/>
      <c r="SNI37" s="1178"/>
      <c r="SNJ37" s="1178"/>
      <c r="SNK37" s="1178"/>
      <c r="SNL37" s="1178"/>
      <c r="SNM37" s="1178"/>
      <c r="SNN37" s="1178"/>
      <c r="SNO37" s="1178"/>
      <c r="SNP37" s="1178"/>
      <c r="SNQ37" s="1178"/>
      <c r="SNR37" s="1178"/>
      <c r="SNS37" s="1178"/>
      <c r="SNT37" s="1178"/>
      <c r="SNU37" s="1178"/>
      <c r="SNV37" s="1178"/>
      <c r="SNW37" s="1178"/>
      <c r="SNX37" s="1178"/>
      <c r="SNY37" s="1178"/>
      <c r="SNZ37" s="1178"/>
      <c r="SOA37" s="1178"/>
      <c r="SOB37" s="1178"/>
      <c r="SOC37" s="1178"/>
      <c r="SOD37" s="1178"/>
      <c r="SOE37" s="1178"/>
      <c r="SOF37" s="1178"/>
      <c r="SOG37" s="1178"/>
      <c r="SOH37" s="1178"/>
      <c r="SOI37" s="1178"/>
      <c r="SOJ37" s="1178"/>
      <c r="SOK37" s="1178"/>
      <c r="SOL37" s="1178"/>
      <c r="SOM37" s="1178"/>
      <c r="SON37" s="1178"/>
      <c r="SOO37" s="1178"/>
      <c r="SOP37" s="1178"/>
      <c r="SOQ37" s="1178"/>
      <c r="SOR37" s="1178"/>
      <c r="SOS37" s="1178"/>
      <c r="SOT37" s="1178"/>
      <c r="SOU37" s="1178"/>
      <c r="SOV37" s="1178"/>
      <c r="SOW37" s="1178"/>
      <c r="SOX37" s="1178"/>
      <c r="SOY37" s="1178"/>
      <c r="SOZ37" s="1178"/>
      <c r="SPA37" s="1178"/>
      <c r="SPB37" s="1178"/>
      <c r="SPC37" s="1178"/>
      <c r="SPD37" s="1178"/>
      <c r="SPE37" s="1178"/>
      <c r="SPF37" s="1178"/>
      <c r="SPG37" s="1178"/>
      <c r="SPH37" s="1178"/>
      <c r="SPI37" s="1178"/>
      <c r="SPJ37" s="1178"/>
      <c r="SPK37" s="1178"/>
      <c r="SPL37" s="1178"/>
      <c r="SPM37" s="1178"/>
      <c r="SPN37" s="1178"/>
      <c r="SPO37" s="1178"/>
      <c r="SPP37" s="1178"/>
      <c r="SPQ37" s="1178"/>
      <c r="SPR37" s="1178"/>
      <c r="SPS37" s="1178"/>
      <c r="SPT37" s="1178"/>
      <c r="SPU37" s="1178"/>
      <c r="SPV37" s="1178"/>
      <c r="SPW37" s="1178"/>
      <c r="SPX37" s="1178"/>
      <c r="SPY37" s="1178"/>
      <c r="SPZ37" s="1178"/>
      <c r="SQA37" s="1178"/>
      <c r="SQB37" s="1178"/>
      <c r="SQC37" s="1178"/>
      <c r="SQD37" s="1178"/>
      <c r="SQE37" s="1178"/>
      <c r="SQF37" s="1178"/>
      <c r="SQG37" s="1178"/>
      <c r="SQH37" s="1178"/>
      <c r="SQI37" s="1178"/>
      <c r="SQJ37" s="1178"/>
      <c r="SQK37" s="1178"/>
      <c r="SQL37" s="1178"/>
      <c r="SQM37" s="1178"/>
      <c r="SQN37" s="1178"/>
      <c r="SQO37" s="1178"/>
      <c r="SQP37" s="1178"/>
      <c r="SQQ37" s="1178"/>
      <c r="SQR37" s="1178"/>
      <c r="SQS37" s="1178"/>
      <c r="SQT37" s="1178"/>
      <c r="SQU37" s="1178"/>
      <c r="SQV37" s="1178"/>
      <c r="SQW37" s="1178"/>
      <c r="SQX37" s="1178"/>
      <c r="SQY37" s="1178"/>
      <c r="SQZ37" s="1178"/>
      <c r="SRA37" s="1178"/>
      <c r="SRB37" s="1178"/>
      <c r="SRC37" s="1178"/>
      <c r="SRD37" s="1178"/>
      <c r="SRE37" s="1178"/>
      <c r="SRF37" s="1178"/>
      <c r="SRG37" s="1178"/>
      <c r="SRH37" s="1178"/>
      <c r="SRI37" s="1178"/>
      <c r="SRJ37" s="1178"/>
      <c r="SRK37" s="1178"/>
      <c r="SRL37" s="1178"/>
      <c r="SRM37" s="1178"/>
      <c r="SRN37" s="1178"/>
      <c r="SRO37" s="1178"/>
      <c r="SRP37" s="1178"/>
      <c r="SRQ37" s="1178"/>
      <c r="SRR37" s="1178"/>
      <c r="SRS37" s="1178"/>
      <c r="SRT37" s="1178"/>
      <c r="SRU37" s="1178"/>
      <c r="SRV37" s="1178"/>
      <c r="SRW37" s="1178"/>
      <c r="SRX37" s="1178"/>
      <c r="SRY37" s="1178"/>
      <c r="SRZ37" s="1178"/>
      <c r="SSA37" s="1178"/>
      <c r="SSB37" s="1178"/>
      <c r="SSC37" s="1178"/>
      <c r="SSD37" s="1178"/>
      <c r="SSE37" s="1178"/>
      <c r="SSF37" s="1178"/>
      <c r="SSG37" s="1178"/>
      <c r="SSH37" s="1178"/>
      <c r="SSI37" s="1178"/>
      <c r="SSJ37" s="1178"/>
      <c r="SSK37" s="1178"/>
      <c r="SSL37" s="1178"/>
      <c r="SSM37" s="1178"/>
      <c r="SSN37" s="1178"/>
      <c r="SSO37" s="1178"/>
      <c r="SSP37" s="1178"/>
      <c r="SSQ37" s="1178"/>
      <c r="SSR37" s="1178"/>
      <c r="SSS37" s="1178"/>
      <c r="SST37" s="1178"/>
      <c r="SSU37" s="1178"/>
      <c r="SSV37" s="1178"/>
      <c r="SSW37" s="1178"/>
      <c r="SSX37" s="1178"/>
      <c r="SSY37" s="1178"/>
      <c r="SSZ37" s="1178"/>
      <c r="STA37" s="1178"/>
      <c r="STB37" s="1178"/>
      <c r="STC37" s="1178"/>
      <c r="STD37" s="1178"/>
      <c r="STE37" s="1178"/>
      <c r="STF37" s="1178"/>
      <c r="STG37" s="1178"/>
      <c r="STH37" s="1178"/>
      <c r="STI37" s="1178"/>
      <c r="STJ37" s="1178"/>
      <c r="STK37" s="1178"/>
      <c r="STL37" s="1178"/>
      <c r="STM37" s="1178"/>
      <c r="STN37" s="1178"/>
      <c r="STO37" s="1178"/>
      <c r="STP37" s="1178"/>
      <c r="STQ37" s="1178"/>
      <c r="STR37" s="1178"/>
      <c r="STS37" s="1178"/>
      <c r="STT37" s="1178"/>
      <c r="STU37" s="1178"/>
      <c r="STV37" s="1178"/>
      <c r="STW37" s="1178"/>
      <c r="STX37" s="1178"/>
      <c r="STY37" s="1178"/>
      <c r="STZ37" s="1178"/>
      <c r="SUA37" s="1178"/>
      <c r="SUB37" s="1178"/>
      <c r="SUC37" s="1178"/>
      <c r="SUD37" s="1178"/>
      <c r="SUE37" s="1178"/>
      <c r="SUF37" s="1178"/>
      <c r="SUG37" s="1178"/>
      <c r="SUH37" s="1178"/>
      <c r="SUI37" s="1178"/>
      <c r="SUJ37" s="1178"/>
      <c r="SUK37" s="1178"/>
      <c r="SUL37" s="1178"/>
      <c r="SUM37" s="1178"/>
      <c r="SUN37" s="1178"/>
      <c r="SUO37" s="1178"/>
      <c r="SUP37" s="1178"/>
      <c r="SUQ37" s="1178"/>
      <c r="SUR37" s="1178"/>
      <c r="SUS37" s="1178"/>
      <c r="SUT37" s="1178"/>
      <c r="SUU37" s="1178"/>
      <c r="SUV37" s="1178"/>
      <c r="SUW37" s="1178"/>
      <c r="SUX37" s="1178"/>
      <c r="SUY37" s="1178"/>
      <c r="SUZ37" s="1178"/>
      <c r="SVA37" s="1178"/>
      <c r="SVB37" s="1178"/>
      <c r="SVC37" s="1178"/>
      <c r="SVD37" s="1178"/>
      <c r="SVE37" s="1178"/>
      <c r="SVF37" s="1178"/>
      <c r="SVG37" s="1178"/>
      <c r="SVH37" s="1178"/>
      <c r="SVI37" s="1178"/>
      <c r="SVJ37" s="1178"/>
      <c r="SVK37" s="1178"/>
      <c r="SVL37" s="1178"/>
      <c r="SVM37" s="1178"/>
      <c r="SVN37" s="1178"/>
      <c r="SVO37" s="1178"/>
      <c r="SVP37" s="1178"/>
      <c r="SVQ37" s="1178"/>
      <c r="SVR37" s="1178"/>
      <c r="SVS37" s="1178"/>
      <c r="SVT37" s="1178"/>
      <c r="SVU37" s="1178"/>
      <c r="SVV37" s="1178"/>
      <c r="SVW37" s="1178"/>
      <c r="SVX37" s="1178"/>
      <c r="SVY37" s="1178"/>
      <c r="SVZ37" s="1178"/>
      <c r="SWA37" s="1178"/>
      <c r="SWB37" s="1178"/>
      <c r="SWC37" s="1178"/>
      <c r="SWD37" s="1178"/>
      <c r="SWE37" s="1178"/>
      <c r="SWF37" s="1178"/>
      <c r="SWG37" s="1178"/>
      <c r="SWH37" s="1178"/>
      <c r="SWI37" s="1178"/>
      <c r="SWJ37" s="1178"/>
      <c r="SWK37" s="1178"/>
      <c r="SWL37" s="1178"/>
      <c r="SWM37" s="1178"/>
      <c r="SWN37" s="1178"/>
      <c r="SWO37" s="1178"/>
      <c r="SWP37" s="1178"/>
      <c r="SWQ37" s="1178"/>
      <c r="SWR37" s="1178"/>
      <c r="SWS37" s="1178"/>
      <c r="SWT37" s="1178"/>
      <c r="SWU37" s="1178"/>
      <c r="SWV37" s="1178"/>
      <c r="SWW37" s="1178"/>
      <c r="SWX37" s="1178"/>
      <c r="SWY37" s="1178"/>
      <c r="SWZ37" s="1178"/>
      <c r="SXA37" s="1178"/>
      <c r="SXB37" s="1178"/>
      <c r="SXC37" s="1178"/>
      <c r="SXD37" s="1178"/>
      <c r="SXE37" s="1178"/>
      <c r="SXF37" s="1178"/>
      <c r="SXG37" s="1178"/>
      <c r="SXH37" s="1178"/>
      <c r="SXI37" s="1178"/>
      <c r="SXJ37" s="1178"/>
      <c r="SXK37" s="1178"/>
      <c r="SXL37" s="1178"/>
      <c r="SXM37" s="1178"/>
      <c r="SXN37" s="1178"/>
      <c r="SXO37" s="1178"/>
      <c r="SXP37" s="1178"/>
      <c r="SXQ37" s="1178"/>
      <c r="SXR37" s="1178"/>
      <c r="SXS37" s="1178"/>
      <c r="SXT37" s="1178"/>
      <c r="SXU37" s="1178"/>
      <c r="SXV37" s="1178"/>
      <c r="SXW37" s="1178"/>
      <c r="SXX37" s="1178"/>
      <c r="SXY37" s="1178"/>
      <c r="SXZ37" s="1178"/>
      <c r="SYA37" s="1178"/>
      <c r="SYB37" s="1178"/>
      <c r="SYC37" s="1178"/>
      <c r="SYD37" s="1178"/>
      <c r="SYE37" s="1178"/>
      <c r="SYF37" s="1178"/>
      <c r="SYG37" s="1178"/>
      <c r="SYH37" s="1178"/>
      <c r="SYI37" s="1178"/>
      <c r="SYJ37" s="1178"/>
      <c r="SYK37" s="1178"/>
      <c r="SYL37" s="1178"/>
      <c r="SYM37" s="1178"/>
      <c r="SYN37" s="1178"/>
      <c r="SYO37" s="1178"/>
      <c r="SYP37" s="1178"/>
      <c r="SYQ37" s="1178"/>
      <c r="SYR37" s="1178"/>
      <c r="SYS37" s="1178"/>
      <c r="SYT37" s="1178"/>
      <c r="SYU37" s="1178"/>
      <c r="SYV37" s="1178"/>
      <c r="SYW37" s="1178"/>
      <c r="SYX37" s="1178"/>
      <c r="SYY37" s="1178"/>
      <c r="SYZ37" s="1178"/>
      <c r="SZA37" s="1178"/>
      <c r="SZB37" s="1178"/>
      <c r="SZC37" s="1178"/>
      <c r="SZD37" s="1178"/>
      <c r="SZE37" s="1178"/>
      <c r="SZF37" s="1178"/>
      <c r="SZG37" s="1178"/>
      <c r="SZH37" s="1178"/>
      <c r="SZI37" s="1178"/>
      <c r="SZJ37" s="1178"/>
      <c r="SZK37" s="1178"/>
      <c r="SZL37" s="1178"/>
      <c r="SZM37" s="1178"/>
      <c r="SZN37" s="1178"/>
      <c r="SZO37" s="1178"/>
      <c r="SZP37" s="1178"/>
      <c r="SZQ37" s="1178"/>
      <c r="SZR37" s="1178"/>
      <c r="SZS37" s="1178"/>
      <c r="SZT37" s="1178"/>
      <c r="SZU37" s="1178"/>
      <c r="SZV37" s="1178"/>
      <c r="SZW37" s="1178"/>
      <c r="SZX37" s="1178"/>
      <c r="SZY37" s="1178"/>
      <c r="SZZ37" s="1178"/>
      <c r="TAA37" s="1178"/>
      <c r="TAB37" s="1178"/>
      <c r="TAC37" s="1178"/>
      <c r="TAD37" s="1178"/>
      <c r="TAE37" s="1178"/>
      <c r="TAF37" s="1178"/>
      <c r="TAG37" s="1178"/>
      <c r="TAH37" s="1178"/>
      <c r="TAI37" s="1178"/>
      <c r="TAJ37" s="1178"/>
      <c r="TAK37" s="1178"/>
      <c r="TAL37" s="1178"/>
      <c r="TAM37" s="1178"/>
      <c r="TAN37" s="1178"/>
      <c r="TAO37" s="1178"/>
      <c r="TAP37" s="1178"/>
      <c r="TAQ37" s="1178"/>
      <c r="TAR37" s="1178"/>
      <c r="TAS37" s="1178"/>
      <c r="TAT37" s="1178"/>
      <c r="TAU37" s="1178"/>
      <c r="TAV37" s="1178"/>
      <c r="TAW37" s="1178"/>
      <c r="TAX37" s="1178"/>
      <c r="TAY37" s="1178"/>
      <c r="TAZ37" s="1178"/>
      <c r="TBA37" s="1178"/>
      <c r="TBB37" s="1178"/>
      <c r="TBC37" s="1178"/>
      <c r="TBD37" s="1178"/>
      <c r="TBE37" s="1178"/>
      <c r="TBF37" s="1178"/>
      <c r="TBG37" s="1178"/>
      <c r="TBH37" s="1178"/>
      <c r="TBI37" s="1178"/>
      <c r="TBJ37" s="1178"/>
      <c r="TBK37" s="1178"/>
      <c r="TBL37" s="1178"/>
      <c r="TBM37" s="1178"/>
      <c r="TBN37" s="1178"/>
      <c r="TBO37" s="1178"/>
      <c r="TBP37" s="1178"/>
      <c r="TBQ37" s="1178"/>
      <c r="TBR37" s="1178"/>
      <c r="TBS37" s="1178"/>
      <c r="TBT37" s="1178"/>
      <c r="TBU37" s="1178"/>
      <c r="TBV37" s="1178"/>
      <c r="TBW37" s="1178"/>
      <c r="TBX37" s="1178"/>
      <c r="TBY37" s="1178"/>
      <c r="TBZ37" s="1178"/>
      <c r="TCA37" s="1178"/>
      <c r="TCB37" s="1178"/>
      <c r="TCC37" s="1178"/>
      <c r="TCD37" s="1178"/>
      <c r="TCE37" s="1178"/>
      <c r="TCF37" s="1178"/>
      <c r="TCG37" s="1178"/>
      <c r="TCH37" s="1178"/>
      <c r="TCI37" s="1178"/>
      <c r="TCJ37" s="1178"/>
      <c r="TCK37" s="1178"/>
      <c r="TCL37" s="1178"/>
      <c r="TCM37" s="1178"/>
      <c r="TCN37" s="1178"/>
      <c r="TCO37" s="1178"/>
      <c r="TCP37" s="1178"/>
      <c r="TCQ37" s="1178"/>
      <c r="TCR37" s="1178"/>
      <c r="TCS37" s="1178"/>
      <c r="TCT37" s="1178"/>
      <c r="TCU37" s="1178"/>
      <c r="TCV37" s="1178"/>
      <c r="TCW37" s="1178"/>
      <c r="TCX37" s="1178"/>
      <c r="TCY37" s="1178"/>
      <c r="TCZ37" s="1178"/>
      <c r="TDA37" s="1178"/>
      <c r="TDB37" s="1178"/>
      <c r="TDC37" s="1178"/>
      <c r="TDD37" s="1178"/>
      <c r="TDE37" s="1178"/>
      <c r="TDF37" s="1178"/>
      <c r="TDG37" s="1178"/>
      <c r="TDH37" s="1178"/>
      <c r="TDI37" s="1178"/>
      <c r="TDJ37" s="1178"/>
      <c r="TDK37" s="1178"/>
      <c r="TDL37" s="1178"/>
      <c r="TDM37" s="1178"/>
      <c r="TDN37" s="1178"/>
      <c r="TDO37" s="1178"/>
      <c r="TDP37" s="1178"/>
      <c r="TDQ37" s="1178"/>
      <c r="TDR37" s="1178"/>
      <c r="TDS37" s="1178"/>
      <c r="TDT37" s="1178"/>
      <c r="TDU37" s="1178"/>
      <c r="TDV37" s="1178"/>
      <c r="TDW37" s="1178"/>
      <c r="TDX37" s="1178"/>
      <c r="TDY37" s="1178"/>
      <c r="TDZ37" s="1178"/>
      <c r="TEA37" s="1178"/>
      <c r="TEB37" s="1178"/>
      <c r="TEC37" s="1178"/>
      <c r="TED37" s="1178"/>
      <c r="TEE37" s="1178"/>
      <c r="TEF37" s="1178"/>
      <c r="TEG37" s="1178"/>
      <c r="TEH37" s="1178"/>
      <c r="TEI37" s="1178"/>
      <c r="TEJ37" s="1178"/>
      <c r="TEK37" s="1178"/>
      <c r="TEL37" s="1178"/>
      <c r="TEM37" s="1178"/>
      <c r="TEN37" s="1178"/>
      <c r="TEO37" s="1178"/>
      <c r="TEP37" s="1178"/>
      <c r="TEQ37" s="1178"/>
      <c r="TER37" s="1178"/>
      <c r="TES37" s="1178"/>
      <c r="TET37" s="1178"/>
      <c r="TEU37" s="1178"/>
      <c r="TEV37" s="1178"/>
      <c r="TEW37" s="1178"/>
      <c r="TEX37" s="1178"/>
      <c r="TEY37" s="1178"/>
      <c r="TEZ37" s="1178"/>
      <c r="TFA37" s="1178"/>
      <c r="TFB37" s="1178"/>
      <c r="TFC37" s="1178"/>
      <c r="TFD37" s="1178"/>
      <c r="TFE37" s="1178"/>
      <c r="TFF37" s="1178"/>
      <c r="TFG37" s="1178"/>
      <c r="TFH37" s="1178"/>
      <c r="TFI37" s="1178"/>
      <c r="TFJ37" s="1178"/>
      <c r="TFK37" s="1178"/>
      <c r="TFL37" s="1178"/>
      <c r="TFM37" s="1178"/>
      <c r="TFN37" s="1178"/>
      <c r="TFO37" s="1178"/>
      <c r="TFP37" s="1178"/>
      <c r="TFQ37" s="1178"/>
      <c r="TFR37" s="1178"/>
      <c r="TFS37" s="1178"/>
      <c r="TFT37" s="1178"/>
      <c r="TFU37" s="1178"/>
      <c r="TFV37" s="1178"/>
      <c r="TFW37" s="1178"/>
      <c r="TFX37" s="1178"/>
      <c r="TFY37" s="1178"/>
      <c r="TFZ37" s="1178"/>
      <c r="TGA37" s="1178"/>
      <c r="TGB37" s="1178"/>
      <c r="TGC37" s="1178"/>
      <c r="TGD37" s="1178"/>
      <c r="TGE37" s="1178"/>
      <c r="TGF37" s="1178"/>
      <c r="TGG37" s="1178"/>
      <c r="TGH37" s="1178"/>
      <c r="TGI37" s="1178"/>
      <c r="TGJ37" s="1178"/>
      <c r="TGK37" s="1178"/>
      <c r="TGL37" s="1178"/>
      <c r="TGM37" s="1178"/>
      <c r="TGN37" s="1178"/>
      <c r="TGO37" s="1178"/>
      <c r="TGP37" s="1178"/>
      <c r="TGQ37" s="1178"/>
      <c r="TGR37" s="1178"/>
      <c r="TGS37" s="1178"/>
      <c r="TGT37" s="1178"/>
      <c r="TGU37" s="1178"/>
      <c r="TGV37" s="1178"/>
      <c r="TGW37" s="1178"/>
      <c r="TGX37" s="1178"/>
      <c r="TGY37" s="1178"/>
      <c r="TGZ37" s="1178"/>
      <c r="THA37" s="1178"/>
      <c r="THB37" s="1178"/>
      <c r="THC37" s="1178"/>
      <c r="THD37" s="1178"/>
      <c r="THE37" s="1178"/>
      <c r="THF37" s="1178"/>
      <c r="THG37" s="1178"/>
      <c r="THH37" s="1178"/>
      <c r="THI37" s="1178"/>
      <c r="THJ37" s="1178"/>
      <c r="THK37" s="1178"/>
      <c r="THL37" s="1178"/>
      <c r="THM37" s="1178"/>
      <c r="THN37" s="1178"/>
      <c r="THO37" s="1178"/>
      <c r="THP37" s="1178"/>
      <c r="THQ37" s="1178"/>
      <c r="THR37" s="1178"/>
      <c r="THS37" s="1178"/>
      <c r="THT37" s="1178"/>
      <c r="THU37" s="1178"/>
      <c r="THV37" s="1178"/>
      <c r="THW37" s="1178"/>
      <c r="THX37" s="1178"/>
      <c r="THY37" s="1178"/>
      <c r="THZ37" s="1178"/>
      <c r="TIA37" s="1178"/>
      <c r="TIB37" s="1178"/>
      <c r="TIC37" s="1178"/>
      <c r="TID37" s="1178"/>
      <c r="TIE37" s="1178"/>
      <c r="TIF37" s="1178"/>
      <c r="TIG37" s="1178"/>
      <c r="TIH37" s="1178"/>
      <c r="TII37" s="1178"/>
      <c r="TIJ37" s="1178"/>
      <c r="TIK37" s="1178"/>
      <c r="TIL37" s="1178"/>
      <c r="TIM37" s="1178"/>
      <c r="TIN37" s="1178"/>
      <c r="TIO37" s="1178"/>
      <c r="TIP37" s="1178"/>
      <c r="TIQ37" s="1178"/>
      <c r="TIR37" s="1178"/>
      <c r="TIS37" s="1178"/>
      <c r="TIT37" s="1178"/>
      <c r="TIU37" s="1178"/>
      <c r="TIV37" s="1178"/>
      <c r="TIW37" s="1178"/>
      <c r="TIX37" s="1178"/>
      <c r="TIY37" s="1178"/>
      <c r="TIZ37" s="1178"/>
      <c r="TJA37" s="1178"/>
      <c r="TJB37" s="1178"/>
      <c r="TJC37" s="1178"/>
      <c r="TJD37" s="1178"/>
      <c r="TJE37" s="1178"/>
      <c r="TJF37" s="1178"/>
      <c r="TJG37" s="1178"/>
      <c r="TJH37" s="1178"/>
      <c r="TJI37" s="1178"/>
      <c r="TJJ37" s="1178"/>
      <c r="TJK37" s="1178"/>
      <c r="TJL37" s="1178"/>
      <c r="TJM37" s="1178"/>
      <c r="TJN37" s="1178"/>
      <c r="TJO37" s="1178"/>
      <c r="TJP37" s="1178"/>
      <c r="TJQ37" s="1178"/>
      <c r="TJR37" s="1178"/>
      <c r="TJS37" s="1178"/>
      <c r="TJT37" s="1178"/>
      <c r="TJU37" s="1178"/>
      <c r="TJV37" s="1178"/>
      <c r="TJW37" s="1178"/>
      <c r="TJX37" s="1178"/>
      <c r="TJY37" s="1178"/>
      <c r="TJZ37" s="1178"/>
      <c r="TKA37" s="1178"/>
      <c r="TKB37" s="1178"/>
      <c r="TKC37" s="1178"/>
      <c r="TKD37" s="1178"/>
      <c r="TKE37" s="1178"/>
      <c r="TKF37" s="1178"/>
      <c r="TKG37" s="1178"/>
      <c r="TKH37" s="1178"/>
      <c r="TKI37" s="1178"/>
      <c r="TKJ37" s="1178"/>
      <c r="TKK37" s="1178"/>
      <c r="TKL37" s="1178"/>
      <c r="TKM37" s="1178"/>
      <c r="TKN37" s="1178"/>
      <c r="TKO37" s="1178"/>
      <c r="TKP37" s="1178"/>
      <c r="TKQ37" s="1178"/>
      <c r="TKR37" s="1178"/>
      <c r="TKS37" s="1178"/>
      <c r="TKT37" s="1178"/>
      <c r="TKU37" s="1178"/>
      <c r="TKV37" s="1178"/>
      <c r="TKW37" s="1178"/>
      <c r="TKX37" s="1178"/>
      <c r="TKY37" s="1178"/>
      <c r="TKZ37" s="1178"/>
      <c r="TLA37" s="1178"/>
      <c r="TLB37" s="1178"/>
      <c r="TLC37" s="1178"/>
      <c r="TLD37" s="1178"/>
      <c r="TLE37" s="1178"/>
      <c r="TLF37" s="1178"/>
      <c r="TLG37" s="1178"/>
      <c r="TLH37" s="1178"/>
      <c r="TLI37" s="1178"/>
      <c r="TLJ37" s="1178"/>
      <c r="TLK37" s="1178"/>
      <c r="TLL37" s="1178"/>
      <c r="TLM37" s="1178"/>
      <c r="TLN37" s="1178"/>
      <c r="TLO37" s="1178"/>
      <c r="TLP37" s="1178"/>
      <c r="TLQ37" s="1178"/>
      <c r="TLR37" s="1178"/>
      <c r="TLS37" s="1178"/>
      <c r="TLT37" s="1178"/>
      <c r="TLU37" s="1178"/>
      <c r="TLV37" s="1178"/>
      <c r="TLW37" s="1178"/>
      <c r="TLX37" s="1178"/>
      <c r="TLY37" s="1178"/>
      <c r="TLZ37" s="1178"/>
      <c r="TMA37" s="1178"/>
      <c r="TMB37" s="1178"/>
      <c r="TMC37" s="1178"/>
      <c r="TMD37" s="1178"/>
      <c r="TME37" s="1178"/>
      <c r="TMF37" s="1178"/>
      <c r="TMG37" s="1178"/>
      <c r="TMH37" s="1178"/>
      <c r="TMI37" s="1178"/>
      <c r="TMJ37" s="1178"/>
      <c r="TMK37" s="1178"/>
      <c r="TML37" s="1178"/>
      <c r="TMM37" s="1178"/>
      <c r="TMN37" s="1178"/>
      <c r="TMO37" s="1178"/>
      <c r="TMP37" s="1178"/>
      <c r="TMQ37" s="1178"/>
      <c r="TMR37" s="1178"/>
      <c r="TMS37" s="1178"/>
      <c r="TMT37" s="1178"/>
      <c r="TMU37" s="1178"/>
      <c r="TMV37" s="1178"/>
      <c r="TMW37" s="1178"/>
      <c r="TMX37" s="1178"/>
      <c r="TMY37" s="1178"/>
      <c r="TMZ37" s="1178"/>
      <c r="TNA37" s="1178"/>
      <c r="TNB37" s="1178"/>
      <c r="TNC37" s="1178"/>
      <c r="TND37" s="1178"/>
      <c r="TNE37" s="1178"/>
      <c r="TNF37" s="1178"/>
      <c r="TNG37" s="1178"/>
      <c r="TNH37" s="1178"/>
      <c r="TNI37" s="1178"/>
      <c r="TNJ37" s="1178"/>
      <c r="TNK37" s="1178"/>
      <c r="TNL37" s="1178"/>
      <c r="TNM37" s="1178"/>
      <c r="TNN37" s="1178"/>
      <c r="TNO37" s="1178"/>
      <c r="TNP37" s="1178"/>
      <c r="TNQ37" s="1178"/>
      <c r="TNR37" s="1178"/>
      <c r="TNS37" s="1178"/>
      <c r="TNT37" s="1178"/>
      <c r="TNU37" s="1178"/>
      <c r="TNV37" s="1178"/>
      <c r="TNW37" s="1178"/>
      <c r="TNX37" s="1178"/>
      <c r="TNY37" s="1178"/>
      <c r="TNZ37" s="1178"/>
      <c r="TOA37" s="1178"/>
      <c r="TOB37" s="1178"/>
      <c r="TOC37" s="1178"/>
      <c r="TOD37" s="1178"/>
      <c r="TOE37" s="1178"/>
      <c r="TOF37" s="1178"/>
      <c r="TOG37" s="1178"/>
      <c r="TOH37" s="1178"/>
      <c r="TOI37" s="1178"/>
      <c r="TOJ37" s="1178"/>
      <c r="TOK37" s="1178"/>
      <c r="TOL37" s="1178"/>
      <c r="TOM37" s="1178"/>
      <c r="TON37" s="1178"/>
      <c r="TOO37" s="1178"/>
      <c r="TOP37" s="1178"/>
      <c r="TOQ37" s="1178"/>
      <c r="TOR37" s="1178"/>
      <c r="TOS37" s="1178"/>
      <c r="TOT37" s="1178"/>
      <c r="TOU37" s="1178"/>
      <c r="TOV37" s="1178"/>
      <c r="TOW37" s="1178"/>
      <c r="TOX37" s="1178"/>
      <c r="TOY37" s="1178"/>
      <c r="TOZ37" s="1178"/>
      <c r="TPA37" s="1178"/>
      <c r="TPB37" s="1178"/>
      <c r="TPC37" s="1178"/>
      <c r="TPD37" s="1178"/>
      <c r="TPE37" s="1178"/>
      <c r="TPF37" s="1178"/>
      <c r="TPG37" s="1178"/>
      <c r="TPH37" s="1178"/>
      <c r="TPI37" s="1178"/>
      <c r="TPJ37" s="1178"/>
      <c r="TPK37" s="1178"/>
      <c r="TPL37" s="1178"/>
      <c r="TPM37" s="1178"/>
      <c r="TPN37" s="1178"/>
      <c r="TPO37" s="1178"/>
      <c r="TPP37" s="1178"/>
      <c r="TPQ37" s="1178"/>
      <c r="TPR37" s="1178"/>
      <c r="TPS37" s="1178"/>
      <c r="TPT37" s="1178"/>
      <c r="TPU37" s="1178"/>
      <c r="TPV37" s="1178"/>
      <c r="TPW37" s="1178"/>
      <c r="TPX37" s="1178"/>
      <c r="TPY37" s="1178"/>
      <c r="TPZ37" s="1178"/>
      <c r="TQA37" s="1178"/>
      <c r="TQB37" s="1178"/>
      <c r="TQC37" s="1178"/>
      <c r="TQD37" s="1178"/>
      <c r="TQE37" s="1178"/>
      <c r="TQF37" s="1178"/>
      <c r="TQG37" s="1178"/>
      <c r="TQH37" s="1178"/>
      <c r="TQI37" s="1178"/>
      <c r="TQJ37" s="1178"/>
      <c r="TQK37" s="1178"/>
      <c r="TQL37" s="1178"/>
      <c r="TQM37" s="1178"/>
      <c r="TQN37" s="1178"/>
      <c r="TQO37" s="1178"/>
      <c r="TQP37" s="1178"/>
      <c r="TQQ37" s="1178"/>
      <c r="TQR37" s="1178"/>
      <c r="TQS37" s="1178"/>
      <c r="TQT37" s="1178"/>
      <c r="TQU37" s="1178"/>
      <c r="TQV37" s="1178"/>
      <c r="TQW37" s="1178"/>
      <c r="TQX37" s="1178"/>
      <c r="TQY37" s="1178"/>
      <c r="TQZ37" s="1178"/>
      <c r="TRA37" s="1178"/>
      <c r="TRB37" s="1178"/>
      <c r="TRC37" s="1178"/>
      <c r="TRD37" s="1178"/>
      <c r="TRE37" s="1178"/>
      <c r="TRF37" s="1178"/>
      <c r="TRG37" s="1178"/>
      <c r="TRH37" s="1178"/>
      <c r="TRI37" s="1178"/>
      <c r="TRJ37" s="1178"/>
      <c r="TRK37" s="1178"/>
      <c r="TRL37" s="1178"/>
      <c r="TRM37" s="1178"/>
      <c r="TRN37" s="1178"/>
      <c r="TRO37" s="1178"/>
      <c r="TRP37" s="1178"/>
      <c r="TRQ37" s="1178"/>
      <c r="TRR37" s="1178"/>
      <c r="TRS37" s="1178"/>
      <c r="TRT37" s="1178"/>
      <c r="TRU37" s="1178"/>
      <c r="TRV37" s="1178"/>
      <c r="TRW37" s="1178"/>
      <c r="TRX37" s="1178"/>
      <c r="TRY37" s="1178"/>
      <c r="TRZ37" s="1178"/>
      <c r="TSA37" s="1178"/>
      <c r="TSB37" s="1178"/>
      <c r="TSC37" s="1178"/>
      <c r="TSD37" s="1178"/>
      <c r="TSE37" s="1178"/>
      <c r="TSF37" s="1178"/>
      <c r="TSG37" s="1178"/>
      <c r="TSH37" s="1178"/>
      <c r="TSI37" s="1178"/>
      <c r="TSJ37" s="1178"/>
      <c r="TSK37" s="1178"/>
      <c r="TSL37" s="1178"/>
      <c r="TSM37" s="1178"/>
      <c r="TSN37" s="1178"/>
      <c r="TSO37" s="1178"/>
      <c r="TSP37" s="1178"/>
      <c r="TSQ37" s="1178"/>
      <c r="TSR37" s="1178"/>
      <c r="TSS37" s="1178"/>
      <c r="TST37" s="1178"/>
      <c r="TSU37" s="1178"/>
      <c r="TSV37" s="1178"/>
      <c r="TSW37" s="1178"/>
      <c r="TSX37" s="1178"/>
      <c r="TSY37" s="1178"/>
      <c r="TSZ37" s="1178"/>
      <c r="TTA37" s="1178"/>
      <c r="TTB37" s="1178"/>
      <c r="TTC37" s="1178"/>
      <c r="TTD37" s="1178"/>
      <c r="TTE37" s="1178"/>
      <c r="TTF37" s="1178"/>
      <c r="TTG37" s="1178"/>
      <c r="TTH37" s="1178"/>
      <c r="TTI37" s="1178"/>
      <c r="TTJ37" s="1178"/>
      <c r="TTK37" s="1178"/>
      <c r="TTL37" s="1178"/>
      <c r="TTM37" s="1178"/>
      <c r="TTN37" s="1178"/>
      <c r="TTO37" s="1178"/>
      <c r="TTP37" s="1178"/>
      <c r="TTQ37" s="1178"/>
      <c r="TTR37" s="1178"/>
      <c r="TTS37" s="1178"/>
      <c r="TTT37" s="1178"/>
      <c r="TTU37" s="1178"/>
      <c r="TTV37" s="1178"/>
      <c r="TTW37" s="1178"/>
      <c r="TTX37" s="1178"/>
      <c r="TTY37" s="1178"/>
      <c r="TTZ37" s="1178"/>
      <c r="TUA37" s="1178"/>
      <c r="TUB37" s="1178"/>
      <c r="TUC37" s="1178"/>
      <c r="TUD37" s="1178"/>
      <c r="TUE37" s="1178"/>
      <c r="TUF37" s="1178"/>
      <c r="TUG37" s="1178"/>
      <c r="TUH37" s="1178"/>
      <c r="TUI37" s="1178"/>
      <c r="TUJ37" s="1178"/>
      <c r="TUK37" s="1178"/>
      <c r="TUL37" s="1178"/>
      <c r="TUM37" s="1178"/>
      <c r="TUN37" s="1178"/>
      <c r="TUO37" s="1178"/>
      <c r="TUP37" s="1178"/>
      <c r="TUQ37" s="1178"/>
      <c r="TUR37" s="1178"/>
      <c r="TUS37" s="1178"/>
      <c r="TUT37" s="1178"/>
      <c r="TUU37" s="1178"/>
      <c r="TUV37" s="1178"/>
      <c r="TUW37" s="1178"/>
      <c r="TUX37" s="1178"/>
      <c r="TUY37" s="1178"/>
      <c r="TUZ37" s="1178"/>
      <c r="TVA37" s="1178"/>
      <c r="TVB37" s="1178"/>
      <c r="TVC37" s="1178"/>
      <c r="TVD37" s="1178"/>
      <c r="TVE37" s="1178"/>
      <c r="TVF37" s="1178"/>
      <c r="TVG37" s="1178"/>
      <c r="TVH37" s="1178"/>
      <c r="TVI37" s="1178"/>
      <c r="TVJ37" s="1178"/>
      <c r="TVK37" s="1178"/>
      <c r="TVL37" s="1178"/>
      <c r="TVM37" s="1178"/>
      <c r="TVN37" s="1178"/>
      <c r="TVO37" s="1178"/>
      <c r="TVP37" s="1178"/>
      <c r="TVQ37" s="1178"/>
      <c r="TVR37" s="1178"/>
      <c r="TVS37" s="1178"/>
      <c r="TVT37" s="1178"/>
      <c r="TVU37" s="1178"/>
      <c r="TVV37" s="1178"/>
      <c r="TVW37" s="1178"/>
      <c r="TVX37" s="1178"/>
      <c r="TVY37" s="1178"/>
      <c r="TVZ37" s="1178"/>
      <c r="TWA37" s="1178"/>
      <c r="TWB37" s="1178"/>
      <c r="TWC37" s="1178"/>
      <c r="TWD37" s="1178"/>
      <c r="TWE37" s="1178"/>
      <c r="TWF37" s="1178"/>
      <c r="TWG37" s="1178"/>
      <c r="TWH37" s="1178"/>
      <c r="TWI37" s="1178"/>
      <c r="TWJ37" s="1178"/>
      <c r="TWK37" s="1178"/>
      <c r="TWL37" s="1178"/>
      <c r="TWM37" s="1178"/>
      <c r="TWN37" s="1178"/>
      <c r="TWO37" s="1178"/>
      <c r="TWP37" s="1178"/>
      <c r="TWQ37" s="1178"/>
      <c r="TWR37" s="1178"/>
      <c r="TWS37" s="1178"/>
      <c r="TWT37" s="1178"/>
      <c r="TWU37" s="1178"/>
      <c r="TWV37" s="1178"/>
      <c r="TWW37" s="1178"/>
      <c r="TWX37" s="1178"/>
      <c r="TWY37" s="1178"/>
      <c r="TWZ37" s="1178"/>
      <c r="TXA37" s="1178"/>
      <c r="TXB37" s="1178"/>
      <c r="TXC37" s="1178"/>
      <c r="TXD37" s="1178"/>
      <c r="TXE37" s="1178"/>
      <c r="TXF37" s="1178"/>
      <c r="TXG37" s="1178"/>
      <c r="TXH37" s="1178"/>
      <c r="TXI37" s="1178"/>
      <c r="TXJ37" s="1178"/>
      <c r="TXK37" s="1178"/>
      <c r="TXL37" s="1178"/>
      <c r="TXM37" s="1178"/>
      <c r="TXN37" s="1178"/>
      <c r="TXO37" s="1178"/>
      <c r="TXP37" s="1178"/>
      <c r="TXQ37" s="1178"/>
      <c r="TXR37" s="1178"/>
      <c r="TXS37" s="1178"/>
      <c r="TXT37" s="1178"/>
      <c r="TXU37" s="1178"/>
      <c r="TXV37" s="1178"/>
      <c r="TXW37" s="1178"/>
      <c r="TXX37" s="1178"/>
      <c r="TXY37" s="1178"/>
      <c r="TXZ37" s="1178"/>
      <c r="TYA37" s="1178"/>
      <c r="TYB37" s="1178"/>
      <c r="TYC37" s="1178"/>
      <c r="TYD37" s="1178"/>
      <c r="TYE37" s="1178"/>
      <c r="TYF37" s="1178"/>
      <c r="TYG37" s="1178"/>
      <c r="TYH37" s="1178"/>
      <c r="TYI37" s="1178"/>
      <c r="TYJ37" s="1178"/>
      <c r="TYK37" s="1178"/>
      <c r="TYL37" s="1178"/>
      <c r="TYM37" s="1178"/>
      <c r="TYN37" s="1178"/>
      <c r="TYO37" s="1178"/>
      <c r="TYP37" s="1178"/>
      <c r="TYQ37" s="1178"/>
      <c r="TYR37" s="1178"/>
      <c r="TYS37" s="1178"/>
      <c r="TYT37" s="1178"/>
      <c r="TYU37" s="1178"/>
      <c r="TYV37" s="1178"/>
      <c r="TYW37" s="1178"/>
      <c r="TYX37" s="1178"/>
      <c r="TYY37" s="1178"/>
      <c r="TYZ37" s="1178"/>
      <c r="TZA37" s="1178"/>
      <c r="TZB37" s="1178"/>
      <c r="TZC37" s="1178"/>
      <c r="TZD37" s="1178"/>
      <c r="TZE37" s="1178"/>
      <c r="TZF37" s="1178"/>
      <c r="TZG37" s="1178"/>
      <c r="TZH37" s="1178"/>
      <c r="TZI37" s="1178"/>
      <c r="TZJ37" s="1178"/>
      <c r="TZK37" s="1178"/>
      <c r="TZL37" s="1178"/>
      <c r="TZM37" s="1178"/>
      <c r="TZN37" s="1178"/>
      <c r="TZO37" s="1178"/>
      <c r="TZP37" s="1178"/>
      <c r="TZQ37" s="1178"/>
      <c r="TZR37" s="1178"/>
      <c r="TZS37" s="1178"/>
      <c r="TZT37" s="1178"/>
      <c r="TZU37" s="1178"/>
      <c r="TZV37" s="1178"/>
      <c r="TZW37" s="1178"/>
      <c r="TZX37" s="1178"/>
      <c r="TZY37" s="1178"/>
      <c r="TZZ37" s="1178"/>
      <c r="UAA37" s="1178"/>
      <c r="UAB37" s="1178"/>
      <c r="UAC37" s="1178"/>
      <c r="UAD37" s="1178"/>
      <c r="UAE37" s="1178"/>
      <c r="UAF37" s="1178"/>
      <c r="UAG37" s="1178"/>
      <c r="UAH37" s="1178"/>
      <c r="UAI37" s="1178"/>
      <c r="UAJ37" s="1178"/>
      <c r="UAK37" s="1178"/>
      <c r="UAL37" s="1178"/>
      <c r="UAM37" s="1178"/>
      <c r="UAN37" s="1178"/>
      <c r="UAO37" s="1178"/>
      <c r="UAP37" s="1178"/>
      <c r="UAQ37" s="1178"/>
      <c r="UAR37" s="1178"/>
      <c r="UAS37" s="1178"/>
      <c r="UAT37" s="1178"/>
      <c r="UAU37" s="1178"/>
      <c r="UAV37" s="1178"/>
      <c r="UAW37" s="1178"/>
      <c r="UAX37" s="1178"/>
      <c r="UAY37" s="1178"/>
      <c r="UAZ37" s="1178"/>
      <c r="UBA37" s="1178"/>
      <c r="UBB37" s="1178"/>
      <c r="UBC37" s="1178"/>
      <c r="UBD37" s="1178"/>
      <c r="UBE37" s="1178"/>
      <c r="UBF37" s="1178"/>
      <c r="UBG37" s="1178"/>
      <c r="UBH37" s="1178"/>
      <c r="UBI37" s="1178"/>
      <c r="UBJ37" s="1178"/>
      <c r="UBK37" s="1178"/>
      <c r="UBL37" s="1178"/>
      <c r="UBM37" s="1178"/>
      <c r="UBN37" s="1178"/>
      <c r="UBO37" s="1178"/>
      <c r="UBP37" s="1178"/>
      <c r="UBQ37" s="1178"/>
      <c r="UBR37" s="1178"/>
      <c r="UBS37" s="1178"/>
      <c r="UBT37" s="1178"/>
      <c r="UBU37" s="1178"/>
      <c r="UBV37" s="1178"/>
      <c r="UBW37" s="1178"/>
      <c r="UBX37" s="1178"/>
      <c r="UBY37" s="1178"/>
      <c r="UBZ37" s="1178"/>
      <c r="UCA37" s="1178"/>
      <c r="UCB37" s="1178"/>
      <c r="UCC37" s="1178"/>
      <c r="UCD37" s="1178"/>
      <c r="UCE37" s="1178"/>
      <c r="UCF37" s="1178"/>
      <c r="UCG37" s="1178"/>
      <c r="UCH37" s="1178"/>
      <c r="UCI37" s="1178"/>
      <c r="UCJ37" s="1178"/>
      <c r="UCK37" s="1178"/>
      <c r="UCL37" s="1178"/>
      <c r="UCM37" s="1178"/>
      <c r="UCN37" s="1178"/>
      <c r="UCO37" s="1178"/>
      <c r="UCP37" s="1178"/>
      <c r="UCQ37" s="1178"/>
      <c r="UCR37" s="1178"/>
      <c r="UCS37" s="1178"/>
      <c r="UCT37" s="1178"/>
      <c r="UCU37" s="1178"/>
      <c r="UCV37" s="1178"/>
      <c r="UCW37" s="1178"/>
      <c r="UCX37" s="1178"/>
      <c r="UCY37" s="1178"/>
      <c r="UCZ37" s="1178"/>
      <c r="UDA37" s="1178"/>
      <c r="UDB37" s="1178"/>
      <c r="UDC37" s="1178"/>
      <c r="UDD37" s="1178"/>
      <c r="UDE37" s="1178"/>
      <c r="UDF37" s="1178"/>
      <c r="UDG37" s="1178"/>
      <c r="UDH37" s="1178"/>
      <c r="UDI37" s="1178"/>
      <c r="UDJ37" s="1178"/>
      <c r="UDK37" s="1178"/>
      <c r="UDL37" s="1178"/>
      <c r="UDM37" s="1178"/>
      <c r="UDN37" s="1178"/>
      <c r="UDO37" s="1178"/>
      <c r="UDP37" s="1178"/>
      <c r="UDQ37" s="1178"/>
      <c r="UDR37" s="1178"/>
      <c r="UDS37" s="1178"/>
      <c r="UDT37" s="1178"/>
      <c r="UDU37" s="1178"/>
      <c r="UDV37" s="1178"/>
      <c r="UDW37" s="1178"/>
      <c r="UDX37" s="1178"/>
      <c r="UDY37" s="1178"/>
      <c r="UDZ37" s="1178"/>
      <c r="UEA37" s="1178"/>
      <c r="UEB37" s="1178"/>
      <c r="UEC37" s="1178"/>
      <c r="UED37" s="1178"/>
      <c r="UEE37" s="1178"/>
      <c r="UEF37" s="1178"/>
      <c r="UEG37" s="1178"/>
      <c r="UEH37" s="1178"/>
      <c r="UEI37" s="1178"/>
      <c r="UEJ37" s="1178"/>
      <c r="UEK37" s="1178"/>
      <c r="UEL37" s="1178"/>
      <c r="UEM37" s="1178"/>
      <c r="UEN37" s="1178"/>
      <c r="UEO37" s="1178"/>
      <c r="UEP37" s="1178"/>
      <c r="UEQ37" s="1178"/>
      <c r="UER37" s="1178"/>
      <c r="UES37" s="1178"/>
      <c r="UET37" s="1178"/>
      <c r="UEU37" s="1178"/>
      <c r="UEV37" s="1178"/>
      <c r="UEW37" s="1178"/>
      <c r="UEX37" s="1178"/>
      <c r="UEY37" s="1178"/>
      <c r="UEZ37" s="1178"/>
      <c r="UFA37" s="1178"/>
      <c r="UFB37" s="1178"/>
      <c r="UFC37" s="1178"/>
      <c r="UFD37" s="1178"/>
      <c r="UFE37" s="1178"/>
      <c r="UFF37" s="1178"/>
      <c r="UFG37" s="1178"/>
      <c r="UFH37" s="1178"/>
      <c r="UFI37" s="1178"/>
      <c r="UFJ37" s="1178"/>
      <c r="UFK37" s="1178"/>
      <c r="UFL37" s="1178"/>
      <c r="UFM37" s="1178"/>
      <c r="UFN37" s="1178"/>
      <c r="UFO37" s="1178"/>
      <c r="UFP37" s="1178"/>
      <c r="UFQ37" s="1178"/>
      <c r="UFR37" s="1178"/>
      <c r="UFS37" s="1178"/>
      <c r="UFT37" s="1178"/>
      <c r="UFU37" s="1178"/>
      <c r="UFV37" s="1178"/>
      <c r="UFW37" s="1178"/>
      <c r="UFX37" s="1178"/>
      <c r="UFY37" s="1178"/>
      <c r="UFZ37" s="1178"/>
      <c r="UGA37" s="1178"/>
      <c r="UGB37" s="1178"/>
      <c r="UGC37" s="1178"/>
      <c r="UGD37" s="1178"/>
      <c r="UGE37" s="1178"/>
      <c r="UGF37" s="1178"/>
      <c r="UGG37" s="1178"/>
      <c r="UGH37" s="1178"/>
      <c r="UGI37" s="1178"/>
      <c r="UGJ37" s="1178"/>
      <c r="UGK37" s="1178"/>
      <c r="UGL37" s="1178"/>
      <c r="UGM37" s="1178"/>
      <c r="UGN37" s="1178"/>
      <c r="UGO37" s="1178"/>
      <c r="UGP37" s="1178"/>
      <c r="UGQ37" s="1178"/>
      <c r="UGR37" s="1178"/>
      <c r="UGS37" s="1178"/>
      <c r="UGT37" s="1178"/>
      <c r="UGU37" s="1178"/>
      <c r="UGV37" s="1178"/>
      <c r="UGW37" s="1178"/>
      <c r="UGX37" s="1178"/>
      <c r="UGY37" s="1178"/>
      <c r="UGZ37" s="1178"/>
      <c r="UHA37" s="1178"/>
      <c r="UHB37" s="1178"/>
      <c r="UHC37" s="1178"/>
      <c r="UHD37" s="1178"/>
      <c r="UHE37" s="1178"/>
      <c r="UHF37" s="1178"/>
      <c r="UHG37" s="1178"/>
      <c r="UHH37" s="1178"/>
      <c r="UHI37" s="1178"/>
      <c r="UHJ37" s="1178"/>
      <c r="UHK37" s="1178"/>
      <c r="UHL37" s="1178"/>
      <c r="UHM37" s="1178"/>
      <c r="UHN37" s="1178"/>
      <c r="UHO37" s="1178"/>
      <c r="UHP37" s="1178"/>
      <c r="UHQ37" s="1178"/>
      <c r="UHR37" s="1178"/>
      <c r="UHS37" s="1178"/>
      <c r="UHT37" s="1178"/>
      <c r="UHU37" s="1178"/>
      <c r="UHV37" s="1178"/>
      <c r="UHW37" s="1178"/>
      <c r="UHX37" s="1178"/>
      <c r="UHY37" s="1178"/>
      <c r="UHZ37" s="1178"/>
      <c r="UIA37" s="1178"/>
      <c r="UIB37" s="1178"/>
      <c r="UIC37" s="1178"/>
      <c r="UID37" s="1178"/>
      <c r="UIE37" s="1178"/>
      <c r="UIF37" s="1178"/>
      <c r="UIG37" s="1178"/>
      <c r="UIH37" s="1178"/>
      <c r="UII37" s="1178"/>
      <c r="UIJ37" s="1178"/>
      <c r="UIK37" s="1178"/>
      <c r="UIL37" s="1178"/>
      <c r="UIM37" s="1178"/>
      <c r="UIN37" s="1178"/>
      <c r="UIO37" s="1178"/>
      <c r="UIP37" s="1178"/>
      <c r="UIQ37" s="1178"/>
      <c r="UIR37" s="1178"/>
      <c r="UIS37" s="1178"/>
      <c r="UIT37" s="1178"/>
      <c r="UIU37" s="1178"/>
      <c r="UIV37" s="1178"/>
      <c r="UIW37" s="1178"/>
      <c r="UIX37" s="1178"/>
      <c r="UIY37" s="1178"/>
      <c r="UIZ37" s="1178"/>
      <c r="UJA37" s="1178"/>
      <c r="UJB37" s="1178"/>
      <c r="UJC37" s="1178"/>
      <c r="UJD37" s="1178"/>
      <c r="UJE37" s="1178"/>
      <c r="UJF37" s="1178"/>
      <c r="UJG37" s="1178"/>
      <c r="UJH37" s="1178"/>
      <c r="UJI37" s="1178"/>
      <c r="UJJ37" s="1178"/>
      <c r="UJK37" s="1178"/>
      <c r="UJL37" s="1178"/>
      <c r="UJM37" s="1178"/>
      <c r="UJN37" s="1178"/>
      <c r="UJO37" s="1178"/>
      <c r="UJP37" s="1178"/>
      <c r="UJQ37" s="1178"/>
      <c r="UJR37" s="1178"/>
      <c r="UJS37" s="1178"/>
      <c r="UJT37" s="1178"/>
      <c r="UJU37" s="1178"/>
      <c r="UJV37" s="1178"/>
      <c r="UJW37" s="1178"/>
      <c r="UJX37" s="1178"/>
      <c r="UJY37" s="1178"/>
      <c r="UJZ37" s="1178"/>
      <c r="UKA37" s="1178"/>
      <c r="UKB37" s="1178"/>
      <c r="UKC37" s="1178"/>
      <c r="UKD37" s="1178"/>
      <c r="UKE37" s="1178"/>
      <c r="UKF37" s="1178"/>
      <c r="UKG37" s="1178"/>
      <c r="UKH37" s="1178"/>
      <c r="UKI37" s="1178"/>
      <c r="UKJ37" s="1178"/>
      <c r="UKK37" s="1178"/>
      <c r="UKL37" s="1178"/>
      <c r="UKM37" s="1178"/>
      <c r="UKN37" s="1178"/>
      <c r="UKO37" s="1178"/>
      <c r="UKP37" s="1178"/>
      <c r="UKQ37" s="1178"/>
      <c r="UKR37" s="1178"/>
      <c r="UKS37" s="1178"/>
      <c r="UKT37" s="1178"/>
      <c r="UKU37" s="1178"/>
      <c r="UKV37" s="1178"/>
      <c r="UKW37" s="1178"/>
      <c r="UKX37" s="1178"/>
      <c r="UKY37" s="1178"/>
      <c r="UKZ37" s="1178"/>
      <c r="ULA37" s="1178"/>
      <c r="ULB37" s="1178"/>
      <c r="ULC37" s="1178"/>
      <c r="ULD37" s="1178"/>
      <c r="ULE37" s="1178"/>
      <c r="ULF37" s="1178"/>
      <c r="ULG37" s="1178"/>
      <c r="ULH37" s="1178"/>
      <c r="ULI37" s="1178"/>
      <c r="ULJ37" s="1178"/>
      <c r="ULK37" s="1178"/>
      <c r="ULL37" s="1178"/>
      <c r="ULM37" s="1178"/>
      <c r="ULN37" s="1178"/>
      <c r="ULO37" s="1178"/>
      <c r="ULP37" s="1178"/>
      <c r="ULQ37" s="1178"/>
      <c r="ULR37" s="1178"/>
      <c r="ULS37" s="1178"/>
      <c r="ULT37" s="1178"/>
      <c r="ULU37" s="1178"/>
      <c r="ULV37" s="1178"/>
      <c r="ULW37" s="1178"/>
      <c r="ULX37" s="1178"/>
      <c r="ULY37" s="1178"/>
      <c r="ULZ37" s="1178"/>
      <c r="UMA37" s="1178"/>
      <c r="UMB37" s="1178"/>
      <c r="UMC37" s="1178"/>
      <c r="UMD37" s="1178"/>
      <c r="UME37" s="1178"/>
      <c r="UMF37" s="1178"/>
      <c r="UMG37" s="1178"/>
      <c r="UMH37" s="1178"/>
      <c r="UMI37" s="1178"/>
      <c r="UMJ37" s="1178"/>
      <c r="UMK37" s="1178"/>
      <c r="UML37" s="1178"/>
      <c r="UMM37" s="1178"/>
      <c r="UMN37" s="1178"/>
      <c r="UMO37" s="1178"/>
      <c r="UMP37" s="1178"/>
      <c r="UMQ37" s="1178"/>
      <c r="UMR37" s="1178"/>
      <c r="UMS37" s="1178"/>
      <c r="UMT37" s="1178"/>
      <c r="UMU37" s="1178"/>
      <c r="UMV37" s="1178"/>
      <c r="UMW37" s="1178"/>
      <c r="UMX37" s="1178"/>
      <c r="UMY37" s="1178"/>
      <c r="UMZ37" s="1178"/>
      <c r="UNA37" s="1178"/>
      <c r="UNB37" s="1178"/>
      <c r="UNC37" s="1178"/>
      <c r="UND37" s="1178"/>
      <c r="UNE37" s="1178"/>
      <c r="UNF37" s="1178"/>
      <c r="UNG37" s="1178"/>
      <c r="UNH37" s="1178"/>
      <c r="UNI37" s="1178"/>
      <c r="UNJ37" s="1178"/>
      <c r="UNK37" s="1178"/>
      <c r="UNL37" s="1178"/>
      <c r="UNM37" s="1178"/>
      <c r="UNN37" s="1178"/>
      <c r="UNO37" s="1178"/>
      <c r="UNP37" s="1178"/>
      <c r="UNQ37" s="1178"/>
      <c r="UNR37" s="1178"/>
      <c r="UNS37" s="1178"/>
      <c r="UNT37" s="1178"/>
      <c r="UNU37" s="1178"/>
      <c r="UNV37" s="1178"/>
      <c r="UNW37" s="1178"/>
      <c r="UNX37" s="1178"/>
      <c r="UNY37" s="1178"/>
      <c r="UNZ37" s="1178"/>
      <c r="UOA37" s="1178"/>
      <c r="UOB37" s="1178"/>
      <c r="UOC37" s="1178"/>
      <c r="UOD37" s="1178"/>
      <c r="UOE37" s="1178"/>
      <c r="UOF37" s="1178"/>
      <c r="UOG37" s="1178"/>
      <c r="UOH37" s="1178"/>
      <c r="UOI37" s="1178"/>
      <c r="UOJ37" s="1178"/>
      <c r="UOK37" s="1178"/>
      <c r="UOL37" s="1178"/>
      <c r="UOM37" s="1178"/>
      <c r="UON37" s="1178"/>
      <c r="UOO37" s="1178"/>
      <c r="UOP37" s="1178"/>
      <c r="UOQ37" s="1178"/>
      <c r="UOR37" s="1178"/>
      <c r="UOS37" s="1178"/>
      <c r="UOT37" s="1178"/>
      <c r="UOU37" s="1178"/>
      <c r="UOV37" s="1178"/>
      <c r="UOW37" s="1178"/>
      <c r="UOX37" s="1178"/>
      <c r="UOY37" s="1178"/>
      <c r="UOZ37" s="1178"/>
      <c r="UPA37" s="1178"/>
      <c r="UPB37" s="1178"/>
      <c r="UPC37" s="1178"/>
      <c r="UPD37" s="1178"/>
      <c r="UPE37" s="1178"/>
      <c r="UPF37" s="1178"/>
      <c r="UPG37" s="1178"/>
      <c r="UPH37" s="1178"/>
      <c r="UPI37" s="1178"/>
      <c r="UPJ37" s="1178"/>
      <c r="UPK37" s="1178"/>
      <c r="UPL37" s="1178"/>
      <c r="UPM37" s="1178"/>
      <c r="UPN37" s="1178"/>
      <c r="UPO37" s="1178"/>
      <c r="UPP37" s="1178"/>
      <c r="UPQ37" s="1178"/>
      <c r="UPR37" s="1178"/>
      <c r="UPS37" s="1178"/>
      <c r="UPT37" s="1178"/>
      <c r="UPU37" s="1178"/>
      <c r="UPV37" s="1178"/>
      <c r="UPW37" s="1178"/>
      <c r="UPX37" s="1178"/>
      <c r="UPY37" s="1178"/>
      <c r="UPZ37" s="1178"/>
      <c r="UQA37" s="1178"/>
      <c r="UQB37" s="1178"/>
      <c r="UQC37" s="1178"/>
      <c r="UQD37" s="1178"/>
      <c r="UQE37" s="1178"/>
      <c r="UQF37" s="1178"/>
      <c r="UQG37" s="1178"/>
      <c r="UQH37" s="1178"/>
      <c r="UQI37" s="1178"/>
      <c r="UQJ37" s="1178"/>
      <c r="UQK37" s="1178"/>
      <c r="UQL37" s="1178"/>
      <c r="UQM37" s="1178"/>
      <c r="UQN37" s="1178"/>
      <c r="UQO37" s="1178"/>
      <c r="UQP37" s="1178"/>
      <c r="UQQ37" s="1178"/>
      <c r="UQR37" s="1178"/>
      <c r="UQS37" s="1178"/>
      <c r="UQT37" s="1178"/>
      <c r="UQU37" s="1178"/>
      <c r="UQV37" s="1178"/>
      <c r="UQW37" s="1178"/>
      <c r="UQX37" s="1178"/>
      <c r="UQY37" s="1178"/>
      <c r="UQZ37" s="1178"/>
      <c r="URA37" s="1178"/>
      <c r="URB37" s="1178"/>
      <c r="URC37" s="1178"/>
      <c r="URD37" s="1178"/>
      <c r="URE37" s="1178"/>
      <c r="URF37" s="1178"/>
      <c r="URG37" s="1178"/>
      <c r="URH37" s="1178"/>
      <c r="URI37" s="1178"/>
      <c r="URJ37" s="1178"/>
      <c r="URK37" s="1178"/>
      <c r="URL37" s="1178"/>
      <c r="URM37" s="1178"/>
      <c r="URN37" s="1178"/>
      <c r="URO37" s="1178"/>
      <c r="URP37" s="1178"/>
      <c r="URQ37" s="1178"/>
      <c r="URR37" s="1178"/>
      <c r="URS37" s="1178"/>
      <c r="URT37" s="1178"/>
      <c r="URU37" s="1178"/>
      <c r="URV37" s="1178"/>
      <c r="URW37" s="1178"/>
      <c r="URX37" s="1178"/>
      <c r="URY37" s="1178"/>
      <c r="URZ37" s="1178"/>
      <c r="USA37" s="1178"/>
      <c r="USB37" s="1178"/>
      <c r="USC37" s="1178"/>
      <c r="USD37" s="1178"/>
      <c r="USE37" s="1178"/>
      <c r="USF37" s="1178"/>
      <c r="USG37" s="1178"/>
      <c r="USH37" s="1178"/>
      <c r="USI37" s="1178"/>
      <c r="USJ37" s="1178"/>
      <c r="USK37" s="1178"/>
      <c r="USL37" s="1178"/>
      <c r="USM37" s="1178"/>
      <c r="USN37" s="1178"/>
      <c r="USO37" s="1178"/>
      <c r="USP37" s="1178"/>
      <c r="USQ37" s="1178"/>
      <c r="USR37" s="1178"/>
      <c r="USS37" s="1178"/>
      <c r="UST37" s="1178"/>
      <c r="USU37" s="1178"/>
      <c r="USV37" s="1178"/>
      <c r="USW37" s="1178"/>
      <c r="USX37" s="1178"/>
      <c r="USY37" s="1178"/>
      <c r="USZ37" s="1178"/>
      <c r="UTA37" s="1178"/>
      <c r="UTB37" s="1178"/>
      <c r="UTC37" s="1178"/>
      <c r="UTD37" s="1178"/>
      <c r="UTE37" s="1178"/>
      <c r="UTF37" s="1178"/>
      <c r="UTG37" s="1178"/>
      <c r="UTH37" s="1178"/>
      <c r="UTI37" s="1178"/>
      <c r="UTJ37" s="1178"/>
      <c r="UTK37" s="1178"/>
      <c r="UTL37" s="1178"/>
      <c r="UTM37" s="1178"/>
      <c r="UTN37" s="1178"/>
      <c r="UTO37" s="1178"/>
      <c r="UTP37" s="1178"/>
      <c r="UTQ37" s="1178"/>
      <c r="UTR37" s="1178"/>
      <c r="UTS37" s="1178"/>
      <c r="UTT37" s="1178"/>
      <c r="UTU37" s="1178"/>
      <c r="UTV37" s="1178"/>
      <c r="UTW37" s="1178"/>
      <c r="UTX37" s="1178"/>
      <c r="UTY37" s="1178"/>
      <c r="UTZ37" s="1178"/>
      <c r="UUA37" s="1178"/>
      <c r="UUB37" s="1178"/>
      <c r="UUC37" s="1178"/>
      <c r="UUD37" s="1178"/>
      <c r="UUE37" s="1178"/>
      <c r="UUF37" s="1178"/>
      <c r="UUG37" s="1178"/>
      <c r="UUH37" s="1178"/>
      <c r="UUI37" s="1178"/>
      <c r="UUJ37" s="1178"/>
      <c r="UUK37" s="1178"/>
      <c r="UUL37" s="1178"/>
      <c r="UUM37" s="1178"/>
      <c r="UUN37" s="1178"/>
      <c r="UUO37" s="1178"/>
      <c r="UUP37" s="1178"/>
      <c r="UUQ37" s="1178"/>
      <c r="UUR37" s="1178"/>
      <c r="UUS37" s="1178"/>
      <c r="UUT37" s="1178"/>
      <c r="UUU37" s="1178"/>
      <c r="UUV37" s="1178"/>
      <c r="UUW37" s="1178"/>
      <c r="UUX37" s="1178"/>
      <c r="UUY37" s="1178"/>
      <c r="UUZ37" s="1178"/>
      <c r="UVA37" s="1178"/>
      <c r="UVB37" s="1178"/>
      <c r="UVC37" s="1178"/>
      <c r="UVD37" s="1178"/>
      <c r="UVE37" s="1178"/>
      <c r="UVF37" s="1178"/>
      <c r="UVG37" s="1178"/>
      <c r="UVH37" s="1178"/>
      <c r="UVI37" s="1178"/>
      <c r="UVJ37" s="1178"/>
      <c r="UVK37" s="1178"/>
      <c r="UVL37" s="1178"/>
      <c r="UVM37" s="1178"/>
      <c r="UVN37" s="1178"/>
      <c r="UVO37" s="1178"/>
      <c r="UVP37" s="1178"/>
      <c r="UVQ37" s="1178"/>
      <c r="UVR37" s="1178"/>
      <c r="UVS37" s="1178"/>
      <c r="UVT37" s="1178"/>
      <c r="UVU37" s="1178"/>
      <c r="UVV37" s="1178"/>
      <c r="UVW37" s="1178"/>
      <c r="UVX37" s="1178"/>
      <c r="UVY37" s="1178"/>
      <c r="UVZ37" s="1178"/>
      <c r="UWA37" s="1178"/>
      <c r="UWB37" s="1178"/>
      <c r="UWC37" s="1178"/>
      <c r="UWD37" s="1178"/>
      <c r="UWE37" s="1178"/>
      <c r="UWF37" s="1178"/>
      <c r="UWG37" s="1178"/>
      <c r="UWH37" s="1178"/>
      <c r="UWI37" s="1178"/>
      <c r="UWJ37" s="1178"/>
      <c r="UWK37" s="1178"/>
      <c r="UWL37" s="1178"/>
      <c r="UWM37" s="1178"/>
      <c r="UWN37" s="1178"/>
      <c r="UWO37" s="1178"/>
      <c r="UWP37" s="1178"/>
      <c r="UWQ37" s="1178"/>
      <c r="UWR37" s="1178"/>
      <c r="UWS37" s="1178"/>
      <c r="UWT37" s="1178"/>
      <c r="UWU37" s="1178"/>
      <c r="UWV37" s="1178"/>
      <c r="UWW37" s="1178"/>
      <c r="UWX37" s="1178"/>
      <c r="UWY37" s="1178"/>
      <c r="UWZ37" s="1178"/>
      <c r="UXA37" s="1178"/>
      <c r="UXB37" s="1178"/>
      <c r="UXC37" s="1178"/>
      <c r="UXD37" s="1178"/>
      <c r="UXE37" s="1178"/>
      <c r="UXF37" s="1178"/>
      <c r="UXG37" s="1178"/>
      <c r="UXH37" s="1178"/>
      <c r="UXI37" s="1178"/>
      <c r="UXJ37" s="1178"/>
      <c r="UXK37" s="1178"/>
      <c r="UXL37" s="1178"/>
      <c r="UXM37" s="1178"/>
      <c r="UXN37" s="1178"/>
      <c r="UXO37" s="1178"/>
      <c r="UXP37" s="1178"/>
      <c r="UXQ37" s="1178"/>
      <c r="UXR37" s="1178"/>
      <c r="UXS37" s="1178"/>
      <c r="UXT37" s="1178"/>
      <c r="UXU37" s="1178"/>
      <c r="UXV37" s="1178"/>
      <c r="UXW37" s="1178"/>
      <c r="UXX37" s="1178"/>
      <c r="UXY37" s="1178"/>
      <c r="UXZ37" s="1178"/>
      <c r="UYA37" s="1178"/>
      <c r="UYB37" s="1178"/>
      <c r="UYC37" s="1178"/>
      <c r="UYD37" s="1178"/>
      <c r="UYE37" s="1178"/>
      <c r="UYF37" s="1178"/>
      <c r="UYG37" s="1178"/>
      <c r="UYH37" s="1178"/>
      <c r="UYI37" s="1178"/>
      <c r="UYJ37" s="1178"/>
      <c r="UYK37" s="1178"/>
      <c r="UYL37" s="1178"/>
      <c r="UYM37" s="1178"/>
      <c r="UYN37" s="1178"/>
      <c r="UYO37" s="1178"/>
      <c r="UYP37" s="1178"/>
      <c r="UYQ37" s="1178"/>
      <c r="UYR37" s="1178"/>
      <c r="UYS37" s="1178"/>
      <c r="UYT37" s="1178"/>
      <c r="UYU37" s="1178"/>
      <c r="UYV37" s="1178"/>
      <c r="UYW37" s="1178"/>
      <c r="UYX37" s="1178"/>
      <c r="UYY37" s="1178"/>
      <c r="UYZ37" s="1178"/>
      <c r="UZA37" s="1178"/>
      <c r="UZB37" s="1178"/>
      <c r="UZC37" s="1178"/>
      <c r="UZD37" s="1178"/>
      <c r="UZE37" s="1178"/>
      <c r="UZF37" s="1178"/>
      <c r="UZG37" s="1178"/>
      <c r="UZH37" s="1178"/>
      <c r="UZI37" s="1178"/>
      <c r="UZJ37" s="1178"/>
      <c r="UZK37" s="1178"/>
      <c r="UZL37" s="1178"/>
      <c r="UZM37" s="1178"/>
      <c r="UZN37" s="1178"/>
      <c r="UZO37" s="1178"/>
      <c r="UZP37" s="1178"/>
      <c r="UZQ37" s="1178"/>
      <c r="UZR37" s="1178"/>
      <c r="UZS37" s="1178"/>
      <c r="UZT37" s="1178"/>
      <c r="UZU37" s="1178"/>
      <c r="UZV37" s="1178"/>
      <c r="UZW37" s="1178"/>
      <c r="UZX37" s="1178"/>
      <c r="UZY37" s="1178"/>
      <c r="UZZ37" s="1178"/>
      <c r="VAA37" s="1178"/>
      <c r="VAB37" s="1178"/>
      <c r="VAC37" s="1178"/>
      <c r="VAD37" s="1178"/>
      <c r="VAE37" s="1178"/>
      <c r="VAF37" s="1178"/>
      <c r="VAG37" s="1178"/>
      <c r="VAH37" s="1178"/>
      <c r="VAI37" s="1178"/>
      <c r="VAJ37" s="1178"/>
      <c r="VAK37" s="1178"/>
      <c r="VAL37" s="1178"/>
      <c r="VAM37" s="1178"/>
      <c r="VAN37" s="1178"/>
      <c r="VAO37" s="1178"/>
      <c r="VAP37" s="1178"/>
      <c r="VAQ37" s="1178"/>
      <c r="VAR37" s="1178"/>
      <c r="VAS37" s="1178"/>
      <c r="VAT37" s="1178"/>
      <c r="VAU37" s="1178"/>
      <c r="VAV37" s="1178"/>
      <c r="VAW37" s="1178"/>
      <c r="VAX37" s="1178"/>
      <c r="VAY37" s="1178"/>
      <c r="VAZ37" s="1178"/>
      <c r="VBA37" s="1178"/>
      <c r="VBB37" s="1178"/>
      <c r="VBC37" s="1178"/>
      <c r="VBD37" s="1178"/>
      <c r="VBE37" s="1178"/>
      <c r="VBF37" s="1178"/>
      <c r="VBG37" s="1178"/>
      <c r="VBH37" s="1178"/>
      <c r="VBI37" s="1178"/>
      <c r="VBJ37" s="1178"/>
      <c r="VBK37" s="1178"/>
      <c r="VBL37" s="1178"/>
      <c r="VBM37" s="1178"/>
      <c r="VBN37" s="1178"/>
      <c r="VBO37" s="1178"/>
      <c r="VBP37" s="1178"/>
      <c r="VBQ37" s="1178"/>
      <c r="VBR37" s="1178"/>
      <c r="VBS37" s="1178"/>
      <c r="VBT37" s="1178"/>
      <c r="VBU37" s="1178"/>
      <c r="VBV37" s="1178"/>
      <c r="VBW37" s="1178"/>
      <c r="VBX37" s="1178"/>
      <c r="VBY37" s="1178"/>
      <c r="VBZ37" s="1178"/>
      <c r="VCA37" s="1178"/>
      <c r="VCB37" s="1178"/>
      <c r="VCC37" s="1178"/>
      <c r="VCD37" s="1178"/>
      <c r="VCE37" s="1178"/>
      <c r="VCF37" s="1178"/>
      <c r="VCG37" s="1178"/>
      <c r="VCH37" s="1178"/>
      <c r="VCI37" s="1178"/>
      <c r="VCJ37" s="1178"/>
      <c r="VCK37" s="1178"/>
      <c r="VCL37" s="1178"/>
      <c r="VCM37" s="1178"/>
      <c r="VCN37" s="1178"/>
      <c r="VCO37" s="1178"/>
      <c r="VCP37" s="1178"/>
      <c r="VCQ37" s="1178"/>
      <c r="VCR37" s="1178"/>
      <c r="VCS37" s="1178"/>
      <c r="VCT37" s="1178"/>
      <c r="VCU37" s="1178"/>
      <c r="VCV37" s="1178"/>
      <c r="VCW37" s="1178"/>
      <c r="VCX37" s="1178"/>
      <c r="VCY37" s="1178"/>
      <c r="VCZ37" s="1178"/>
      <c r="VDA37" s="1178"/>
      <c r="VDB37" s="1178"/>
      <c r="VDC37" s="1178"/>
      <c r="VDD37" s="1178"/>
      <c r="VDE37" s="1178"/>
      <c r="VDF37" s="1178"/>
      <c r="VDG37" s="1178"/>
      <c r="VDH37" s="1178"/>
      <c r="VDI37" s="1178"/>
      <c r="VDJ37" s="1178"/>
      <c r="VDK37" s="1178"/>
      <c r="VDL37" s="1178"/>
      <c r="VDM37" s="1178"/>
      <c r="VDN37" s="1178"/>
      <c r="VDO37" s="1178"/>
      <c r="VDP37" s="1178"/>
      <c r="VDQ37" s="1178"/>
      <c r="VDR37" s="1178"/>
      <c r="VDS37" s="1178"/>
      <c r="VDT37" s="1178"/>
      <c r="VDU37" s="1178"/>
      <c r="VDV37" s="1178"/>
      <c r="VDW37" s="1178"/>
      <c r="VDX37" s="1178"/>
      <c r="VDY37" s="1178"/>
      <c r="VDZ37" s="1178"/>
      <c r="VEA37" s="1178"/>
      <c r="VEB37" s="1178"/>
      <c r="VEC37" s="1178"/>
      <c r="VED37" s="1178"/>
      <c r="VEE37" s="1178"/>
      <c r="VEF37" s="1178"/>
      <c r="VEG37" s="1178"/>
      <c r="VEH37" s="1178"/>
      <c r="VEI37" s="1178"/>
      <c r="VEJ37" s="1178"/>
      <c r="VEK37" s="1178"/>
      <c r="VEL37" s="1178"/>
      <c r="VEM37" s="1178"/>
      <c r="VEN37" s="1178"/>
      <c r="VEO37" s="1178"/>
      <c r="VEP37" s="1178"/>
      <c r="VEQ37" s="1178"/>
      <c r="VER37" s="1178"/>
      <c r="VES37" s="1178"/>
      <c r="VET37" s="1178"/>
      <c r="VEU37" s="1178"/>
      <c r="VEV37" s="1178"/>
      <c r="VEW37" s="1178"/>
      <c r="VEX37" s="1178"/>
      <c r="VEY37" s="1178"/>
      <c r="VEZ37" s="1178"/>
      <c r="VFA37" s="1178"/>
      <c r="VFB37" s="1178"/>
      <c r="VFC37" s="1178"/>
      <c r="VFD37" s="1178"/>
      <c r="VFE37" s="1178"/>
      <c r="VFF37" s="1178"/>
      <c r="VFG37" s="1178"/>
      <c r="VFH37" s="1178"/>
      <c r="VFI37" s="1178"/>
      <c r="VFJ37" s="1178"/>
      <c r="VFK37" s="1178"/>
      <c r="VFL37" s="1178"/>
      <c r="VFM37" s="1178"/>
      <c r="VFN37" s="1178"/>
      <c r="VFO37" s="1178"/>
      <c r="VFP37" s="1178"/>
      <c r="VFQ37" s="1178"/>
      <c r="VFR37" s="1178"/>
      <c r="VFS37" s="1178"/>
      <c r="VFT37" s="1178"/>
      <c r="VFU37" s="1178"/>
      <c r="VFV37" s="1178"/>
      <c r="VFW37" s="1178"/>
      <c r="VFX37" s="1178"/>
      <c r="VFY37" s="1178"/>
      <c r="VFZ37" s="1178"/>
      <c r="VGA37" s="1178"/>
      <c r="VGB37" s="1178"/>
      <c r="VGC37" s="1178"/>
      <c r="VGD37" s="1178"/>
      <c r="VGE37" s="1178"/>
      <c r="VGF37" s="1178"/>
      <c r="VGG37" s="1178"/>
      <c r="VGH37" s="1178"/>
      <c r="VGI37" s="1178"/>
      <c r="VGJ37" s="1178"/>
      <c r="VGK37" s="1178"/>
      <c r="VGL37" s="1178"/>
      <c r="VGM37" s="1178"/>
      <c r="VGN37" s="1178"/>
      <c r="VGO37" s="1178"/>
      <c r="VGP37" s="1178"/>
      <c r="VGQ37" s="1178"/>
      <c r="VGR37" s="1178"/>
      <c r="VGS37" s="1178"/>
      <c r="VGT37" s="1178"/>
      <c r="VGU37" s="1178"/>
      <c r="VGV37" s="1178"/>
      <c r="VGW37" s="1178"/>
      <c r="VGX37" s="1178"/>
      <c r="VGY37" s="1178"/>
      <c r="VGZ37" s="1178"/>
      <c r="VHA37" s="1178"/>
      <c r="VHB37" s="1178"/>
      <c r="VHC37" s="1178"/>
      <c r="VHD37" s="1178"/>
      <c r="VHE37" s="1178"/>
      <c r="VHF37" s="1178"/>
      <c r="VHG37" s="1178"/>
      <c r="VHH37" s="1178"/>
      <c r="VHI37" s="1178"/>
      <c r="VHJ37" s="1178"/>
      <c r="VHK37" s="1178"/>
      <c r="VHL37" s="1178"/>
      <c r="VHM37" s="1178"/>
      <c r="VHN37" s="1178"/>
      <c r="VHO37" s="1178"/>
      <c r="VHP37" s="1178"/>
      <c r="VHQ37" s="1178"/>
      <c r="VHR37" s="1178"/>
      <c r="VHS37" s="1178"/>
      <c r="VHT37" s="1178"/>
      <c r="VHU37" s="1178"/>
      <c r="VHV37" s="1178"/>
      <c r="VHW37" s="1178"/>
      <c r="VHX37" s="1178"/>
      <c r="VHY37" s="1178"/>
      <c r="VHZ37" s="1178"/>
      <c r="VIA37" s="1178"/>
      <c r="VIB37" s="1178"/>
      <c r="VIC37" s="1178"/>
      <c r="VID37" s="1178"/>
      <c r="VIE37" s="1178"/>
      <c r="VIF37" s="1178"/>
      <c r="VIG37" s="1178"/>
      <c r="VIH37" s="1178"/>
      <c r="VII37" s="1178"/>
      <c r="VIJ37" s="1178"/>
      <c r="VIK37" s="1178"/>
      <c r="VIL37" s="1178"/>
      <c r="VIM37" s="1178"/>
      <c r="VIN37" s="1178"/>
      <c r="VIO37" s="1178"/>
      <c r="VIP37" s="1178"/>
      <c r="VIQ37" s="1178"/>
      <c r="VIR37" s="1178"/>
      <c r="VIS37" s="1178"/>
      <c r="VIT37" s="1178"/>
      <c r="VIU37" s="1178"/>
      <c r="VIV37" s="1178"/>
      <c r="VIW37" s="1178"/>
      <c r="VIX37" s="1178"/>
      <c r="VIY37" s="1178"/>
      <c r="VIZ37" s="1178"/>
      <c r="VJA37" s="1178"/>
      <c r="VJB37" s="1178"/>
      <c r="VJC37" s="1178"/>
      <c r="VJD37" s="1178"/>
      <c r="VJE37" s="1178"/>
      <c r="VJF37" s="1178"/>
      <c r="VJG37" s="1178"/>
      <c r="VJH37" s="1178"/>
      <c r="VJI37" s="1178"/>
      <c r="VJJ37" s="1178"/>
      <c r="VJK37" s="1178"/>
      <c r="VJL37" s="1178"/>
      <c r="VJM37" s="1178"/>
      <c r="VJN37" s="1178"/>
      <c r="VJO37" s="1178"/>
      <c r="VJP37" s="1178"/>
      <c r="VJQ37" s="1178"/>
      <c r="VJR37" s="1178"/>
      <c r="VJS37" s="1178"/>
      <c r="VJT37" s="1178"/>
      <c r="VJU37" s="1178"/>
      <c r="VJV37" s="1178"/>
      <c r="VJW37" s="1178"/>
      <c r="VJX37" s="1178"/>
      <c r="VJY37" s="1178"/>
      <c r="VJZ37" s="1178"/>
      <c r="VKA37" s="1178"/>
      <c r="VKB37" s="1178"/>
      <c r="VKC37" s="1178"/>
      <c r="VKD37" s="1178"/>
      <c r="VKE37" s="1178"/>
      <c r="VKF37" s="1178"/>
      <c r="VKG37" s="1178"/>
      <c r="VKH37" s="1178"/>
      <c r="VKI37" s="1178"/>
      <c r="VKJ37" s="1178"/>
      <c r="VKK37" s="1178"/>
      <c r="VKL37" s="1178"/>
      <c r="VKM37" s="1178"/>
      <c r="VKN37" s="1178"/>
      <c r="VKO37" s="1178"/>
      <c r="VKP37" s="1178"/>
      <c r="VKQ37" s="1178"/>
      <c r="VKR37" s="1178"/>
      <c r="VKS37" s="1178"/>
      <c r="VKT37" s="1178"/>
      <c r="VKU37" s="1178"/>
      <c r="VKV37" s="1178"/>
      <c r="VKW37" s="1178"/>
      <c r="VKX37" s="1178"/>
      <c r="VKY37" s="1178"/>
      <c r="VKZ37" s="1178"/>
      <c r="VLA37" s="1178"/>
      <c r="VLB37" s="1178"/>
      <c r="VLC37" s="1178"/>
      <c r="VLD37" s="1178"/>
      <c r="VLE37" s="1178"/>
      <c r="VLF37" s="1178"/>
      <c r="VLG37" s="1178"/>
      <c r="VLH37" s="1178"/>
      <c r="VLI37" s="1178"/>
      <c r="VLJ37" s="1178"/>
      <c r="VLK37" s="1178"/>
      <c r="VLL37" s="1178"/>
      <c r="VLM37" s="1178"/>
      <c r="VLN37" s="1178"/>
      <c r="VLO37" s="1178"/>
      <c r="VLP37" s="1178"/>
      <c r="VLQ37" s="1178"/>
      <c r="VLR37" s="1178"/>
      <c r="VLS37" s="1178"/>
      <c r="VLT37" s="1178"/>
      <c r="VLU37" s="1178"/>
      <c r="VLV37" s="1178"/>
      <c r="VLW37" s="1178"/>
      <c r="VLX37" s="1178"/>
      <c r="VLY37" s="1178"/>
      <c r="VLZ37" s="1178"/>
      <c r="VMA37" s="1178"/>
      <c r="VMB37" s="1178"/>
      <c r="VMC37" s="1178"/>
      <c r="VMD37" s="1178"/>
      <c r="VME37" s="1178"/>
      <c r="VMF37" s="1178"/>
      <c r="VMG37" s="1178"/>
      <c r="VMH37" s="1178"/>
      <c r="VMI37" s="1178"/>
      <c r="VMJ37" s="1178"/>
      <c r="VMK37" s="1178"/>
      <c r="VML37" s="1178"/>
      <c r="VMM37" s="1178"/>
      <c r="VMN37" s="1178"/>
      <c r="VMO37" s="1178"/>
      <c r="VMP37" s="1178"/>
      <c r="VMQ37" s="1178"/>
      <c r="VMR37" s="1178"/>
      <c r="VMS37" s="1178"/>
      <c r="VMT37" s="1178"/>
      <c r="VMU37" s="1178"/>
      <c r="VMV37" s="1178"/>
      <c r="VMW37" s="1178"/>
      <c r="VMX37" s="1178"/>
      <c r="VMY37" s="1178"/>
      <c r="VMZ37" s="1178"/>
      <c r="VNA37" s="1178"/>
      <c r="VNB37" s="1178"/>
      <c r="VNC37" s="1178"/>
      <c r="VND37" s="1178"/>
      <c r="VNE37" s="1178"/>
      <c r="VNF37" s="1178"/>
      <c r="VNG37" s="1178"/>
      <c r="VNH37" s="1178"/>
      <c r="VNI37" s="1178"/>
      <c r="VNJ37" s="1178"/>
      <c r="VNK37" s="1178"/>
      <c r="VNL37" s="1178"/>
      <c r="VNM37" s="1178"/>
      <c r="VNN37" s="1178"/>
      <c r="VNO37" s="1178"/>
      <c r="VNP37" s="1178"/>
      <c r="VNQ37" s="1178"/>
      <c r="VNR37" s="1178"/>
      <c r="VNS37" s="1178"/>
      <c r="VNT37" s="1178"/>
      <c r="VNU37" s="1178"/>
      <c r="VNV37" s="1178"/>
      <c r="VNW37" s="1178"/>
      <c r="VNX37" s="1178"/>
      <c r="VNY37" s="1178"/>
      <c r="VNZ37" s="1178"/>
      <c r="VOA37" s="1178"/>
      <c r="VOB37" s="1178"/>
      <c r="VOC37" s="1178"/>
      <c r="VOD37" s="1178"/>
      <c r="VOE37" s="1178"/>
      <c r="VOF37" s="1178"/>
      <c r="VOG37" s="1178"/>
      <c r="VOH37" s="1178"/>
      <c r="VOI37" s="1178"/>
      <c r="VOJ37" s="1178"/>
      <c r="VOK37" s="1178"/>
      <c r="VOL37" s="1178"/>
      <c r="VOM37" s="1178"/>
      <c r="VON37" s="1178"/>
      <c r="VOO37" s="1178"/>
      <c r="VOP37" s="1178"/>
      <c r="VOQ37" s="1178"/>
      <c r="VOR37" s="1178"/>
      <c r="VOS37" s="1178"/>
      <c r="VOT37" s="1178"/>
      <c r="VOU37" s="1178"/>
      <c r="VOV37" s="1178"/>
      <c r="VOW37" s="1178"/>
      <c r="VOX37" s="1178"/>
      <c r="VOY37" s="1178"/>
      <c r="VOZ37" s="1178"/>
      <c r="VPA37" s="1178"/>
      <c r="VPB37" s="1178"/>
      <c r="VPC37" s="1178"/>
      <c r="VPD37" s="1178"/>
      <c r="VPE37" s="1178"/>
      <c r="VPF37" s="1178"/>
      <c r="VPG37" s="1178"/>
      <c r="VPH37" s="1178"/>
      <c r="VPI37" s="1178"/>
      <c r="VPJ37" s="1178"/>
      <c r="VPK37" s="1178"/>
      <c r="VPL37" s="1178"/>
      <c r="VPM37" s="1178"/>
      <c r="VPN37" s="1178"/>
      <c r="VPO37" s="1178"/>
      <c r="VPP37" s="1178"/>
      <c r="VPQ37" s="1178"/>
      <c r="VPR37" s="1178"/>
      <c r="VPS37" s="1178"/>
      <c r="VPT37" s="1178"/>
      <c r="VPU37" s="1178"/>
      <c r="VPV37" s="1178"/>
      <c r="VPW37" s="1178"/>
      <c r="VPX37" s="1178"/>
      <c r="VPY37" s="1178"/>
      <c r="VPZ37" s="1178"/>
      <c r="VQA37" s="1178"/>
      <c r="VQB37" s="1178"/>
      <c r="VQC37" s="1178"/>
      <c r="VQD37" s="1178"/>
      <c r="VQE37" s="1178"/>
      <c r="VQF37" s="1178"/>
      <c r="VQG37" s="1178"/>
      <c r="VQH37" s="1178"/>
      <c r="VQI37" s="1178"/>
      <c r="VQJ37" s="1178"/>
      <c r="VQK37" s="1178"/>
      <c r="VQL37" s="1178"/>
      <c r="VQM37" s="1178"/>
      <c r="VQN37" s="1178"/>
      <c r="VQO37" s="1178"/>
      <c r="VQP37" s="1178"/>
      <c r="VQQ37" s="1178"/>
      <c r="VQR37" s="1178"/>
      <c r="VQS37" s="1178"/>
      <c r="VQT37" s="1178"/>
      <c r="VQU37" s="1178"/>
      <c r="VQV37" s="1178"/>
      <c r="VQW37" s="1178"/>
      <c r="VQX37" s="1178"/>
      <c r="VQY37" s="1178"/>
      <c r="VQZ37" s="1178"/>
      <c r="VRA37" s="1178"/>
      <c r="VRB37" s="1178"/>
      <c r="VRC37" s="1178"/>
      <c r="VRD37" s="1178"/>
      <c r="VRE37" s="1178"/>
      <c r="VRF37" s="1178"/>
      <c r="VRG37" s="1178"/>
      <c r="VRH37" s="1178"/>
      <c r="VRI37" s="1178"/>
      <c r="VRJ37" s="1178"/>
      <c r="VRK37" s="1178"/>
      <c r="VRL37" s="1178"/>
      <c r="VRM37" s="1178"/>
      <c r="VRN37" s="1178"/>
      <c r="VRO37" s="1178"/>
      <c r="VRP37" s="1178"/>
      <c r="VRQ37" s="1178"/>
      <c r="VRR37" s="1178"/>
      <c r="VRS37" s="1178"/>
      <c r="VRT37" s="1178"/>
      <c r="VRU37" s="1178"/>
      <c r="VRV37" s="1178"/>
      <c r="VRW37" s="1178"/>
      <c r="VRX37" s="1178"/>
      <c r="VRY37" s="1178"/>
      <c r="VRZ37" s="1178"/>
      <c r="VSA37" s="1178"/>
      <c r="VSB37" s="1178"/>
      <c r="VSC37" s="1178"/>
      <c r="VSD37" s="1178"/>
      <c r="VSE37" s="1178"/>
      <c r="VSF37" s="1178"/>
      <c r="VSG37" s="1178"/>
      <c r="VSH37" s="1178"/>
      <c r="VSI37" s="1178"/>
      <c r="VSJ37" s="1178"/>
      <c r="VSK37" s="1178"/>
      <c r="VSL37" s="1178"/>
      <c r="VSM37" s="1178"/>
      <c r="VSN37" s="1178"/>
      <c r="VSO37" s="1178"/>
      <c r="VSP37" s="1178"/>
      <c r="VSQ37" s="1178"/>
      <c r="VSR37" s="1178"/>
      <c r="VSS37" s="1178"/>
      <c r="VST37" s="1178"/>
      <c r="VSU37" s="1178"/>
      <c r="VSV37" s="1178"/>
      <c r="VSW37" s="1178"/>
      <c r="VSX37" s="1178"/>
      <c r="VSY37" s="1178"/>
      <c r="VSZ37" s="1178"/>
      <c r="VTA37" s="1178"/>
      <c r="VTB37" s="1178"/>
      <c r="VTC37" s="1178"/>
      <c r="VTD37" s="1178"/>
      <c r="VTE37" s="1178"/>
      <c r="VTF37" s="1178"/>
      <c r="VTG37" s="1178"/>
      <c r="VTH37" s="1178"/>
      <c r="VTI37" s="1178"/>
      <c r="VTJ37" s="1178"/>
      <c r="VTK37" s="1178"/>
      <c r="VTL37" s="1178"/>
      <c r="VTM37" s="1178"/>
      <c r="VTN37" s="1178"/>
      <c r="VTO37" s="1178"/>
      <c r="VTP37" s="1178"/>
      <c r="VTQ37" s="1178"/>
      <c r="VTR37" s="1178"/>
      <c r="VTS37" s="1178"/>
      <c r="VTT37" s="1178"/>
      <c r="VTU37" s="1178"/>
      <c r="VTV37" s="1178"/>
      <c r="VTW37" s="1178"/>
      <c r="VTX37" s="1178"/>
      <c r="VTY37" s="1178"/>
      <c r="VTZ37" s="1178"/>
      <c r="VUA37" s="1178"/>
      <c r="VUB37" s="1178"/>
      <c r="VUC37" s="1178"/>
      <c r="VUD37" s="1178"/>
      <c r="VUE37" s="1178"/>
      <c r="VUF37" s="1178"/>
      <c r="VUG37" s="1178"/>
      <c r="VUH37" s="1178"/>
      <c r="VUI37" s="1178"/>
      <c r="VUJ37" s="1178"/>
      <c r="VUK37" s="1178"/>
      <c r="VUL37" s="1178"/>
      <c r="VUM37" s="1178"/>
      <c r="VUN37" s="1178"/>
      <c r="VUO37" s="1178"/>
      <c r="VUP37" s="1178"/>
      <c r="VUQ37" s="1178"/>
      <c r="VUR37" s="1178"/>
      <c r="VUS37" s="1178"/>
      <c r="VUT37" s="1178"/>
      <c r="VUU37" s="1178"/>
      <c r="VUV37" s="1178"/>
      <c r="VUW37" s="1178"/>
      <c r="VUX37" s="1178"/>
      <c r="VUY37" s="1178"/>
      <c r="VUZ37" s="1178"/>
      <c r="VVA37" s="1178"/>
      <c r="VVB37" s="1178"/>
      <c r="VVC37" s="1178"/>
      <c r="VVD37" s="1178"/>
      <c r="VVE37" s="1178"/>
      <c r="VVF37" s="1178"/>
      <c r="VVG37" s="1178"/>
      <c r="VVH37" s="1178"/>
      <c r="VVI37" s="1178"/>
      <c r="VVJ37" s="1178"/>
      <c r="VVK37" s="1178"/>
      <c r="VVL37" s="1178"/>
      <c r="VVM37" s="1178"/>
      <c r="VVN37" s="1178"/>
      <c r="VVO37" s="1178"/>
      <c r="VVP37" s="1178"/>
      <c r="VVQ37" s="1178"/>
      <c r="VVR37" s="1178"/>
      <c r="VVS37" s="1178"/>
      <c r="VVT37" s="1178"/>
      <c r="VVU37" s="1178"/>
      <c r="VVV37" s="1178"/>
      <c r="VVW37" s="1178"/>
      <c r="VVX37" s="1178"/>
      <c r="VVY37" s="1178"/>
      <c r="VVZ37" s="1178"/>
      <c r="VWA37" s="1178"/>
      <c r="VWB37" s="1178"/>
      <c r="VWC37" s="1178"/>
      <c r="VWD37" s="1178"/>
      <c r="VWE37" s="1178"/>
      <c r="VWF37" s="1178"/>
      <c r="VWG37" s="1178"/>
      <c r="VWH37" s="1178"/>
      <c r="VWI37" s="1178"/>
      <c r="VWJ37" s="1178"/>
      <c r="VWK37" s="1178"/>
      <c r="VWL37" s="1178"/>
      <c r="VWM37" s="1178"/>
      <c r="VWN37" s="1178"/>
      <c r="VWO37" s="1178"/>
      <c r="VWP37" s="1178"/>
      <c r="VWQ37" s="1178"/>
      <c r="VWR37" s="1178"/>
      <c r="VWS37" s="1178"/>
      <c r="VWT37" s="1178"/>
      <c r="VWU37" s="1178"/>
      <c r="VWV37" s="1178"/>
      <c r="VWW37" s="1178"/>
      <c r="VWX37" s="1178"/>
      <c r="VWY37" s="1178"/>
      <c r="VWZ37" s="1178"/>
      <c r="VXA37" s="1178"/>
      <c r="VXB37" s="1178"/>
      <c r="VXC37" s="1178"/>
      <c r="VXD37" s="1178"/>
      <c r="VXE37" s="1178"/>
      <c r="VXF37" s="1178"/>
      <c r="VXG37" s="1178"/>
      <c r="VXH37" s="1178"/>
      <c r="VXI37" s="1178"/>
      <c r="VXJ37" s="1178"/>
      <c r="VXK37" s="1178"/>
      <c r="VXL37" s="1178"/>
      <c r="VXM37" s="1178"/>
      <c r="VXN37" s="1178"/>
      <c r="VXO37" s="1178"/>
      <c r="VXP37" s="1178"/>
      <c r="VXQ37" s="1178"/>
      <c r="VXR37" s="1178"/>
      <c r="VXS37" s="1178"/>
      <c r="VXT37" s="1178"/>
      <c r="VXU37" s="1178"/>
      <c r="VXV37" s="1178"/>
      <c r="VXW37" s="1178"/>
      <c r="VXX37" s="1178"/>
      <c r="VXY37" s="1178"/>
      <c r="VXZ37" s="1178"/>
      <c r="VYA37" s="1178"/>
      <c r="VYB37" s="1178"/>
      <c r="VYC37" s="1178"/>
      <c r="VYD37" s="1178"/>
      <c r="VYE37" s="1178"/>
      <c r="VYF37" s="1178"/>
      <c r="VYG37" s="1178"/>
      <c r="VYH37" s="1178"/>
      <c r="VYI37" s="1178"/>
      <c r="VYJ37" s="1178"/>
      <c r="VYK37" s="1178"/>
      <c r="VYL37" s="1178"/>
      <c r="VYM37" s="1178"/>
      <c r="VYN37" s="1178"/>
      <c r="VYO37" s="1178"/>
      <c r="VYP37" s="1178"/>
      <c r="VYQ37" s="1178"/>
      <c r="VYR37" s="1178"/>
      <c r="VYS37" s="1178"/>
      <c r="VYT37" s="1178"/>
      <c r="VYU37" s="1178"/>
      <c r="VYV37" s="1178"/>
      <c r="VYW37" s="1178"/>
      <c r="VYX37" s="1178"/>
      <c r="VYY37" s="1178"/>
      <c r="VYZ37" s="1178"/>
      <c r="VZA37" s="1178"/>
      <c r="VZB37" s="1178"/>
      <c r="VZC37" s="1178"/>
      <c r="VZD37" s="1178"/>
      <c r="VZE37" s="1178"/>
      <c r="VZF37" s="1178"/>
      <c r="VZG37" s="1178"/>
      <c r="VZH37" s="1178"/>
      <c r="VZI37" s="1178"/>
      <c r="VZJ37" s="1178"/>
      <c r="VZK37" s="1178"/>
      <c r="VZL37" s="1178"/>
      <c r="VZM37" s="1178"/>
      <c r="VZN37" s="1178"/>
      <c r="VZO37" s="1178"/>
      <c r="VZP37" s="1178"/>
      <c r="VZQ37" s="1178"/>
      <c r="VZR37" s="1178"/>
      <c r="VZS37" s="1178"/>
      <c r="VZT37" s="1178"/>
      <c r="VZU37" s="1178"/>
      <c r="VZV37" s="1178"/>
      <c r="VZW37" s="1178"/>
      <c r="VZX37" s="1178"/>
      <c r="VZY37" s="1178"/>
      <c r="VZZ37" s="1178"/>
      <c r="WAA37" s="1178"/>
      <c r="WAB37" s="1178"/>
      <c r="WAC37" s="1178"/>
      <c r="WAD37" s="1178"/>
      <c r="WAE37" s="1178"/>
      <c r="WAF37" s="1178"/>
      <c r="WAG37" s="1178"/>
      <c r="WAH37" s="1178"/>
      <c r="WAI37" s="1178"/>
      <c r="WAJ37" s="1178"/>
      <c r="WAK37" s="1178"/>
      <c r="WAL37" s="1178"/>
      <c r="WAM37" s="1178"/>
      <c r="WAN37" s="1178"/>
      <c r="WAO37" s="1178"/>
      <c r="WAP37" s="1178"/>
      <c r="WAQ37" s="1178"/>
      <c r="WAR37" s="1178"/>
      <c r="WAS37" s="1178"/>
      <c r="WAT37" s="1178"/>
      <c r="WAU37" s="1178"/>
      <c r="WAV37" s="1178"/>
      <c r="WAW37" s="1178"/>
      <c r="WAX37" s="1178"/>
      <c r="WAY37" s="1178"/>
      <c r="WAZ37" s="1178"/>
      <c r="WBA37" s="1178"/>
      <c r="WBB37" s="1178"/>
      <c r="WBC37" s="1178"/>
      <c r="WBD37" s="1178"/>
      <c r="WBE37" s="1178"/>
      <c r="WBF37" s="1178"/>
      <c r="WBG37" s="1178"/>
      <c r="WBH37" s="1178"/>
      <c r="WBI37" s="1178"/>
      <c r="WBJ37" s="1178"/>
      <c r="WBK37" s="1178"/>
      <c r="WBL37" s="1178"/>
      <c r="WBM37" s="1178"/>
      <c r="WBN37" s="1178"/>
      <c r="WBO37" s="1178"/>
      <c r="WBP37" s="1178"/>
      <c r="WBQ37" s="1178"/>
      <c r="WBR37" s="1178"/>
      <c r="WBS37" s="1178"/>
      <c r="WBT37" s="1178"/>
      <c r="WBU37" s="1178"/>
      <c r="WBV37" s="1178"/>
      <c r="WBW37" s="1178"/>
      <c r="WBX37" s="1178"/>
      <c r="WBY37" s="1178"/>
      <c r="WBZ37" s="1178"/>
      <c r="WCA37" s="1178"/>
      <c r="WCB37" s="1178"/>
      <c r="WCC37" s="1178"/>
      <c r="WCD37" s="1178"/>
      <c r="WCE37" s="1178"/>
      <c r="WCF37" s="1178"/>
      <c r="WCG37" s="1178"/>
      <c r="WCH37" s="1178"/>
      <c r="WCI37" s="1178"/>
      <c r="WCJ37" s="1178"/>
      <c r="WCK37" s="1178"/>
      <c r="WCL37" s="1178"/>
      <c r="WCM37" s="1178"/>
      <c r="WCN37" s="1178"/>
      <c r="WCO37" s="1178"/>
      <c r="WCP37" s="1178"/>
      <c r="WCQ37" s="1178"/>
      <c r="WCR37" s="1178"/>
      <c r="WCS37" s="1178"/>
      <c r="WCT37" s="1178"/>
      <c r="WCU37" s="1178"/>
      <c r="WCV37" s="1178"/>
      <c r="WCW37" s="1178"/>
      <c r="WCX37" s="1178"/>
      <c r="WCY37" s="1178"/>
      <c r="WCZ37" s="1178"/>
      <c r="WDA37" s="1178"/>
      <c r="WDB37" s="1178"/>
      <c r="WDC37" s="1178"/>
      <c r="WDD37" s="1178"/>
      <c r="WDE37" s="1178"/>
      <c r="WDF37" s="1178"/>
      <c r="WDG37" s="1178"/>
      <c r="WDH37" s="1178"/>
      <c r="WDI37" s="1178"/>
      <c r="WDJ37" s="1178"/>
      <c r="WDK37" s="1178"/>
      <c r="WDL37" s="1178"/>
      <c r="WDM37" s="1178"/>
      <c r="WDN37" s="1178"/>
      <c r="WDO37" s="1178"/>
      <c r="WDP37" s="1178"/>
      <c r="WDQ37" s="1178"/>
      <c r="WDR37" s="1178"/>
      <c r="WDS37" s="1178"/>
      <c r="WDT37" s="1178"/>
      <c r="WDU37" s="1178"/>
      <c r="WDV37" s="1178"/>
      <c r="WDW37" s="1178"/>
      <c r="WDX37" s="1178"/>
      <c r="WDY37" s="1178"/>
      <c r="WDZ37" s="1178"/>
      <c r="WEA37" s="1178"/>
      <c r="WEB37" s="1178"/>
      <c r="WEC37" s="1178"/>
      <c r="WED37" s="1178"/>
      <c r="WEE37" s="1178"/>
      <c r="WEF37" s="1178"/>
      <c r="WEG37" s="1178"/>
      <c r="WEH37" s="1178"/>
      <c r="WEI37" s="1178"/>
      <c r="WEJ37" s="1178"/>
      <c r="WEK37" s="1178"/>
      <c r="WEL37" s="1178"/>
      <c r="WEM37" s="1178"/>
      <c r="WEN37" s="1178"/>
      <c r="WEO37" s="1178"/>
      <c r="WEP37" s="1178"/>
      <c r="WEQ37" s="1178"/>
      <c r="WER37" s="1178"/>
      <c r="WES37" s="1178"/>
      <c r="WET37" s="1178"/>
      <c r="WEU37" s="1178"/>
      <c r="WEV37" s="1178"/>
      <c r="WEW37" s="1178"/>
      <c r="WEX37" s="1178"/>
      <c r="WEY37" s="1178"/>
      <c r="WEZ37" s="1178"/>
      <c r="WFA37" s="1178"/>
      <c r="WFB37" s="1178"/>
      <c r="WFC37" s="1178"/>
      <c r="WFD37" s="1178"/>
      <c r="WFE37" s="1178"/>
      <c r="WFF37" s="1178"/>
      <c r="WFG37" s="1178"/>
      <c r="WFH37" s="1178"/>
      <c r="WFI37" s="1178"/>
      <c r="WFJ37" s="1178"/>
      <c r="WFK37" s="1178"/>
      <c r="WFL37" s="1178"/>
      <c r="WFM37" s="1178"/>
      <c r="WFN37" s="1178"/>
      <c r="WFO37" s="1178"/>
      <c r="WFP37" s="1178"/>
      <c r="WFQ37" s="1178"/>
      <c r="WFR37" s="1178"/>
      <c r="WFS37" s="1178"/>
      <c r="WFT37" s="1178"/>
      <c r="WFU37" s="1178"/>
      <c r="WFV37" s="1178"/>
      <c r="WFW37" s="1178"/>
      <c r="WFX37" s="1178"/>
      <c r="WFY37" s="1178"/>
      <c r="WFZ37" s="1178"/>
      <c r="WGA37" s="1178"/>
      <c r="WGB37" s="1178"/>
      <c r="WGC37" s="1178"/>
      <c r="WGD37" s="1178"/>
      <c r="WGE37" s="1178"/>
      <c r="WGF37" s="1178"/>
      <c r="WGG37" s="1178"/>
      <c r="WGH37" s="1178"/>
      <c r="WGI37" s="1178"/>
      <c r="WGJ37" s="1178"/>
      <c r="WGK37" s="1178"/>
      <c r="WGL37" s="1178"/>
      <c r="WGM37" s="1178"/>
      <c r="WGN37" s="1178"/>
      <c r="WGO37" s="1178"/>
      <c r="WGP37" s="1178"/>
      <c r="WGQ37" s="1178"/>
      <c r="WGR37" s="1178"/>
      <c r="WGS37" s="1178"/>
      <c r="WGT37" s="1178"/>
      <c r="WGU37" s="1178"/>
      <c r="WGV37" s="1178"/>
      <c r="WGW37" s="1178"/>
      <c r="WGX37" s="1178"/>
      <c r="WGY37" s="1178"/>
      <c r="WGZ37" s="1178"/>
      <c r="WHA37" s="1178"/>
      <c r="WHB37" s="1178"/>
      <c r="WHC37" s="1178"/>
      <c r="WHD37" s="1178"/>
      <c r="WHE37" s="1178"/>
      <c r="WHF37" s="1178"/>
      <c r="WHG37" s="1178"/>
      <c r="WHH37" s="1178"/>
      <c r="WHI37" s="1178"/>
      <c r="WHJ37" s="1178"/>
      <c r="WHK37" s="1178"/>
      <c r="WHL37" s="1178"/>
      <c r="WHM37" s="1178"/>
      <c r="WHN37" s="1178"/>
      <c r="WHO37" s="1178"/>
      <c r="WHP37" s="1178"/>
      <c r="WHQ37" s="1178"/>
      <c r="WHR37" s="1178"/>
      <c r="WHS37" s="1178"/>
      <c r="WHT37" s="1178"/>
      <c r="WHU37" s="1178"/>
      <c r="WHV37" s="1178"/>
      <c r="WHW37" s="1178"/>
      <c r="WHX37" s="1178"/>
      <c r="WHY37" s="1178"/>
      <c r="WHZ37" s="1178"/>
      <c r="WIA37" s="1178"/>
      <c r="WIB37" s="1178"/>
      <c r="WIC37" s="1178"/>
      <c r="WID37" s="1178"/>
      <c r="WIE37" s="1178"/>
      <c r="WIF37" s="1178"/>
      <c r="WIG37" s="1178"/>
      <c r="WIH37" s="1178"/>
      <c r="WII37" s="1178"/>
      <c r="WIJ37" s="1178"/>
      <c r="WIK37" s="1178"/>
      <c r="WIL37" s="1178"/>
      <c r="WIM37" s="1178"/>
      <c r="WIN37" s="1178"/>
      <c r="WIO37" s="1178"/>
      <c r="WIP37" s="1178"/>
      <c r="WIQ37" s="1178"/>
      <c r="WIR37" s="1178"/>
      <c r="WIS37" s="1178"/>
      <c r="WIT37" s="1178"/>
      <c r="WIU37" s="1178"/>
      <c r="WIV37" s="1178"/>
      <c r="WIW37" s="1178"/>
      <c r="WIX37" s="1178"/>
      <c r="WIY37" s="1178"/>
      <c r="WIZ37" s="1178"/>
      <c r="WJA37" s="1178"/>
      <c r="WJB37" s="1178"/>
      <c r="WJC37" s="1178"/>
      <c r="WJD37" s="1178"/>
      <c r="WJE37" s="1178"/>
      <c r="WJF37" s="1178"/>
      <c r="WJG37" s="1178"/>
      <c r="WJH37" s="1178"/>
      <c r="WJI37" s="1178"/>
      <c r="WJJ37" s="1178"/>
      <c r="WJK37" s="1178"/>
      <c r="WJL37" s="1178"/>
      <c r="WJM37" s="1178"/>
      <c r="WJN37" s="1178"/>
      <c r="WJO37" s="1178"/>
      <c r="WJP37" s="1178"/>
      <c r="WJQ37" s="1178"/>
      <c r="WJR37" s="1178"/>
      <c r="WJS37" s="1178"/>
      <c r="WJT37" s="1178"/>
      <c r="WJU37" s="1178"/>
      <c r="WJV37" s="1178"/>
      <c r="WJW37" s="1178"/>
      <c r="WJX37" s="1178"/>
      <c r="WJY37" s="1178"/>
      <c r="WJZ37" s="1178"/>
      <c r="WKA37" s="1178"/>
      <c r="WKB37" s="1178"/>
      <c r="WKC37" s="1178"/>
      <c r="WKD37" s="1178"/>
      <c r="WKE37" s="1178"/>
      <c r="WKF37" s="1178"/>
      <c r="WKG37" s="1178"/>
      <c r="WKH37" s="1178"/>
      <c r="WKI37" s="1178"/>
      <c r="WKJ37" s="1178"/>
      <c r="WKK37" s="1178"/>
      <c r="WKL37" s="1178"/>
      <c r="WKM37" s="1178"/>
      <c r="WKN37" s="1178"/>
      <c r="WKO37" s="1178"/>
      <c r="WKP37" s="1178"/>
      <c r="WKQ37" s="1178"/>
      <c r="WKR37" s="1178"/>
      <c r="WKS37" s="1178"/>
      <c r="WKT37" s="1178"/>
      <c r="WKU37" s="1178"/>
      <c r="WKV37" s="1178"/>
      <c r="WKW37" s="1178"/>
      <c r="WKX37" s="1178"/>
      <c r="WKY37" s="1178"/>
      <c r="WKZ37" s="1178"/>
      <c r="WLA37" s="1178"/>
      <c r="WLB37" s="1178"/>
      <c r="WLC37" s="1178"/>
      <c r="WLD37" s="1178"/>
      <c r="WLE37" s="1178"/>
      <c r="WLF37" s="1178"/>
      <c r="WLG37" s="1178"/>
      <c r="WLH37" s="1178"/>
      <c r="WLI37" s="1178"/>
      <c r="WLJ37" s="1178"/>
      <c r="WLK37" s="1178"/>
      <c r="WLL37" s="1178"/>
      <c r="WLM37" s="1178"/>
      <c r="WLN37" s="1178"/>
      <c r="WLO37" s="1178"/>
      <c r="WLP37" s="1178"/>
      <c r="WLQ37" s="1178"/>
      <c r="WLR37" s="1178"/>
      <c r="WLS37" s="1178"/>
      <c r="WLT37" s="1178"/>
      <c r="WLU37" s="1178"/>
      <c r="WLV37" s="1178"/>
      <c r="WLW37" s="1178"/>
      <c r="WLX37" s="1178"/>
      <c r="WLY37" s="1178"/>
      <c r="WLZ37" s="1178"/>
      <c r="WMA37" s="1178"/>
      <c r="WMB37" s="1178"/>
      <c r="WMC37" s="1178"/>
      <c r="WMD37" s="1178"/>
      <c r="WME37" s="1178"/>
      <c r="WMF37" s="1178"/>
      <c r="WMG37" s="1178"/>
      <c r="WMH37" s="1178"/>
      <c r="WMI37" s="1178"/>
      <c r="WMJ37" s="1178"/>
      <c r="WMK37" s="1178"/>
      <c r="WML37" s="1178"/>
      <c r="WMM37" s="1178"/>
      <c r="WMN37" s="1178"/>
      <c r="WMO37" s="1178"/>
      <c r="WMP37" s="1178"/>
      <c r="WMQ37" s="1178"/>
      <c r="WMR37" s="1178"/>
      <c r="WMS37" s="1178"/>
      <c r="WMT37" s="1178"/>
      <c r="WMU37" s="1178"/>
      <c r="WMV37" s="1178"/>
      <c r="WMW37" s="1178"/>
      <c r="WMX37" s="1178"/>
      <c r="WMY37" s="1178"/>
      <c r="WMZ37" s="1178"/>
      <c r="WNA37" s="1178"/>
      <c r="WNB37" s="1178"/>
      <c r="WNC37" s="1178"/>
      <c r="WND37" s="1178"/>
      <c r="WNE37" s="1178"/>
      <c r="WNF37" s="1178"/>
      <c r="WNG37" s="1178"/>
      <c r="WNH37" s="1178"/>
      <c r="WNI37" s="1178"/>
      <c r="WNJ37" s="1178"/>
      <c r="WNK37" s="1178"/>
      <c r="WNL37" s="1178"/>
      <c r="WNM37" s="1178"/>
      <c r="WNN37" s="1178"/>
      <c r="WNO37" s="1178"/>
      <c r="WNP37" s="1178"/>
      <c r="WNQ37" s="1178"/>
      <c r="WNR37" s="1178"/>
      <c r="WNS37" s="1178"/>
      <c r="WNT37" s="1178"/>
      <c r="WNU37" s="1178"/>
      <c r="WNV37" s="1178"/>
      <c r="WNW37" s="1178"/>
      <c r="WNX37" s="1178"/>
      <c r="WNY37" s="1178"/>
      <c r="WNZ37" s="1178"/>
      <c r="WOA37" s="1178"/>
      <c r="WOB37" s="1178"/>
      <c r="WOC37" s="1178"/>
      <c r="WOD37" s="1178"/>
      <c r="WOE37" s="1178"/>
      <c r="WOF37" s="1178"/>
      <c r="WOG37" s="1178"/>
      <c r="WOH37" s="1178"/>
      <c r="WOI37" s="1178"/>
      <c r="WOJ37" s="1178"/>
      <c r="WOK37" s="1178"/>
      <c r="WOL37" s="1178"/>
      <c r="WOM37" s="1178"/>
      <c r="WON37" s="1178"/>
      <c r="WOO37" s="1178"/>
      <c r="WOP37" s="1178"/>
      <c r="WOQ37" s="1178"/>
      <c r="WOR37" s="1178"/>
      <c r="WOS37" s="1178"/>
      <c r="WOT37" s="1178"/>
      <c r="WOU37" s="1178"/>
      <c r="WOV37" s="1178"/>
      <c r="WOW37" s="1178"/>
      <c r="WOX37" s="1178"/>
      <c r="WOY37" s="1178"/>
      <c r="WOZ37" s="1178"/>
      <c r="WPA37" s="1178"/>
      <c r="WPB37" s="1178"/>
      <c r="WPC37" s="1178"/>
      <c r="WPD37" s="1178"/>
      <c r="WPE37" s="1178"/>
      <c r="WPF37" s="1178"/>
      <c r="WPG37" s="1178"/>
      <c r="WPH37" s="1178"/>
      <c r="WPI37" s="1178"/>
      <c r="WPJ37" s="1178"/>
      <c r="WPK37" s="1178"/>
      <c r="WPL37" s="1178"/>
      <c r="WPM37" s="1178"/>
      <c r="WPN37" s="1178"/>
      <c r="WPO37" s="1178"/>
      <c r="WPP37" s="1178"/>
      <c r="WPQ37" s="1178"/>
      <c r="WPR37" s="1178"/>
      <c r="WPS37" s="1178"/>
      <c r="WPT37" s="1178"/>
      <c r="WPU37" s="1178"/>
      <c r="WPV37" s="1178"/>
      <c r="WPW37" s="1178"/>
      <c r="WPX37" s="1178"/>
      <c r="WPY37" s="1178"/>
      <c r="WPZ37" s="1178"/>
      <c r="WQA37" s="1178"/>
      <c r="WQB37" s="1178"/>
      <c r="WQC37" s="1178"/>
      <c r="WQD37" s="1178"/>
      <c r="WQE37" s="1178"/>
      <c r="WQF37" s="1178"/>
      <c r="WQG37" s="1178"/>
      <c r="WQH37" s="1178"/>
      <c r="WQI37" s="1178"/>
      <c r="WQJ37" s="1178"/>
      <c r="WQK37" s="1178"/>
      <c r="WQL37" s="1178"/>
      <c r="WQM37" s="1178"/>
      <c r="WQN37" s="1178"/>
      <c r="WQO37" s="1178"/>
      <c r="WQP37" s="1178"/>
      <c r="WQQ37" s="1178"/>
      <c r="WQR37" s="1178"/>
      <c r="WQS37" s="1178"/>
      <c r="WQT37" s="1178"/>
      <c r="WQU37" s="1178"/>
      <c r="WQV37" s="1178"/>
      <c r="WQW37" s="1178"/>
      <c r="WQX37" s="1178"/>
      <c r="WQY37" s="1178"/>
      <c r="WQZ37" s="1178"/>
      <c r="WRA37" s="1178"/>
      <c r="WRB37" s="1178"/>
      <c r="WRC37" s="1178"/>
      <c r="WRD37" s="1178"/>
      <c r="WRE37" s="1178"/>
      <c r="WRF37" s="1178"/>
      <c r="WRG37" s="1178"/>
      <c r="WRH37" s="1178"/>
      <c r="WRI37" s="1178"/>
      <c r="WRJ37" s="1178"/>
      <c r="WRK37" s="1178"/>
      <c r="WRL37" s="1178"/>
      <c r="WRM37" s="1178"/>
      <c r="WRN37" s="1178"/>
      <c r="WRO37" s="1178"/>
      <c r="WRP37" s="1178"/>
      <c r="WRQ37" s="1178"/>
      <c r="WRR37" s="1178"/>
      <c r="WRS37" s="1178"/>
      <c r="WRT37" s="1178"/>
      <c r="WRU37" s="1178"/>
      <c r="WRV37" s="1178"/>
      <c r="WRW37" s="1178"/>
      <c r="WRX37" s="1178"/>
      <c r="WRY37" s="1178"/>
      <c r="WRZ37" s="1178"/>
      <c r="WSA37" s="1178"/>
      <c r="WSB37" s="1178"/>
      <c r="WSC37" s="1178"/>
      <c r="WSD37" s="1178"/>
      <c r="WSE37" s="1178"/>
      <c r="WSF37" s="1178"/>
      <c r="WSG37" s="1178"/>
      <c r="WSH37" s="1178"/>
      <c r="WSI37" s="1178"/>
      <c r="WSJ37" s="1178"/>
      <c r="WSK37" s="1178"/>
      <c r="WSL37" s="1178"/>
      <c r="WSM37" s="1178"/>
      <c r="WSN37" s="1178"/>
      <c r="WSO37" s="1178"/>
      <c r="WSP37" s="1178"/>
      <c r="WSQ37" s="1178"/>
      <c r="WSR37" s="1178"/>
      <c r="WSS37" s="1178"/>
      <c r="WST37" s="1178"/>
      <c r="WSU37" s="1178"/>
      <c r="WSV37" s="1178"/>
      <c r="WSW37" s="1178"/>
      <c r="WSX37" s="1178"/>
      <c r="WSY37" s="1178"/>
      <c r="WSZ37" s="1178"/>
      <c r="WTA37" s="1178"/>
      <c r="WTB37" s="1178"/>
      <c r="WTC37" s="1178"/>
      <c r="WTD37" s="1178"/>
      <c r="WTE37" s="1178"/>
      <c r="WTF37" s="1178"/>
      <c r="WTG37" s="1178"/>
      <c r="WTH37" s="1178"/>
      <c r="WTI37" s="1178"/>
      <c r="WTJ37" s="1178"/>
      <c r="WTK37" s="1178"/>
      <c r="WTL37" s="1178"/>
      <c r="WTM37" s="1178"/>
      <c r="WTN37" s="1178"/>
      <c r="WTO37" s="1178"/>
      <c r="WTP37" s="1178"/>
      <c r="WTQ37" s="1178"/>
      <c r="WTR37" s="1178"/>
      <c r="WTS37" s="1178"/>
      <c r="WTT37" s="1178"/>
      <c r="WTU37" s="1178"/>
      <c r="WTV37" s="1178"/>
      <c r="WTW37" s="1178"/>
      <c r="WTX37" s="1178"/>
      <c r="WTY37" s="1178"/>
      <c r="WTZ37" s="1178"/>
      <c r="WUA37" s="1178"/>
      <c r="WUB37" s="1178"/>
      <c r="WUC37" s="1178"/>
      <c r="WUD37" s="1178"/>
      <c r="WUE37" s="1178"/>
      <c r="WUF37" s="1178"/>
      <c r="WUG37" s="1178"/>
      <c r="WUH37" s="1178"/>
      <c r="WUI37" s="1178"/>
      <c r="WUJ37" s="1178"/>
      <c r="WUK37" s="1178"/>
      <c r="WUL37" s="1178"/>
      <c r="WUM37" s="1178"/>
      <c r="WUN37" s="1178"/>
      <c r="WUO37" s="1178"/>
      <c r="WUP37" s="1178"/>
      <c r="WUQ37" s="1178"/>
      <c r="WUR37" s="1178"/>
      <c r="WUS37" s="1178"/>
      <c r="WUT37" s="1178"/>
      <c r="WUU37" s="1178"/>
      <c r="WUV37" s="1178"/>
      <c r="WUW37" s="1178"/>
      <c r="WUX37" s="1178"/>
      <c r="WUY37" s="1178"/>
      <c r="WUZ37" s="1178"/>
      <c r="WVA37" s="1178"/>
      <c r="WVB37" s="1178"/>
      <c r="WVC37" s="1178"/>
      <c r="WVD37" s="1178"/>
      <c r="WVE37" s="1178"/>
      <c r="WVF37" s="1178"/>
      <c r="WVG37" s="1178"/>
      <c r="WVH37" s="1178"/>
      <c r="WVI37" s="1178"/>
      <c r="WVJ37" s="1178"/>
      <c r="WVK37" s="1178"/>
      <c r="WVL37" s="1178"/>
      <c r="WVM37" s="1178"/>
      <c r="WVN37" s="1178"/>
      <c r="WVO37" s="1178"/>
      <c r="WVP37" s="1178"/>
      <c r="WVQ37" s="1178"/>
      <c r="WVR37" s="1178"/>
      <c r="WVS37" s="1178"/>
      <c r="WVT37" s="1178"/>
      <c r="WVU37" s="1178"/>
      <c r="WVV37" s="1178"/>
      <c r="WVW37" s="1178"/>
      <c r="WVX37" s="1178"/>
      <c r="WVY37" s="1178"/>
      <c r="WVZ37" s="1178"/>
      <c r="WWA37" s="1178"/>
      <c r="WWB37" s="1178"/>
      <c r="WWC37" s="1178"/>
      <c r="WWD37" s="1178"/>
      <c r="WWE37" s="1178"/>
      <c r="WWF37" s="1178"/>
      <c r="WWG37" s="1178"/>
      <c r="WWH37" s="1178"/>
      <c r="WWI37" s="1178"/>
      <c r="WWJ37" s="1178"/>
      <c r="WWK37" s="1178"/>
      <c r="WWL37" s="1178"/>
      <c r="WWM37" s="1178"/>
      <c r="WWN37" s="1178"/>
      <c r="WWO37" s="1178"/>
      <c r="WWP37" s="1178"/>
      <c r="WWQ37" s="1178"/>
      <c r="WWR37" s="1178"/>
      <c r="WWS37" s="1178"/>
      <c r="WWT37" s="1178"/>
      <c r="WWU37" s="1178"/>
      <c r="WWV37" s="1178"/>
      <c r="WWW37" s="1178"/>
      <c r="WWX37" s="1178"/>
      <c r="WWY37" s="1178"/>
      <c r="WWZ37" s="1178"/>
      <c r="WXA37" s="1178"/>
      <c r="WXB37" s="1178"/>
      <c r="WXC37" s="1178"/>
      <c r="WXD37" s="1178"/>
      <c r="WXE37" s="1178"/>
      <c r="WXF37" s="1178"/>
      <c r="WXG37" s="1178"/>
      <c r="WXH37" s="1178"/>
      <c r="WXI37" s="1178"/>
      <c r="WXJ37" s="1178"/>
      <c r="WXK37" s="1178"/>
      <c r="WXL37" s="1178"/>
      <c r="WXM37" s="1178"/>
      <c r="WXN37" s="1178"/>
      <c r="WXO37" s="1178"/>
      <c r="WXP37" s="1178"/>
      <c r="WXQ37" s="1178"/>
      <c r="WXR37" s="1178"/>
      <c r="WXS37" s="1178"/>
      <c r="WXT37" s="1178"/>
      <c r="WXU37" s="1178"/>
      <c r="WXV37" s="1178"/>
      <c r="WXW37" s="1178"/>
      <c r="WXX37" s="1178"/>
      <c r="WXY37" s="1178"/>
      <c r="WXZ37" s="1178"/>
      <c r="WYA37" s="1178"/>
      <c r="WYB37" s="1178"/>
      <c r="WYC37" s="1178"/>
      <c r="WYD37" s="1178"/>
      <c r="WYE37" s="1178"/>
      <c r="WYF37" s="1178"/>
      <c r="WYG37" s="1178"/>
      <c r="WYH37" s="1178"/>
      <c r="WYI37" s="1178"/>
      <c r="WYJ37" s="1178"/>
      <c r="WYK37" s="1178"/>
      <c r="WYL37" s="1178"/>
      <c r="WYM37" s="1178"/>
      <c r="WYN37" s="1178"/>
      <c r="WYO37" s="1178"/>
      <c r="WYP37" s="1178"/>
      <c r="WYQ37" s="1178"/>
      <c r="WYR37" s="1178"/>
      <c r="WYS37" s="1178"/>
      <c r="WYT37" s="1178"/>
      <c r="WYU37" s="1178"/>
      <c r="WYV37" s="1178"/>
      <c r="WYW37" s="1178"/>
      <c r="WYX37" s="1178"/>
      <c r="WYY37" s="1178"/>
      <c r="WYZ37" s="1178"/>
      <c r="WZA37" s="1178"/>
      <c r="WZB37" s="1178"/>
      <c r="WZC37" s="1178"/>
      <c r="WZD37" s="1178"/>
      <c r="WZE37" s="1178"/>
      <c r="WZF37" s="1178"/>
      <c r="WZG37" s="1178"/>
      <c r="WZH37" s="1178"/>
      <c r="WZI37" s="1178"/>
      <c r="WZJ37" s="1178"/>
      <c r="WZK37" s="1178"/>
      <c r="WZL37" s="1178"/>
      <c r="WZM37" s="1178"/>
      <c r="WZN37" s="1178"/>
      <c r="WZO37" s="1178"/>
      <c r="WZP37" s="1178"/>
      <c r="WZQ37" s="1178"/>
      <c r="WZR37" s="1178"/>
      <c r="WZS37" s="1178"/>
      <c r="WZT37" s="1178"/>
      <c r="WZU37" s="1178"/>
      <c r="WZV37" s="1178"/>
      <c r="WZW37" s="1178"/>
      <c r="WZX37" s="1178"/>
      <c r="WZY37" s="1178"/>
      <c r="WZZ37" s="1178"/>
      <c r="XAA37" s="1178"/>
      <c r="XAB37" s="1178"/>
      <c r="XAC37" s="1178"/>
      <c r="XAD37" s="1178"/>
      <c r="XAE37" s="1178"/>
      <c r="XAF37" s="1178"/>
      <c r="XAG37" s="1178"/>
      <c r="XAH37" s="1178"/>
      <c r="XAI37" s="1178"/>
      <c r="XAJ37" s="1178"/>
      <c r="XAK37" s="1178"/>
      <c r="XAL37" s="1178"/>
      <c r="XAM37" s="1178"/>
      <c r="XAN37" s="1178"/>
      <c r="XAO37" s="1178"/>
      <c r="XAP37" s="1178"/>
      <c r="XAQ37" s="1178"/>
      <c r="XAR37" s="1178"/>
      <c r="XAS37" s="1178"/>
      <c r="XAT37" s="1178"/>
      <c r="XAU37" s="1178"/>
      <c r="XAV37" s="1178"/>
      <c r="XAW37" s="1178"/>
      <c r="XAX37" s="1178"/>
      <c r="XAY37" s="1178"/>
      <c r="XAZ37" s="1178"/>
      <c r="XBA37" s="1178"/>
      <c r="XBB37" s="1178"/>
      <c r="XBC37" s="1178"/>
      <c r="XBD37" s="1178"/>
      <c r="XBE37" s="1178"/>
      <c r="XBF37" s="1178"/>
      <c r="XBG37" s="1178"/>
      <c r="XBH37" s="1178"/>
      <c r="XBI37" s="1178"/>
      <c r="XBJ37" s="1178"/>
      <c r="XBK37" s="1178"/>
      <c r="XBL37" s="1178"/>
      <c r="XBM37" s="1178"/>
      <c r="XBN37" s="1178"/>
      <c r="XBO37" s="1178"/>
      <c r="XBP37" s="1178"/>
      <c r="XBQ37" s="1178"/>
      <c r="XBR37" s="1178"/>
      <c r="XBS37" s="1178"/>
      <c r="XBT37" s="1178"/>
      <c r="XBU37" s="1178"/>
      <c r="XBV37" s="1178"/>
      <c r="XBW37" s="1178"/>
      <c r="XBX37" s="1178"/>
      <c r="XBY37" s="1178"/>
      <c r="XBZ37" s="1178"/>
      <c r="XCA37" s="1178"/>
      <c r="XCB37" s="1178"/>
      <c r="XCC37" s="1178"/>
      <c r="XCD37" s="1178"/>
      <c r="XCE37" s="1178"/>
      <c r="XCF37" s="1178"/>
      <c r="XCG37" s="1178"/>
      <c r="XCH37" s="1178"/>
      <c r="XCI37" s="1178"/>
      <c r="XCJ37" s="1178"/>
      <c r="XCK37" s="1178"/>
      <c r="XCL37" s="1178"/>
      <c r="XCM37" s="1178"/>
      <c r="XCN37" s="1178"/>
      <c r="XCO37" s="1178"/>
      <c r="XCP37" s="1178"/>
      <c r="XCQ37" s="1178"/>
      <c r="XCR37" s="1178"/>
      <c r="XCS37" s="1178"/>
      <c r="XCT37" s="1178"/>
      <c r="XCU37" s="1178"/>
      <c r="XCV37" s="1178"/>
      <c r="XCW37" s="1178"/>
      <c r="XCX37" s="1178"/>
      <c r="XCY37" s="1178"/>
      <c r="XCZ37" s="1178"/>
      <c r="XDA37" s="1178"/>
      <c r="XDB37" s="1178"/>
      <c r="XDC37" s="1178"/>
      <c r="XDD37" s="1178"/>
      <c r="XDE37" s="1178"/>
      <c r="XDF37" s="1178"/>
      <c r="XDG37" s="1178"/>
      <c r="XDH37" s="1178"/>
      <c r="XDI37" s="1178"/>
      <c r="XDJ37" s="1178"/>
      <c r="XDK37" s="1178"/>
      <c r="XDL37" s="1178"/>
      <c r="XDM37" s="1178"/>
      <c r="XDN37" s="1178"/>
      <c r="XDO37" s="1178"/>
      <c r="XDP37" s="1178"/>
      <c r="XDQ37" s="1178"/>
      <c r="XDR37" s="1178"/>
      <c r="XDS37" s="1178"/>
      <c r="XDT37" s="1178"/>
      <c r="XDU37" s="1178"/>
      <c r="XDV37" s="1178"/>
      <c r="XDW37" s="1178"/>
      <c r="XDX37" s="1178"/>
      <c r="XDY37" s="1178"/>
      <c r="XDZ37" s="1178"/>
      <c r="XEA37" s="1178"/>
      <c r="XEB37" s="1178"/>
      <c r="XEC37" s="1178"/>
      <c r="XED37" s="1178"/>
      <c r="XEE37" s="1178"/>
      <c r="XEF37" s="1178"/>
      <c r="XEG37" s="1178"/>
      <c r="XEH37" s="1178"/>
      <c r="XEI37" s="1178"/>
      <c r="XEJ37" s="1178"/>
      <c r="XEK37" s="1178"/>
      <c r="XEL37" s="1178"/>
      <c r="XEM37" s="1178"/>
      <c r="XEN37" s="1178"/>
      <c r="XEO37" s="1178"/>
      <c r="XEP37" s="1178"/>
      <c r="XEQ37" s="1178"/>
      <c r="XER37" s="1178"/>
      <c r="XES37" s="1178"/>
      <c r="XET37" s="1178"/>
      <c r="XEU37" s="1178"/>
      <c r="XEV37" s="1178"/>
      <c r="XEW37" s="1178"/>
      <c r="XEX37" s="1178"/>
      <c r="XEY37" s="1178"/>
      <c r="XEZ37" s="1178"/>
      <c r="XFA37" s="1178"/>
      <c r="XFB37" s="1178"/>
      <c r="XFC37" s="1178"/>
      <c r="XFD37" s="1178"/>
    </row>
    <row r="38" spans="1:16384" s="33" customFormat="1" ht="12.75">
      <c r="A38" s="1568"/>
      <c r="B38" s="1568"/>
      <c r="C38" s="1568"/>
      <c r="D38" s="1568"/>
      <c r="E38" s="1568"/>
      <c r="F38" s="1568"/>
      <c r="G38" s="1568"/>
      <c r="H38" s="1568"/>
      <c r="I38" s="1568"/>
      <c r="J38" s="1568"/>
      <c r="K38" s="1568"/>
      <c r="L38" s="1568"/>
      <c r="M38" s="1568"/>
      <c r="N38" s="1568"/>
      <c r="O38" s="1568"/>
      <c r="P38" s="1177"/>
      <c r="Q38" s="1177"/>
      <c r="R38" s="1177"/>
      <c r="S38" s="1177"/>
      <c r="T38" s="1177"/>
      <c r="U38" s="1177"/>
      <c r="V38" s="1177"/>
      <c r="W38" s="1177"/>
      <c r="X38" s="1177"/>
      <c r="Y38" s="1177"/>
      <c r="Z38" s="1177"/>
      <c r="AA38" s="1177"/>
      <c r="AB38" s="1177"/>
      <c r="AC38" s="1177"/>
      <c r="AD38" s="1177"/>
      <c r="AE38" s="1177"/>
      <c r="AF38" s="1177"/>
      <c r="AG38" s="1177"/>
      <c r="AH38" s="1177"/>
      <c r="AI38" s="1177"/>
      <c r="AJ38" s="1177"/>
      <c r="AK38" s="1177"/>
      <c r="AL38" s="1177"/>
      <c r="AM38" s="1177"/>
      <c r="AN38" s="1177"/>
      <c r="AO38" s="1177"/>
      <c r="AP38" s="1177"/>
    </row>
    <row r="39" spans="1:16384" s="33" customFormat="1" ht="12.75">
      <c r="A39" s="1337"/>
      <c r="B39" s="1337"/>
      <c r="C39" s="1337"/>
      <c r="D39" s="1337"/>
      <c r="E39" s="1337"/>
      <c r="F39" s="1337"/>
      <c r="G39" s="1337"/>
      <c r="H39" s="1337"/>
      <c r="I39" s="1337"/>
      <c r="J39" s="1337"/>
      <c r="K39" s="1337"/>
      <c r="L39" s="1337"/>
      <c r="M39" s="1337"/>
      <c r="N39" s="1337"/>
      <c r="O39" s="1337"/>
      <c r="P39" s="1177"/>
      <c r="Q39" s="1177"/>
      <c r="R39" s="1177"/>
      <c r="S39" s="1177"/>
      <c r="T39" s="1177"/>
      <c r="U39" s="1177"/>
      <c r="V39" s="1177"/>
      <c r="W39" s="1177"/>
      <c r="X39" s="1177"/>
      <c r="Y39" s="1177"/>
      <c r="Z39" s="1177"/>
      <c r="AA39" s="1177"/>
      <c r="AB39" s="1177"/>
      <c r="AC39" s="1177"/>
      <c r="AD39" s="1177"/>
      <c r="AE39" s="1177"/>
      <c r="AF39" s="1177"/>
      <c r="AG39" s="1177"/>
      <c r="AH39" s="1177"/>
      <c r="AI39" s="1177"/>
      <c r="AJ39" s="1177"/>
      <c r="AK39" s="1177"/>
      <c r="AL39" s="1177"/>
      <c r="AM39" s="1177"/>
      <c r="AN39" s="1177"/>
      <c r="AO39" s="1177"/>
      <c r="AP39" s="1177"/>
    </row>
    <row r="40" spans="1:16384" s="33" customFormat="1" ht="12.75">
      <c r="A40" s="1290" t="s">
        <v>815</v>
      </c>
      <c r="B40" s="1292"/>
      <c r="C40" s="1292"/>
      <c r="D40" s="1292"/>
      <c r="E40" s="1292"/>
      <c r="F40" s="1292"/>
      <c r="G40" s="1292"/>
      <c r="H40" s="1292"/>
      <c r="I40" s="1292"/>
      <c r="J40" s="1292"/>
      <c r="K40" s="1177"/>
      <c r="L40" s="1177"/>
      <c r="M40" s="1177"/>
      <c r="N40" s="1177"/>
      <c r="O40" s="1177"/>
      <c r="P40" s="1177"/>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1177"/>
      <c r="AM40" s="1177"/>
      <c r="AN40" s="1177"/>
      <c r="AO40" s="1177"/>
      <c r="AP40" s="1177"/>
    </row>
    <row r="41" spans="1:16384" s="33" customFormat="1"/>
    <row r="42" spans="1:16384" s="33" customFormat="1"/>
  </sheetData>
  <mergeCells count="66">
    <mergeCell ref="A36:C36"/>
    <mergeCell ref="A37:O38"/>
    <mergeCell ref="AR5:AR6"/>
    <mergeCell ref="AS5:AS6"/>
    <mergeCell ref="A32:O32"/>
    <mergeCell ref="A34:G34"/>
    <mergeCell ref="A35:H35"/>
    <mergeCell ref="AM5:AM6"/>
    <mergeCell ref="AN5:AN6"/>
    <mergeCell ref="AO5:AO6"/>
    <mergeCell ref="AP5:AP6"/>
    <mergeCell ref="AQ5:AQ6"/>
    <mergeCell ref="AH5:AH6"/>
    <mergeCell ref="AI5:AI6"/>
    <mergeCell ref="AJ5:AJ6"/>
    <mergeCell ref="AK5:AK6"/>
    <mergeCell ref="AA5:AA6"/>
    <mergeCell ref="AB5:AB6"/>
    <mergeCell ref="AL5:AL6"/>
    <mergeCell ref="AC5:AC6"/>
    <mergeCell ref="AD5:AD6"/>
    <mergeCell ref="AE5:AE6"/>
    <mergeCell ref="AF5:AF6"/>
    <mergeCell ref="AG5:AG6"/>
    <mergeCell ref="V5:V6"/>
    <mergeCell ref="W5:W6"/>
    <mergeCell ref="X5:X6"/>
    <mergeCell ref="Y5:Y6"/>
    <mergeCell ref="Z5:Z6"/>
    <mergeCell ref="Q5:Q6"/>
    <mergeCell ref="R5:R6"/>
    <mergeCell ref="S5:S6"/>
    <mergeCell ref="T5:T6"/>
    <mergeCell ref="U5:U6"/>
    <mergeCell ref="AR1:AS1"/>
    <mergeCell ref="N4:Q4"/>
    <mergeCell ref="AL4:AO4"/>
    <mergeCell ref="A3:A6"/>
    <mergeCell ref="AP4:AS4"/>
    <mergeCell ref="R4:U4"/>
    <mergeCell ref="V4:Y4"/>
    <mergeCell ref="Z4:AC4"/>
    <mergeCell ref="AD4:AG4"/>
    <mergeCell ref="AH4:AK4"/>
    <mergeCell ref="A1:P1"/>
    <mergeCell ref="R1:S1"/>
    <mergeCell ref="B5:B6"/>
    <mergeCell ref="N5:N6"/>
    <mergeCell ref="O5:O6"/>
    <mergeCell ref="P5:P6"/>
    <mergeCell ref="A33:J33"/>
    <mergeCell ref="B4:E4"/>
    <mergeCell ref="F4:I4"/>
    <mergeCell ref="J4:M4"/>
    <mergeCell ref="C5:C6"/>
    <mergeCell ref="D5:D6"/>
    <mergeCell ref="E5:E6"/>
    <mergeCell ref="F5:F6"/>
    <mergeCell ref="G5:G6"/>
    <mergeCell ref="H5:H6"/>
    <mergeCell ref="I5:I6"/>
    <mergeCell ref="J5:J6"/>
    <mergeCell ref="K5:K6"/>
    <mergeCell ref="L5:L6"/>
    <mergeCell ref="M5:M6"/>
    <mergeCell ref="A31:B31"/>
  </mergeCells>
  <hyperlinks>
    <hyperlink ref="A35" r:id="rId1" display="https://www.nrscotland.gov.uk/statistics-and-data/statistics/statistics-by-theme/vital-events/deaths/age-standardised-death-rates-calculated-using-the-esp"/>
    <hyperlink ref="R1:S1" location="Contents!A1" display="back to contents"/>
  </hyperlinks>
  <pageMargins left="0.25" right="0.25" top="0.75" bottom="0.75" header="0.3" footer="0.3"/>
  <pageSetup paperSize="9" scale="67" fitToWidth="2"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showGridLines="0" workbookViewId="0">
      <selection sqref="A1:Q1"/>
    </sheetView>
  </sheetViews>
  <sheetFormatPr defaultColWidth="9.1640625" defaultRowHeight="11.25" customHeight="1"/>
  <cols>
    <col min="1" max="1" width="28.1640625" style="15" customWidth="1"/>
    <col min="2" max="12" width="6.83203125" style="15" customWidth="1"/>
    <col min="13" max="13" width="1.1640625" style="2" customWidth="1"/>
    <col min="14" max="14" width="8.83203125" style="2" customWidth="1"/>
    <col min="15" max="15" width="9.83203125" style="2" customWidth="1"/>
    <col min="16" max="16" width="2.1640625" style="2" customWidth="1"/>
    <col min="17" max="17" width="14.5" style="2" customWidth="1"/>
    <col min="18" max="18" width="11.83203125" style="2" customWidth="1"/>
    <col min="19" max="19" width="2.1640625" style="2" customWidth="1"/>
    <col min="20" max="21" width="6.83203125" style="2" customWidth="1"/>
    <col min="22" max="22" width="2.1640625" style="2" customWidth="1"/>
    <col min="23" max="24" width="6.83203125" style="2" customWidth="1"/>
    <col min="25" max="25" width="2.83203125" style="2" customWidth="1"/>
    <col min="26" max="16384" width="9.1640625" style="2"/>
  </cols>
  <sheetData>
    <row r="1" spans="1:26" s="16" customFormat="1" ht="18" customHeight="1">
      <c r="A1" s="1594" t="s">
        <v>1783</v>
      </c>
      <c r="B1" s="1594"/>
      <c r="C1" s="1594"/>
      <c r="D1" s="1594"/>
      <c r="E1" s="1594"/>
      <c r="F1" s="1594"/>
      <c r="G1" s="1594"/>
      <c r="H1" s="1594"/>
      <c r="I1" s="1594"/>
      <c r="J1" s="1594"/>
      <c r="K1" s="1594"/>
      <c r="L1" s="1594"/>
      <c r="M1" s="1594"/>
      <c r="N1" s="1594"/>
      <c r="O1" s="1594"/>
      <c r="P1" s="1594"/>
      <c r="Q1" s="1594"/>
      <c r="R1" s="1294"/>
      <c r="S1" s="560"/>
      <c r="V1" s="1396" t="s">
        <v>665</v>
      </c>
      <c r="W1" s="1396"/>
      <c r="X1" s="1396"/>
      <c r="Y1" s="1396"/>
      <c r="Z1" s="431"/>
    </row>
    <row r="2" spans="1:26" s="16" customFormat="1" ht="15" customHeight="1">
      <c r="A2" s="327"/>
      <c r="B2" s="327"/>
      <c r="C2" s="327"/>
      <c r="D2" s="327"/>
      <c r="E2" s="327"/>
      <c r="F2" s="327"/>
      <c r="G2" s="461"/>
      <c r="H2" s="567"/>
      <c r="I2" s="641"/>
      <c r="J2" s="681"/>
      <c r="K2" s="827"/>
      <c r="L2" s="929"/>
      <c r="M2" s="327"/>
      <c r="N2" s="327"/>
      <c r="O2" s="327"/>
      <c r="P2" s="327"/>
      <c r="Q2" s="327"/>
      <c r="R2" s="327"/>
      <c r="S2" s="342"/>
      <c r="T2" s="342"/>
      <c r="U2" s="342"/>
      <c r="V2" s="342"/>
      <c r="W2" s="342"/>
      <c r="X2" s="342"/>
      <c r="Y2" s="342"/>
      <c r="Z2" s="327"/>
    </row>
    <row r="3" spans="1:26" s="100" customFormat="1" ht="14.25" customHeight="1">
      <c r="A3" s="1597" t="s">
        <v>260</v>
      </c>
      <c r="B3" s="1587">
        <v>2010</v>
      </c>
      <c r="C3" s="1587">
        <v>2011</v>
      </c>
      <c r="D3" s="1587">
        <v>2012</v>
      </c>
      <c r="E3" s="1587">
        <v>2013</v>
      </c>
      <c r="F3" s="1587">
        <v>2014</v>
      </c>
      <c r="G3" s="1587">
        <v>2015</v>
      </c>
      <c r="H3" s="1587">
        <v>2016</v>
      </c>
      <c r="I3" s="1587">
        <v>2017</v>
      </c>
      <c r="J3" s="1587">
        <v>2018</v>
      </c>
      <c r="K3" s="1587">
        <v>2019</v>
      </c>
      <c r="L3" s="1587">
        <v>2020</v>
      </c>
      <c r="M3" s="1587">
        <v>2019</v>
      </c>
      <c r="N3" s="1586" t="s">
        <v>77</v>
      </c>
      <c r="O3" s="1586"/>
      <c r="P3" s="340"/>
      <c r="Q3" s="1590" t="s">
        <v>833</v>
      </c>
      <c r="R3" s="340" t="s">
        <v>834</v>
      </c>
      <c r="S3" s="582"/>
      <c r="T3" s="1586" t="s">
        <v>40</v>
      </c>
      <c r="U3" s="1586"/>
      <c r="V3" s="582"/>
      <c r="W3" s="1586" t="s">
        <v>41</v>
      </c>
      <c r="X3" s="1586"/>
      <c r="Y3" s="346"/>
    </row>
    <row r="4" spans="1:26" s="795" customFormat="1" ht="14.25" customHeight="1">
      <c r="A4" s="1598"/>
      <c r="B4" s="1588"/>
      <c r="C4" s="1588"/>
      <c r="D4" s="1588"/>
      <c r="E4" s="1588"/>
      <c r="F4" s="1588"/>
      <c r="G4" s="1588"/>
      <c r="H4" s="1588"/>
      <c r="I4" s="1588"/>
      <c r="J4" s="1588"/>
      <c r="K4" s="1588"/>
      <c r="L4" s="1588"/>
      <c r="M4" s="1588"/>
      <c r="N4" s="1590" t="s">
        <v>831</v>
      </c>
      <c r="O4" s="1590" t="s">
        <v>832</v>
      </c>
      <c r="P4" s="813"/>
      <c r="Q4" s="1591"/>
      <c r="R4" s="1595" t="s">
        <v>987</v>
      </c>
      <c r="S4" s="582"/>
      <c r="T4" s="1587">
        <v>2010</v>
      </c>
      <c r="U4" s="1590">
        <v>2020</v>
      </c>
      <c r="V4" s="582"/>
      <c r="W4" s="1587">
        <v>2010</v>
      </c>
      <c r="X4" s="1590">
        <v>2020</v>
      </c>
      <c r="Y4" s="346"/>
    </row>
    <row r="5" spans="1:26" s="795" customFormat="1" ht="14.25" customHeight="1">
      <c r="A5" s="1598"/>
      <c r="B5" s="1588"/>
      <c r="C5" s="1588"/>
      <c r="D5" s="1588"/>
      <c r="E5" s="1588"/>
      <c r="F5" s="1588"/>
      <c r="G5" s="1588"/>
      <c r="H5" s="1588"/>
      <c r="I5" s="1588"/>
      <c r="J5" s="1588"/>
      <c r="K5" s="1588"/>
      <c r="L5" s="1588"/>
      <c r="M5" s="1588"/>
      <c r="N5" s="1593"/>
      <c r="O5" s="1591"/>
      <c r="P5" s="813"/>
      <c r="Q5" s="1591"/>
      <c r="R5" s="1595"/>
      <c r="S5" s="582"/>
      <c r="T5" s="1588"/>
      <c r="U5" s="1591"/>
      <c r="V5" s="582"/>
      <c r="W5" s="1588"/>
      <c r="X5" s="1591"/>
    </row>
    <row r="6" spans="1:26" s="795" customFormat="1" ht="14.25" customHeight="1">
      <c r="A6" s="1598"/>
      <c r="B6" s="1588"/>
      <c r="C6" s="1588"/>
      <c r="D6" s="1588"/>
      <c r="E6" s="1588"/>
      <c r="F6" s="1588"/>
      <c r="G6" s="1588"/>
      <c r="H6" s="1588"/>
      <c r="I6" s="1588"/>
      <c r="J6" s="1588"/>
      <c r="K6" s="1588"/>
      <c r="L6" s="1588"/>
      <c r="M6" s="1588"/>
      <c r="N6" s="1593"/>
      <c r="O6" s="1591"/>
      <c r="P6" s="813"/>
      <c r="Q6" s="1591"/>
      <c r="R6" s="1595"/>
      <c r="S6" s="582"/>
      <c r="T6" s="1588"/>
      <c r="U6" s="1591"/>
      <c r="V6" s="565"/>
      <c r="W6" s="1588"/>
      <c r="X6" s="1591"/>
      <c r="Y6" s="346"/>
    </row>
    <row r="7" spans="1:26" s="795" customFormat="1" ht="14.25" customHeight="1">
      <c r="A7" s="1598"/>
      <c r="B7" s="1588"/>
      <c r="C7" s="1588"/>
      <c r="D7" s="1588"/>
      <c r="E7" s="1588"/>
      <c r="F7" s="1588"/>
      <c r="G7" s="1588"/>
      <c r="H7" s="1588"/>
      <c r="I7" s="1588"/>
      <c r="J7" s="1588"/>
      <c r="K7" s="1588"/>
      <c r="L7" s="1588"/>
      <c r="M7" s="1588"/>
      <c r="N7" s="1593"/>
      <c r="O7" s="1591"/>
      <c r="P7" s="813"/>
      <c r="Q7" s="1591"/>
      <c r="R7" s="1595"/>
      <c r="S7" s="582"/>
      <c r="T7" s="1588"/>
      <c r="U7" s="1591"/>
      <c r="V7" s="582"/>
      <c r="W7" s="1588"/>
      <c r="X7" s="1591"/>
      <c r="Y7" s="346"/>
    </row>
    <row r="8" spans="1:26" s="100" customFormat="1" ht="14.25" customHeight="1">
      <c r="A8" s="1599"/>
      <c r="B8" s="1589"/>
      <c r="C8" s="1589"/>
      <c r="D8" s="1589"/>
      <c r="E8" s="1589"/>
      <c r="F8" s="1589"/>
      <c r="G8" s="1589"/>
      <c r="H8" s="1589"/>
      <c r="I8" s="1589"/>
      <c r="J8" s="1589"/>
      <c r="K8" s="1589"/>
      <c r="L8" s="1589"/>
      <c r="M8" s="1589"/>
      <c r="N8" s="334"/>
      <c r="O8" s="334"/>
      <c r="P8" s="334"/>
      <c r="Q8" s="1592"/>
      <c r="R8" s="1596"/>
      <c r="S8" s="334"/>
      <c r="T8" s="1589"/>
      <c r="U8" s="1592"/>
      <c r="V8" s="334"/>
      <c r="W8" s="1589"/>
      <c r="X8" s="1592"/>
      <c r="Y8" s="334"/>
    </row>
    <row r="9" spans="1:26" s="315" customFormat="1" ht="4.5" customHeight="1">
      <c r="A9" s="336"/>
      <c r="B9" s="349"/>
      <c r="C9" s="349"/>
      <c r="D9" s="349"/>
      <c r="E9" s="349"/>
      <c r="F9" s="349"/>
      <c r="G9" s="349"/>
      <c r="H9" s="349"/>
      <c r="I9" s="349"/>
      <c r="J9" s="349"/>
      <c r="K9" s="349"/>
      <c r="L9" s="349"/>
      <c r="M9" s="349"/>
      <c r="N9" s="349"/>
      <c r="O9" s="349"/>
      <c r="P9" s="349"/>
      <c r="Q9" s="349"/>
      <c r="R9" s="349"/>
      <c r="S9" s="349"/>
      <c r="T9" s="349"/>
      <c r="U9" s="349"/>
      <c r="V9" s="349"/>
      <c r="W9" s="349"/>
      <c r="X9" s="349"/>
      <c r="Y9" s="349"/>
    </row>
    <row r="10" spans="1:26" s="315" customFormat="1" ht="15" customHeight="1">
      <c r="A10" s="997" t="s">
        <v>343</v>
      </c>
      <c r="B10" s="997"/>
      <c r="C10" s="349"/>
      <c r="D10" s="349"/>
      <c r="E10" s="349"/>
      <c r="F10" s="349"/>
      <c r="G10" s="349"/>
      <c r="H10" s="349"/>
      <c r="I10" s="349"/>
      <c r="J10" s="349"/>
      <c r="K10" s="349"/>
      <c r="L10" s="349"/>
      <c r="M10" s="349"/>
      <c r="N10" s="349"/>
      <c r="O10" s="349"/>
      <c r="P10" s="349"/>
      <c r="Q10" s="349"/>
      <c r="R10" s="349"/>
      <c r="S10" s="349"/>
      <c r="T10" s="349"/>
      <c r="U10" s="349"/>
      <c r="V10" s="349"/>
      <c r="W10" s="349"/>
      <c r="X10" s="349"/>
      <c r="Y10" s="349"/>
    </row>
    <row r="11" spans="1:26" s="315" customFormat="1" ht="6" customHeight="1">
      <c r="A11" s="336"/>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row>
    <row r="12" spans="1:26" s="100" customFormat="1" ht="20.25" customHeight="1">
      <c r="A12" s="344" t="s">
        <v>16</v>
      </c>
      <c r="B12" s="335">
        <v>485</v>
      </c>
      <c r="C12" s="335">
        <v>584</v>
      </c>
      <c r="D12" s="335">
        <v>581</v>
      </c>
      <c r="E12" s="335">
        <v>527</v>
      </c>
      <c r="F12" s="335">
        <v>614</v>
      </c>
      <c r="G12" s="335">
        <v>706</v>
      </c>
      <c r="H12" s="335">
        <v>868</v>
      </c>
      <c r="I12" s="335">
        <v>934</v>
      </c>
      <c r="J12" s="449">
        <v>1187</v>
      </c>
      <c r="K12" s="449">
        <v>1280</v>
      </c>
      <c r="L12" s="449">
        <v>1339</v>
      </c>
      <c r="M12" s="344"/>
      <c r="N12" s="335">
        <f>'HB1 C1 calc first 5-yr aves'!H10</f>
        <v>496</v>
      </c>
      <c r="O12" s="449">
        <f>AVERAGE(H12:L12)</f>
        <v>1121.5999999999999</v>
      </c>
      <c r="P12" s="350"/>
      <c r="Q12" s="200">
        <f>SUM(Q14:Q27)</f>
        <v>5438100</v>
      </c>
      <c r="R12" s="1068">
        <f>100000*O12/Q12</f>
        <v>20.624850591199131</v>
      </c>
      <c r="S12" s="351"/>
      <c r="T12" s="549">
        <v>363</v>
      </c>
      <c r="U12" s="549">
        <v>973</v>
      </c>
      <c r="V12" s="967"/>
      <c r="W12" s="549">
        <v>122</v>
      </c>
      <c r="X12" s="549">
        <v>366</v>
      </c>
      <c r="Y12" s="351"/>
    </row>
    <row r="13" spans="1:26" s="100" customFormat="1" ht="6" customHeight="1">
      <c r="A13" s="344"/>
      <c r="B13" s="343"/>
      <c r="C13" s="343"/>
      <c r="D13" s="347"/>
      <c r="E13" s="347"/>
      <c r="F13" s="347"/>
      <c r="G13" s="347"/>
      <c r="H13" s="347"/>
      <c r="I13" s="347"/>
      <c r="J13" s="347"/>
      <c r="K13" s="347"/>
      <c r="L13" s="347"/>
      <c r="M13" s="344"/>
      <c r="N13" s="335"/>
      <c r="O13" s="335"/>
      <c r="P13" s="350"/>
      <c r="Q13" s="966"/>
      <c r="R13" s="1069"/>
      <c r="S13" s="351"/>
      <c r="T13" s="549"/>
      <c r="U13" s="549"/>
      <c r="V13" s="967"/>
      <c r="W13" s="549"/>
      <c r="X13" s="549"/>
      <c r="Y13" s="351"/>
    </row>
    <row r="14" spans="1:26" s="30" customFormat="1" ht="12.75">
      <c r="A14" s="117" t="s">
        <v>17</v>
      </c>
      <c r="B14" s="101">
        <v>31</v>
      </c>
      <c r="C14" s="101">
        <v>47</v>
      </c>
      <c r="D14" s="101">
        <v>43</v>
      </c>
      <c r="E14" s="101">
        <v>36</v>
      </c>
      <c r="F14" s="101">
        <v>43</v>
      </c>
      <c r="G14" s="101">
        <v>43</v>
      </c>
      <c r="H14" s="101">
        <v>85</v>
      </c>
      <c r="I14" s="101">
        <v>61</v>
      </c>
      <c r="J14" s="101">
        <v>82</v>
      </c>
      <c r="K14" s="101">
        <v>108</v>
      </c>
      <c r="L14" s="101">
        <v>106</v>
      </c>
      <c r="M14" s="117"/>
      <c r="N14" s="101">
        <f>'HB1 C1 calc first 5-yr aves'!H47</f>
        <v>34.200000000000003</v>
      </c>
      <c r="O14" s="550">
        <f>AVERAGE(H14:L14)</f>
        <v>88.4</v>
      </c>
      <c r="P14" s="354"/>
      <c r="Q14" s="355">
        <f>'HB4 calc HB rates'!M54</f>
        <v>369670</v>
      </c>
      <c r="R14" s="594">
        <f>100000*O14/Q14</f>
        <v>23.913219898828686</v>
      </c>
      <c r="S14" s="356"/>
      <c r="T14" s="401">
        <v>21</v>
      </c>
      <c r="U14" s="401">
        <v>77</v>
      </c>
      <c r="V14" s="356"/>
      <c r="W14" s="401">
        <v>10</v>
      </c>
      <c r="X14" s="401">
        <v>29</v>
      </c>
      <c r="Y14" s="356"/>
    </row>
    <row r="15" spans="1:26" s="30" customFormat="1" ht="12.75">
      <c r="A15" s="117" t="s">
        <v>18</v>
      </c>
      <c r="B15" s="101">
        <v>9</v>
      </c>
      <c r="C15" s="101">
        <v>8</v>
      </c>
      <c r="D15" s="101">
        <v>7</v>
      </c>
      <c r="E15" s="101">
        <v>8</v>
      </c>
      <c r="F15" s="101">
        <v>11</v>
      </c>
      <c r="G15" s="101">
        <v>13</v>
      </c>
      <c r="H15" s="101">
        <v>10</v>
      </c>
      <c r="I15" s="101">
        <v>13</v>
      </c>
      <c r="J15" s="101">
        <v>22</v>
      </c>
      <c r="K15" s="101">
        <v>17</v>
      </c>
      <c r="L15" s="101">
        <v>18</v>
      </c>
      <c r="M15" s="117"/>
      <c r="N15" s="101">
        <f>'HB1 C1 calc first 5-yr aves'!H48</f>
        <v>5.4</v>
      </c>
      <c r="O15" s="550">
        <f t="shared" ref="O15:O27" si="0">AVERAGE(H15:L15)</f>
        <v>16</v>
      </c>
      <c r="P15" s="354"/>
      <c r="Q15" s="355">
        <f>'HB4 calc HB rates'!M55</f>
        <v>115270</v>
      </c>
      <c r="R15" s="594">
        <f t="shared" ref="R15:R27" si="1">100000*O15/Q15</f>
        <v>13.880454584887655</v>
      </c>
      <c r="S15" s="356"/>
      <c r="T15" s="401">
        <v>8</v>
      </c>
      <c r="U15" s="401">
        <v>15</v>
      </c>
      <c r="V15" s="356"/>
      <c r="W15" s="401">
        <v>1</v>
      </c>
      <c r="X15" s="401">
        <v>3</v>
      </c>
      <c r="Y15" s="356"/>
    </row>
    <row r="16" spans="1:26" s="30" customFormat="1" ht="12.75">
      <c r="A16" s="117" t="s">
        <v>19</v>
      </c>
      <c r="B16" s="101">
        <v>6</v>
      </c>
      <c r="C16" s="101">
        <v>12</v>
      </c>
      <c r="D16" s="101">
        <v>6</v>
      </c>
      <c r="E16" s="101">
        <v>9</v>
      </c>
      <c r="F16" s="101">
        <v>14</v>
      </c>
      <c r="G16" s="101">
        <v>11</v>
      </c>
      <c r="H16" s="101">
        <v>17</v>
      </c>
      <c r="I16" s="101">
        <v>22</v>
      </c>
      <c r="J16" s="101">
        <v>20</v>
      </c>
      <c r="K16" s="101">
        <v>35</v>
      </c>
      <c r="L16" s="101">
        <v>22</v>
      </c>
      <c r="M16" s="117"/>
      <c r="N16" s="101">
        <f>'HB1 C1 calc first 5-yr aves'!H49</f>
        <v>7.6</v>
      </c>
      <c r="O16" s="550">
        <f t="shared" si="0"/>
        <v>23.2</v>
      </c>
      <c r="P16" s="354"/>
      <c r="Q16" s="355">
        <f>'HB4 calc HB rates'!M56</f>
        <v>148790</v>
      </c>
      <c r="R16" s="594">
        <f t="shared" si="1"/>
        <v>15.592445728879628</v>
      </c>
      <c r="S16" s="356"/>
      <c r="T16" s="401">
        <v>5</v>
      </c>
      <c r="U16" s="401">
        <v>16</v>
      </c>
      <c r="V16" s="356"/>
      <c r="W16" s="401">
        <v>1</v>
      </c>
      <c r="X16" s="401">
        <v>6</v>
      </c>
      <c r="Y16" s="356"/>
    </row>
    <row r="17" spans="1:25" s="30" customFormat="1" ht="12.75">
      <c r="A17" s="117" t="s">
        <v>20</v>
      </c>
      <c r="B17" s="101">
        <v>35</v>
      </c>
      <c r="C17" s="101">
        <v>34</v>
      </c>
      <c r="D17" s="101">
        <v>38</v>
      </c>
      <c r="E17" s="101">
        <v>39</v>
      </c>
      <c r="F17" s="101">
        <v>46</v>
      </c>
      <c r="G17" s="101">
        <v>44</v>
      </c>
      <c r="H17" s="101">
        <v>45</v>
      </c>
      <c r="I17" s="101">
        <v>66</v>
      </c>
      <c r="J17" s="101">
        <v>64</v>
      </c>
      <c r="K17" s="101">
        <v>81</v>
      </c>
      <c r="L17" s="101">
        <v>65</v>
      </c>
      <c r="M17" s="117"/>
      <c r="N17" s="101">
        <f>'HB1 C1 calc first 5-yr aves'!H50</f>
        <v>30.2</v>
      </c>
      <c r="O17" s="550">
        <f t="shared" si="0"/>
        <v>64.2</v>
      </c>
      <c r="P17" s="354"/>
      <c r="Q17" s="355">
        <f>'HB4 calc HB rates'!M57</f>
        <v>371910</v>
      </c>
      <c r="R17" s="594">
        <f t="shared" si="1"/>
        <v>17.262240864725335</v>
      </c>
      <c r="S17" s="356"/>
      <c r="T17" s="401">
        <v>25</v>
      </c>
      <c r="U17" s="401">
        <v>53</v>
      </c>
      <c r="V17" s="356"/>
      <c r="W17" s="401">
        <v>10</v>
      </c>
      <c r="X17" s="401">
        <v>12</v>
      </c>
      <c r="Y17" s="356"/>
    </row>
    <row r="18" spans="1:25" s="30" customFormat="1" ht="12.75">
      <c r="A18" s="117" t="s">
        <v>21</v>
      </c>
      <c r="B18" s="101">
        <v>18</v>
      </c>
      <c r="C18" s="101">
        <v>26</v>
      </c>
      <c r="D18" s="101">
        <v>31</v>
      </c>
      <c r="E18" s="101">
        <v>24</v>
      </c>
      <c r="F18" s="101">
        <v>25</v>
      </c>
      <c r="G18" s="101">
        <v>31</v>
      </c>
      <c r="H18" s="101">
        <v>51</v>
      </c>
      <c r="I18" s="101">
        <v>36</v>
      </c>
      <c r="J18" s="101">
        <v>72</v>
      </c>
      <c r="K18" s="101">
        <v>75</v>
      </c>
      <c r="L18" s="101">
        <v>77</v>
      </c>
      <c r="M18" s="117"/>
      <c r="N18" s="101">
        <f>'HB1 C1 calc first 5-yr aves'!H51</f>
        <v>21</v>
      </c>
      <c r="O18" s="550">
        <f t="shared" si="0"/>
        <v>62.2</v>
      </c>
      <c r="P18" s="354"/>
      <c r="Q18" s="355">
        <f>'HB4 calc HB rates'!M58</f>
        <v>306070</v>
      </c>
      <c r="R18" s="594">
        <f t="shared" si="1"/>
        <v>20.322148528114482</v>
      </c>
      <c r="S18" s="356"/>
      <c r="T18" s="401">
        <v>14</v>
      </c>
      <c r="U18" s="401">
        <v>59</v>
      </c>
      <c r="V18" s="356"/>
      <c r="W18" s="401">
        <v>4</v>
      </c>
      <c r="X18" s="401">
        <v>18</v>
      </c>
      <c r="Y18" s="356"/>
    </row>
    <row r="19" spans="1:25" s="30" customFormat="1" ht="12.75">
      <c r="A19" s="117" t="s">
        <v>22</v>
      </c>
      <c r="B19" s="101">
        <v>44</v>
      </c>
      <c r="C19" s="101">
        <v>58</v>
      </c>
      <c r="D19" s="101">
        <v>31</v>
      </c>
      <c r="E19" s="101">
        <v>50</v>
      </c>
      <c r="F19" s="101">
        <v>36</v>
      </c>
      <c r="G19" s="101">
        <v>69</v>
      </c>
      <c r="H19" s="101">
        <v>68</v>
      </c>
      <c r="I19" s="101">
        <v>85</v>
      </c>
      <c r="J19" s="101">
        <v>92</v>
      </c>
      <c r="K19" s="101">
        <v>82</v>
      </c>
      <c r="L19" s="101">
        <v>99</v>
      </c>
      <c r="M19" s="117"/>
      <c r="N19" s="101">
        <f>'HB1 C1 calc first 5-yr aves'!H52</f>
        <v>45.800000000000004</v>
      </c>
      <c r="O19" s="550">
        <f t="shared" si="0"/>
        <v>85.2</v>
      </c>
      <c r="P19" s="354"/>
      <c r="Q19" s="355">
        <f>'HB4 calc HB rates'!M59</f>
        <v>584550</v>
      </c>
      <c r="R19" s="594">
        <f t="shared" si="1"/>
        <v>14.575314344367461</v>
      </c>
      <c r="S19" s="356"/>
      <c r="T19" s="401">
        <v>33</v>
      </c>
      <c r="U19" s="401">
        <v>72</v>
      </c>
      <c r="V19" s="356"/>
      <c r="W19" s="401">
        <v>11</v>
      </c>
      <c r="X19" s="401">
        <v>27</v>
      </c>
      <c r="Y19" s="356"/>
    </row>
    <row r="20" spans="1:25" s="30" customFormat="1" ht="14.25">
      <c r="A20" s="321" t="s">
        <v>261</v>
      </c>
      <c r="B20" s="101">
        <v>158</v>
      </c>
      <c r="C20" s="101">
        <v>183</v>
      </c>
      <c r="D20" s="101">
        <v>187</v>
      </c>
      <c r="E20" s="101">
        <v>138</v>
      </c>
      <c r="F20" s="101">
        <v>189</v>
      </c>
      <c r="G20" s="101">
        <v>221</v>
      </c>
      <c r="H20" s="101">
        <v>257</v>
      </c>
      <c r="I20" s="101">
        <v>280</v>
      </c>
      <c r="J20" s="101">
        <v>394</v>
      </c>
      <c r="K20" s="101">
        <v>404</v>
      </c>
      <c r="L20" s="101">
        <v>444</v>
      </c>
      <c r="M20" s="117"/>
      <c r="N20" s="101">
        <f>'HB1 C1 calc first 5-yr aves'!H53</f>
        <v>168.4</v>
      </c>
      <c r="O20" s="550">
        <f t="shared" si="0"/>
        <v>355.8</v>
      </c>
      <c r="P20" s="354"/>
      <c r="Q20" s="355">
        <f>'HB4 calc HB rates'!M60</f>
        <v>1174980</v>
      </c>
      <c r="R20" s="594">
        <f t="shared" si="1"/>
        <v>30.281366491344535</v>
      </c>
      <c r="S20" s="356"/>
      <c r="T20" s="401">
        <v>122</v>
      </c>
      <c r="U20" s="401">
        <v>321</v>
      </c>
      <c r="V20" s="356"/>
      <c r="W20" s="401">
        <v>36</v>
      </c>
      <c r="X20" s="401">
        <v>123</v>
      </c>
      <c r="Y20" s="356"/>
    </row>
    <row r="21" spans="1:25" s="30" customFormat="1" ht="14.25">
      <c r="A21" s="321" t="s">
        <v>262</v>
      </c>
      <c r="B21" s="101">
        <v>10</v>
      </c>
      <c r="C21" s="101">
        <v>33</v>
      </c>
      <c r="D21" s="101">
        <v>22</v>
      </c>
      <c r="E21" s="101">
        <v>18</v>
      </c>
      <c r="F21" s="101">
        <v>25</v>
      </c>
      <c r="G21" s="101">
        <v>35</v>
      </c>
      <c r="H21" s="101">
        <v>29</v>
      </c>
      <c r="I21" s="101">
        <v>32</v>
      </c>
      <c r="J21" s="101">
        <v>45</v>
      </c>
      <c r="K21" s="101">
        <v>39</v>
      </c>
      <c r="L21" s="101">
        <v>49</v>
      </c>
      <c r="M21" s="117"/>
      <c r="N21" s="101">
        <f>'HB1 C1 calc first 5-yr aves'!H54</f>
        <v>16.600000000000001</v>
      </c>
      <c r="O21" s="550">
        <f t="shared" si="0"/>
        <v>38.799999999999997</v>
      </c>
      <c r="P21" s="354"/>
      <c r="Q21" s="355">
        <f>'HB4 calc HB rates'!M61</f>
        <v>321800</v>
      </c>
      <c r="R21" s="594">
        <f t="shared" si="1"/>
        <v>12.057178371659415</v>
      </c>
      <c r="S21" s="356"/>
      <c r="T21" s="401">
        <v>10</v>
      </c>
      <c r="U21" s="401">
        <v>33</v>
      </c>
      <c r="V21" s="356"/>
      <c r="W21" s="401">
        <v>0</v>
      </c>
      <c r="X21" s="401">
        <v>16</v>
      </c>
      <c r="Y21" s="356"/>
    </row>
    <row r="22" spans="1:25" s="30" customFormat="1" ht="12.75">
      <c r="A22" s="117" t="s">
        <v>23</v>
      </c>
      <c r="B22" s="101">
        <v>62</v>
      </c>
      <c r="C22" s="101">
        <v>61</v>
      </c>
      <c r="D22" s="101">
        <v>67</v>
      </c>
      <c r="E22" s="101">
        <v>75</v>
      </c>
      <c r="F22" s="101">
        <v>67</v>
      </c>
      <c r="G22" s="101">
        <v>73</v>
      </c>
      <c r="H22" s="101">
        <v>113</v>
      </c>
      <c r="I22" s="101">
        <v>102</v>
      </c>
      <c r="J22" s="101">
        <v>130</v>
      </c>
      <c r="K22" s="101">
        <v>163</v>
      </c>
      <c r="L22" s="101">
        <v>185</v>
      </c>
      <c r="M22" s="117"/>
      <c r="N22" s="101">
        <f>'HB1 C1 calc first 5-yr aves'!H55</f>
        <v>54.599999999999994</v>
      </c>
      <c r="O22" s="550">
        <f t="shared" si="0"/>
        <v>138.6</v>
      </c>
      <c r="P22" s="354"/>
      <c r="Q22" s="355">
        <f>'HB4 calc HB rates'!M62</f>
        <v>659200</v>
      </c>
      <c r="R22" s="594">
        <f t="shared" si="1"/>
        <v>21.025485436893202</v>
      </c>
      <c r="S22" s="356"/>
      <c r="T22" s="401">
        <v>47</v>
      </c>
      <c r="U22" s="401">
        <v>122</v>
      </c>
      <c r="V22" s="356"/>
      <c r="W22" s="401">
        <v>15</v>
      </c>
      <c r="X22" s="401">
        <v>63</v>
      </c>
      <c r="Y22" s="356"/>
    </row>
    <row r="23" spans="1:25" s="30" customFormat="1" ht="12.75">
      <c r="A23" s="117" t="s">
        <v>24</v>
      </c>
      <c r="B23" s="101">
        <v>73</v>
      </c>
      <c r="C23" s="101">
        <v>73</v>
      </c>
      <c r="D23" s="101">
        <v>90</v>
      </c>
      <c r="E23" s="101">
        <v>90</v>
      </c>
      <c r="F23" s="101">
        <v>105</v>
      </c>
      <c r="G23" s="101">
        <v>100</v>
      </c>
      <c r="H23" s="101">
        <v>128</v>
      </c>
      <c r="I23" s="101">
        <v>137</v>
      </c>
      <c r="J23" s="101">
        <v>152</v>
      </c>
      <c r="K23" s="101">
        <v>155</v>
      </c>
      <c r="L23" s="101">
        <v>159</v>
      </c>
      <c r="M23" s="117"/>
      <c r="N23" s="101">
        <f>'HB1 C1 calc first 5-yr aves'!H56</f>
        <v>69.599999999999994</v>
      </c>
      <c r="O23" s="550">
        <f t="shared" si="0"/>
        <v>146.19999999999999</v>
      </c>
      <c r="P23" s="354"/>
      <c r="Q23" s="355">
        <f>'HB4 calc HB rates'!M63</f>
        <v>897770</v>
      </c>
      <c r="R23" s="594">
        <f t="shared" si="1"/>
        <v>16.284794546487404</v>
      </c>
      <c r="S23" s="356"/>
      <c r="T23" s="401">
        <v>53</v>
      </c>
      <c r="U23" s="401">
        <v>123</v>
      </c>
      <c r="V23" s="356"/>
      <c r="W23" s="401">
        <v>20</v>
      </c>
      <c r="X23" s="401">
        <v>36</v>
      </c>
      <c r="Y23" s="356"/>
    </row>
    <row r="24" spans="1:25" s="30" customFormat="1" ht="12.75">
      <c r="A24" s="117" t="s">
        <v>25</v>
      </c>
      <c r="B24" s="101">
        <v>2</v>
      </c>
      <c r="C24" s="117">
        <v>0</v>
      </c>
      <c r="D24" s="101">
        <v>1</v>
      </c>
      <c r="E24" s="101">
        <v>1</v>
      </c>
      <c r="F24" s="101">
        <v>0</v>
      </c>
      <c r="G24" s="101">
        <v>1</v>
      </c>
      <c r="H24" s="101">
        <v>1</v>
      </c>
      <c r="I24" s="101">
        <v>1</v>
      </c>
      <c r="J24" s="101">
        <v>3</v>
      </c>
      <c r="K24" s="101">
        <v>1</v>
      </c>
      <c r="L24" s="101">
        <v>3</v>
      </c>
      <c r="M24" s="117"/>
      <c r="N24" s="101">
        <f>'HB1 C1 calc first 5-yr aves'!H57</f>
        <v>0.8</v>
      </c>
      <c r="O24" s="550">
        <f t="shared" si="0"/>
        <v>1.8</v>
      </c>
      <c r="P24" s="354"/>
      <c r="Q24" s="355">
        <f>'HB4 calc HB rates'!M64</f>
        <v>22190</v>
      </c>
      <c r="R24" s="594">
        <f t="shared" si="1"/>
        <v>8.1117620549797209</v>
      </c>
      <c r="S24" s="356"/>
      <c r="T24" s="401">
        <v>2</v>
      </c>
      <c r="U24" s="401">
        <v>3</v>
      </c>
      <c r="V24" s="356"/>
      <c r="W24" s="401">
        <v>0</v>
      </c>
      <c r="X24" s="401">
        <v>0</v>
      </c>
      <c r="Y24" s="356"/>
    </row>
    <row r="25" spans="1:25" s="30" customFormat="1" ht="12.75">
      <c r="A25" s="117" t="s">
        <v>26</v>
      </c>
      <c r="B25" s="101">
        <v>2</v>
      </c>
      <c r="C25" s="101">
        <v>3</v>
      </c>
      <c r="D25" s="101">
        <v>2</v>
      </c>
      <c r="E25" s="101">
        <v>0</v>
      </c>
      <c r="F25" s="101">
        <v>4</v>
      </c>
      <c r="G25" s="101">
        <v>1</v>
      </c>
      <c r="H25" s="101">
        <v>1</v>
      </c>
      <c r="I25" s="101">
        <v>2</v>
      </c>
      <c r="J25" s="101">
        <v>0</v>
      </c>
      <c r="K25" s="101">
        <v>2</v>
      </c>
      <c r="L25" s="101">
        <v>4</v>
      </c>
      <c r="M25" s="117"/>
      <c r="N25" s="101">
        <f>'HB1 C1 calc first 5-yr aves'!H58</f>
        <v>1.4</v>
      </c>
      <c r="O25" s="550">
        <f t="shared" si="0"/>
        <v>1.8</v>
      </c>
      <c r="P25" s="354"/>
      <c r="Q25" s="355">
        <f>'HB4 calc HB rates'!M65</f>
        <v>22990</v>
      </c>
      <c r="R25" s="594">
        <f t="shared" si="1"/>
        <v>7.8294910830796001</v>
      </c>
      <c r="S25" s="356"/>
      <c r="T25" s="401">
        <v>2</v>
      </c>
      <c r="U25" s="401">
        <v>3</v>
      </c>
      <c r="V25" s="356"/>
      <c r="W25" s="401">
        <v>0</v>
      </c>
      <c r="X25" s="401">
        <v>1</v>
      </c>
      <c r="Y25" s="356"/>
    </row>
    <row r="26" spans="1:25" s="30" customFormat="1" ht="12.75">
      <c r="A26" s="117" t="s">
        <v>27</v>
      </c>
      <c r="B26" s="101">
        <v>34</v>
      </c>
      <c r="C26" s="101">
        <v>45</v>
      </c>
      <c r="D26" s="101">
        <v>55</v>
      </c>
      <c r="E26" s="101">
        <v>37</v>
      </c>
      <c r="F26" s="101">
        <v>48</v>
      </c>
      <c r="G26" s="101">
        <v>63</v>
      </c>
      <c r="H26" s="101">
        <v>62</v>
      </c>
      <c r="I26" s="101">
        <v>94</v>
      </c>
      <c r="J26" s="101">
        <v>109</v>
      </c>
      <c r="K26" s="101">
        <v>118</v>
      </c>
      <c r="L26" s="101">
        <v>105</v>
      </c>
      <c r="M26" s="117"/>
      <c r="N26" s="101">
        <f>'HB1 C1 calc first 5-yr aves'!H59</f>
        <v>39</v>
      </c>
      <c r="O26" s="550">
        <f t="shared" si="0"/>
        <v>97.6</v>
      </c>
      <c r="P26" s="354"/>
      <c r="Q26" s="355">
        <f>'HB4 calc HB rates'!M66</f>
        <v>416080</v>
      </c>
      <c r="R26" s="594">
        <f t="shared" si="1"/>
        <v>23.457027494712555</v>
      </c>
      <c r="S26" s="356"/>
      <c r="T26" s="401">
        <v>21</v>
      </c>
      <c r="U26" s="401">
        <v>74</v>
      </c>
      <c r="V26" s="356"/>
      <c r="W26" s="401">
        <v>13</v>
      </c>
      <c r="X26" s="401">
        <v>31</v>
      </c>
      <c r="Y26" s="356"/>
    </row>
    <row r="27" spans="1:25" s="30" customFormat="1" ht="12.75">
      <c r="A27" s="117" t="s">
        <v>28</v>
      </c>
      <c r="B27" s="101">
        <v>1</v>
      </c>
      <c r="C27" s="101">
        <v>1</v>
      </c>
      <c r="D27" s="101">
        <v>1</v>
      </c>
      <c r="E27" s="101">
        <v>2</v>
      </c>
      <c r="F27" s="101">
        <v>1</v>
      </c>
      <c r="G27" s="101">
        <v>1</v>
      </c>
      <c r="H27" s="101">
        <v>1</v>
      </c>
      <c r="I27" s="101">
        <v>3</v>
      </c>
      <c r="J27" s="101">
        <v>2</v>
      </c>
      <c r="K27" s="101">
        <v>0</v>
      </c>
      <c r="L27" s="101">
        <v>3</v>
      </c>
      <c r="M27" s="357"/>
      <c r="N27" s="101">
        <f>'HB1 C1 calc first 5-yr aves'!H60</f>
        <v>1.4</v>
      </c>
      <c r="O27" s="550">
        <f t="shared" si="0"/>
        <v>1.8</v>
      </c>
      <c r="P27" s="354"/>
      <c r="Q27" s="355">
        <f>'HB4 calc HB rates'!M67</f>
        <v>26830</v>
      </c>
      <c r="R27" s="594">
        <f t="shared" si="1"/>
        <v>6.7089079388743942</v>
      </c>
      <c r="S27" s="356"/>
      <c r="T27" s="401">
        <v>0</v>
      </c>
      <c r="U27" s="401">
        <v>2</v>
      </c>
      <c r="V27" s="356"/>
      <c r="W27" s="401">
        <v>1</v>
      </c>
      <c r="X27" s="401">
        <v>1</v>
      </c>
      <c r="Y27" s="356"/>
    </row>
    <row r="28" spans="1:25" s="30" customFormat="1" ht="6" customHeight="1">
      <c r="A28" s="117"/>
      <c r="B28" s="101"/>
      <c r="C28" s="101"/>
      <c r="D28" s="101"/>
      <c r="E28" s="101"/>
      <c r="F28" s="101"/>
      <c r="G28" s="101"/>
      <c r="H28" s="101"/>
      <c r="I28" s="101"/>
      <c r="J28" s="101"/>
      <c r="K28" s="101"/>
      <c r="L28" s="101"/>
      <c r="M28" s="357"/>
      <c r="N28" s="101"/>
      <c r="O28" s="352"/>
      <c r="P28" s="354"/>
      <c r="Q28" s="355"/>
      <c r="R28" s="356"/>
      <c r="S28" s="356"/>
      <c r="T28" s="356"/>
      <c r="U28" s="356"/>
      <c r="V28" s="356"/>
      <c r="W28" s="356"/>
      <c r="X28" s="356"/>
      <c r="Y28" s="356"/>
    </row>
    <row r="29" spans="1:25" s="30" customFormat="1" ht="14.25">
      <c r="A29" s="1585" t="s">
        <v>351</v>
      </c>
      <c r="B29" s="1585"/>
      <c r="C29" s="1585"/>
      <c r="D29" s="1585"/>
      <c r="E29" s="1585"/>
      <c r="F29" s="1585"/>
      <c r="G29" s="1585"/>
      <c r="H29" s="101"/>
      <c r="I29" s="101"/>
      <c r="J29" s="101"/>
      <c r="K29" s="101"/>
      <c r="L29" s="101"/>
      <c r="M29" s="357"/>
      <c r="N29" s="101"/>
      <c r="O29" s="352"/>
      <c r="P29" s="354"/>
      <c r="Q29" s="355"/>
      <c r="R29" s="356"/>
      <c r="S29" s="356"/>
      <c r="T29" s="356"/>
      <c r="U29" s="356"/>
      <c r="V29" s="356"/>
      <c r="W29" s="356"/>
      <c r="X29" s="356"/>
      <c r="Y29" s="356"/>
    </row>
    <row r="30" spans="1:25" s="30" customFormat="1" ht="6" customHeight="1">
      <c r="A30" s="117"/>
      <c r="B30" s="101"/>
      <c r="C30" s="101"/>
      <c r="D30" s="101"/>
      <c r="E30" s="101"/>
      <c r="F30" s="101"/>
      <c r="G30" s="101"/>
      <c r="H30" s="101"/>
      <c r="I30" s="101"/>
      <c r="J30" s="101"/>
      <c r="K30" s="101"/>
      <c r="L30" s="101"/>
      <c r="M30" s="357"/>
      <c r="N30" s="101"/>
      <c r="O30" s="352"/>
      <c r="P30" s="354"/>
      <c r="Q30" s="355"/>
      <c r="R30" s="356"/>
      <c r="S30" s="356"/>
      <c r="T30" s="356"/>
      <c r="U30" s="356"/>
      <c r="V30" s="356"/>
      <c r="W30" s="356"/>
      <c r="X30" s="356"/>
      <c r="Y30" s="356"/>
    </row>
    <row r="31" spans="1:25" s="30" customFormat="1" ht="12.75">
      <c r="A31" s="344" t="s">
        <v>16</v>
      </c>
      <c r="B31" s="134">
        <v>27</v>
      </c>
      <c r="C31" s="134">
        <v>25</v>
      </c>
      <c r="D31" s="134">
        <v>25</v>
      </c>
      <c r="E31" s="134">
        <v>32</v>
      </c>
      <c r="F31" s="134">
        <v>10</v>
      </c>
      <c r="G31" s="134">
        <v>4</v>
      </c>
      <c r="H31" s="134">
        <v>5</v>
      </c>
      <c r="I31" s="134">
        <v>3</v>
      </c>
      <c r="J31" s="134">
        <v>9</v>
      </c>
      <c r="K31" s="134">
        <v>2</v>
      </c>
      <c r="L31" s="134">
        <v>0</v>
      </c>
      <c r="M31" s="350"/>
      <c r="N31" s="134"/>
      <c r="O31" s="335"/>
      <c r="P31" s="358"/>
      <c r="Q31" s="200"/>
      <c r="R31" s="351"/>
      <c r="S31" s="351"/>
      <c r="T31" s="351"/>
      <c r="U31" s="351"/>
      <c r="V31" s="351"/>
      <c r="W31" s="351"/>
      <c r="X31" s="351"/>
      <c r="Y31" s="356"/>
    </row>
    <row r="32" spans="1:25" s="30" customFormat="1" ht="6" customHeight="1">
      <c r="A32" s="117"/>
      <c r="B32" s="101"/>
      <c r="C32" s="101"/>
      <c r="D32" s="101"/>
      <c r="E32" s="101"/>
      <c r="F32" s="101"/>
      <c r="G32" s="101"/>
      <c r="H32" s="101"/>
      <c r="I32" s="101"/>
      <c r="J32" s="101"/>
      <c r="K32" s="101"/>
      <c r="L32" s="101"/>
      <c r="M32" s="357"/>
      <c r="N32" s="101"/>
      <c r="O32" s="352"/>
      <c r="P32" s="354"/>
      <c r="Q32" s="355"/>
      <c r="R32" s="356"/>
      <c r="S32" s="356"/>
      <c r="T32" s="356"/>
      <c r="U32" s="356"/>
      <c r="V32" s="356"/>
      <c r="W32" s="356"/>
      <c r="X32" s="356"/>
      <c r="Y32" s="356"/>
    </row>
    <row r="33" spans="1:25" s="30" customFormat="1" ht="12.75">
      <c r="A33" s="117" t="s">
        <v>17</v>
      </c>
      <c r="B33" s="101">
        <v>2</v>
      </c>
      <c r="C33" s="101">
        <v>3</v>
      </c>
      <c r="D33" s="101">
        <v>2</v>
      </c>
      <c r="E33" s="101">
        <v>1</v>
      </c>
      <c r="F33" s="101">
        <v>2</v>
      </c>
      <c r="G33" s="101">
        <v>1</v>
      </c>
      <c r="H33" s="101">
        <v>0</v>
      </c>
      <c r="I33" s="101">
        <v>1</v>
      </c>
      <c r="J33" s="101">
        <v>2</v>
      </c>
      <c r="K33" s="101">
        <v>0</v>
      </c>
      <c r="L33" s="101">
        <v>0</v>
      </c>
      <c r="M33" s="357"/>
      <c r="N33" s="101"/>
      <c r="O33" s="352"/>
      <c r="P33" s="354"/>
      <c r="Q33" s="355"/>
      <c r="R33" s="356"/>
      <c r="S33" s="356"/>
      <c r="T33" s="356"/>
      <c r="U33" s="356"/>
      <c r="V33" s="356"/>
      <c r="W33" s="356"/>
      <c r="X33" s="356"/>
      <c r="Y33" s="356"/>
    </row>
    <row r="34" spans="1:25" s="30" customFormat="1" ht="12.75">
      <c r="A34" s="117" t="s">
        <v>18</v>
      </c>
      <c r="B34" s="101">
        <v>0</v>
      </c>
      <c r="C34" s="101">
        <v>2</v>
      </c>
      <c r="D34" s="101">
        <v>0</v>
      </c>
      <c r="E34" s="101">
        <v>0</v>
      </c>
      <c r="F34" s="101">
        <v>0</v>
      </c>
      <c r="G34" s="101">
        <v>0</v>
      </c>
      <c r="H34" s="101">
        <v>0</v>
      </c>
      <c r="I34" s="101">
        <v>0</v>
      </c>
      <c r="J34" s="101">
        <v>0</v>
      </c>
      <c r="K34" s="101">
        <v>0</v>
      </c>
      <c r="L34" s="101">
        <v>0</v>
      </c>
      <c r="M34" s="357"/>
      <c r="N34" s="101"/>
      <c r="O34" s="352"/>
      <c r="P34" s="354"/>
      <c r="Q34" s="355"/>
      <c r="R34" s="356"/>
      <c r="S34" s="356"/>
      <c r="T34" s="356"/>
      <c r="U34" s="356"/>
      <c r="V34" s="356"/>
      <c r="W34" s="356"/>
      <c r="X34" s="356"/>
      <c r="Y34" s="356"/>
    </row>
    <row r="35" spans="1:25" s="30" customFormat="1" ht="12.75">
      <c r="A35" s="117" t="s">
        <v>19</v>
      </c>
      <c r="B35" s="101">
        <v>0</v>
      </c>
      <c r="C35" s="101">
        <v>1</v>
      </c>
      <c r="D35" s="101">
        <v>0</v>
      </c>
      <c r="E35" s="101">
        <v>1</v>
      </c>
      <c r="F35" s="101">
        <v>0</v>
      </c>
      <c r="G35" s="101">
        <v>0</v>
      </c>
      <c r="H35" s="101">
        <v>0</v>
      </c>
      <c r="I35" s="101">
        <v>0</v>
      </c>
      <c r="J35" s="101">
        <v>1</v>
      </c>
      <c r="K35" s="101">
        <v>0</v>
      </c>
      <c r="L35" s="101">
        <v>0</v>
      </c>
      <c r="M35" s="357"/>
      <c r="N35" s="101"/>
      <c r="O35" s="352"/>
      <c r="P35" s="354"/>
      <c r="Q35" s="355"/>
      <c r="R35" s="356"/>
      <c r="S35" s="356"/>
      <c r="T35" s="356"/>
      <c r="U35" s="356"/>
      <c r="V35" s="356"/>
      <c r="W35" s="356"/>
      <c r="X35" s="356"/>
      <c r="Y35" s="356"/>
    </row>
    <row r="36" spans="1:25" s="30" customFormat="1" ht="12.75">
      <c r="A36" s="117" t="s">
        <v>20</v>
      </c>
      <c r="B36" s="101">
        <v>3</v>
      </c>
      <c r="C36" s="101">
        <v>2</v>
      </c>
      <c r="D36" s="101">
        <v>3</v>
      </c>
      <c r="E36" s="101">
        <v>1</v>
      </c>
      <c r="F36" s="101">
        <v>0</v>
      </c>
      <c r="G36" s="101">
        <v>0</v>
      </c>
      <c r="H36" s="101">
        <v>0</v>
      </c>
      <c r="I36" s="101">
        <v>0</v>
      </c>
      <c r="J36" s="101">
        <v>0</v>
      </c>
      <c r="K36" s="101">
        <v>0</v>
      </c>
      <c r="L36" s="101">
        <v>0</v>
      </c>
      <c r="M36" s="357"/>
      <c r="N36" s="101"/>
      <c r="O36" s="352"/>
      <c r="P36" s="354"/>
      <c r="Q36" s="355"/>
      <c r="R36" s="356"/>
      <c r="S36" s="356"/>
      <c r="T36" s="356"/>
      <c r="U36" s="356"/>
      <c r="V36" s="356"/>
      <c r="W36" s="356"/>
      <c r="X36" s="356"/>
      <c r="Y36" s="356"/>
    </row>
    <row r="37" spans="1:25" s="30" customFormat="1" ht="12.75">
      <c r="A37" s="117" t="s">
        <v>21</v>
      </c>
      <c r="B37" s="101">
        <v>0</v>
      </c>
      <c r="C37" s="101">
        <v>0</v>
      </c>
      <c r="D37" s="101">
        <v>1</v>
      </c>
      <c r="E37" s="101">
        <v>0</v>
      </c>
      <c r="F37" s="101">
        <v>0</v>
      </c>
      <c r="G37" s="101">
        <v>0</v>
      </c>
      <c r="H37" s="101">
        <v>0</v>
      </c>
      <c r="I37" s="101">
        <v>1</v>
      </c>
      <c r="J37" s="101">
        <v>1</v>
      </c>
      <c r="K37" s="101">
        <v>0</v>
      </c>
      <c r="L37" s="101">
        <v>0</v>
      </c>
      <c r="M37" s="357"/>
      <c r="N37" s="101"/>
      <c r="O37" s="352"/>
      <c r="P37" s="354"/>
      <c r="Q37" s="355"/>
      <c r="R37" s="356"/>
      <c r="S37" s="356"/>
      <c r="T37" s="356"/>
      <c r="U37" s="356"/>
      <c r="V37" s="356"/>
      <c r="W37" s="356"/>
      <c r="X37" s="356"/>
      <c r="Y37" s="356"/>
    </row>
    <row r="38" spans="1:25" s="30" customFormat="1" ht="12.75">
      <c r="A38" s="117" t="s">
        <v>22</v>
      </c>
      <c r="B38" s="101">
        <v>3</v>
      </c>
      <c r="C38" s="101">
        <v>1</v>
      </c>
      <c r="D38" s="101">
        <v>1</v>
      </c>
      <c r="E38" s="101">
        <v>3</v>
      </c>
      <c r="F38" s="101">
        <v>1</v>
      </c>
      <c r="G38" s="101">
        <v>0</v>
      </c>
      <c r="H38" s="101">
        <v>0</v>
      </c>
      <c r="I38" s="101">
        <v>0</v>
      </c>
      <c r="J38" s="101">
        <v>1</v>
      </c>
      <c r="K38" s="101">
        <v>0</v>
      </c>
      <c r="L38" s="101">
        <v>0</v>
      </c>
      <c r="M38" s="357"/>
      <c r="N38" s="101"/>
      <c r="O38" s="352"/>
      <c r="P38" s="354"/>
      <c r="Q38" s="355"/>
      <c r="R38" s="356"/>
      <c r="S38" s="356"/>
      <c r="T38" s="356"/>
      <c r="U38" s="356"/>
      <c r="V38" s="356"/>
      <c r="W38" s="356"/>
      <c r="X38" s="356"/>
      <c r="Y38" s="356"/>
    </row>
    <row r="39" spans="1:25" s="30" customFormat="1" ht="14.25">
      <c r="A39" s="321" t="s">
        <v>261</v>
      </c>
      <c r="B39" s="101">
        <v>7</v>
      </c>
      <c r="C39" s="101">
        <v>7</v>
      </c>
      <c r="D39" s="101">
        <v>8</v>
      </c>
      <c r="E39" s="101">
        <v>7</v>
      </c>
      <c r="F39" s="101">
        <v>2</v>
      </c>
      <c r="G39" s="101">
        <v>1</v>
      </c>
      <c r="H39" s="101">
        <v>2</v>
      </c>
      <c r="I39" s="101">
        <v>1</v>
      </c>
      <c r="J39" s="101">
        <v>2</v>
      </c>
      <c r="K39" s="101">
        <v>0</v>
      </c>
      <c r="L39" s="101">
        <v>0</v>
      </c>
      <c r="M39" s="357"/>
      <c r="N39" s="101"/>
      <c r="O39" s="352"/>
      <c r="P39" s="354"/>
      <c r="Q39" s="355"/>
      <c r="R39" s="356"/>
      <c r="S39" s="356"/>
      <c r="T39" s="356"/>
      <c r="U39" s="356"/>
      <c r="V39" s="356"/>
      <c r="W39" s="356"/>
      <c r="X39" s="356"/>
      <c r="Y39" s="356"/>
    </row>
    <row r="40" spans="1:25" s="30" customFormat="1" ht="14.25">
      <c r="A40" s="321" t="s">
        <v>262</v>
      </c>
      <c r="B40" s="101">
        <v>3</v>
      </c>
      <c r="C40" s="101">
        <v>4</v>
      </c>
      <c r="D40" s="101">
        <v>2</v>
      </c>
      <c r="E40" s="101">
        <v>1</v>
      </c>
      <c r="F40" s="101">
        <v>1</v>
      </c>
      <c r="G40" s="101">
        <v>1</v>
      </c>
      <c r="H40" s="101">
        <v>0</v>
      </c>
      <c r="I40" s="101">
        <v>0</v>
      </c>
      <c r="J40" s="101">
        <v>0</v>
      </c>
      <c r="K40" s="101">
        <v>0</v>
      </c>
      <c r="L40" s="101">
        <v>0</v>
      </c>
      <c r="M40" s="357"/>
      <c r="N40" s="101"/>
      <c r="O40" s="352"/>
      <c r="P40" s="354"/>
      <c r="Q40" s="355"/>
      <c r="R40" s="356"/>
      <c r="S40" s="356"/>
      <c r="T40" s="356"/>
      <c r="U40" s="356"/>
      <c r="V40" s="356"/>
      <c r="W40" s="356"/>
      <c r="X40" s="356"/>
      <c r="Y40" s="356"/>
    </row>
    <row r="41" spans="1:25" s="30" customFormat="1" ht="12.75">
      <c r="A41" s="117" t="s">
        <v>23</v>
      </c>
      <c r="B41" s="101">
        <v>3</v>
      </c>
      <c r="C41" s="101">
        <v>2</v>
      </c>
      <c r="D41" s="101">
        <v>6</v>
      </c>
      <c r="E41" s="101">
        <v>5</v>
      </c>
      <c r="F41" s="101">
        <v>1</v>
      </c>
      <c r="G41" s="101">
        <v>0</v>
      </c>
      <c r="H41" s="101">
        <v>1</v>
      </c>
      <c r="I41" s="101">
        <v>0</v>
      </c>
      <c r="J41" s="101">
        <v>1</v>
      </c>
      <c r="K41" s="101">
        <v>0</v>
      </c>
      <c r="L41" s="101">
        <v>0</v>
      </c>
      <c r="M41" s="357"/>
      <c r="N41" s="101"/>
      <c r="O41" s="352"/>
      <c r="P41" s="354"/>
      <c r="Q41" s="355"/>
      <c r="R41" s="356"/>
      <c r="S41" s="356"/>
      <c r="T41" s="356"/>
      <c r="U41" s="356"/>
      <c r="V41" s="356"/>
      <c r="W41" s="356"/>
      <c r="X41" s="356"/>
      <c r="Y41" s="356"/>
    </row>
    <row r="42" spans="1:25" s="30" customFormat="1" ht="12.75">
      <c r="A42" s="117" t="s">
        <v>24</v>
      </c>
      <c r="B42" s="101">
        <v>2</v>
      </c>
      <c r="C42" s="101">
        <v>0</v>
      </c>
      <c r="D42" s="101">
        <v>2</v>
      </c>
      <c r="E42" s="101">
        <v>6</v>
      </c>
      <c r="F42" s="101">
        <v>2</v>
      </c>
      <c r="G42" s="101">
        <v>0</v>
      </c>
      <c r="H42" s="101">
        <v>1</v>
      </c>
      <c r="I42" s="101">
        <v>0</v>
      </c>
      <c r="J42" s="101">
        <v>1</v>
      </c>
      <c r="K42" s="101">
        <v>1</v>
      </c>
      <c r="L42" s="101">
        <v>0</v>
      </c>
      <c r="M42" s="357"/>
      <c r="N42" s="101"/>
      <c r="O42" s="352"/>
      <c r="P42" s="354"/>
      <c r="Q42" s="355"/>
      <c r="R42" s="356"/>
      <c r="S42" s="356"/>
      <c r="T42" s="356"/>
      <c r="U42" s="356"/>
      <c r="V42" s="356"/>
      <c r="W42" s="356"/>
      <c r="X42" s="356"/>
      <c r="Y42" s="356"/>
    </row>
    <row r="43" spans="1:25" s="30" customFormat="1" ht="12.75">
      <c r="A43" s="117" t="s">
        <v>25</v>
      </c>
      <c r="B43" s="101">
        <v>0</v>
      </c>
      <c r="C43" s="101">
        <v>1</v>
      </c>
      <c r="D43" s="101">
        <v>0</v>
      </c>
      <c r="E43" s="101">
        <v>0</v>
      </c>
      <c r="F43" s="101">
        <v>0</v>
      </c>
      <c r="G43" s="101">
        <v>0</v>
      </c>
      <c r="H43" s="101">
        <v>0</v>
      </c>
      <c r="I43" s="101">
        <v>0</v>
      </c>
      <c r="J43" s="101">
        <v>0</v>
      </c>
      <c r="K43" s="101">
        <v>0</v>
      </c>
      <c r="L43" s="101">
        <v>0</v>
      </c>
      <c r="M43" s="357"/>
      <c r="N43" s="101"/>
      <c r="O43" s="352"/>
      <c r="P43" s="354"/>
      <c r="Q43" s="355"/>
      <c r="R43" s="356"/>
      <c r="S43" s="356"/>
      <c r="T43" s="356"/>
      <c r="U43" s="356"/>
      <c r="V43" s="356"/>
      <c r="W43" s="356"/>
      <c r="X43" s="356"/>
      <c r="Y43" s="356"/>
    </row>
    <row r="44" spans="1:25" s="30" customFormat="1" ht="12.75">
      <c r="A44" s="117" t="s">
        <v>26</v>
      </c>
      <c r="B44" s="101">
        <v>0</v>
      </c>
      <c r="C44" s="101">
        <v>0</v>
      </c>
      <c r="D44" s="101">
        <v>0</v>
      </c>
      <c r="E44" s="101">
        <v>0</v>
      </c>
      <c r="F44" s="101">
        <v>0</v>
      </c>
      <c r="G44" s="101">
        <v>0</v>
      </c>
      <c r="H44" s="101">
        <v>0</v>
      </c>
      <c r="I44" s="101">
        <v>0</v>
      </c>
      <c r="J44" s="101">
        <v>0</v>
      </c>
      <c r="K44" s="101">
        <v>0</v>
      </c>
      <c r="L44" s="101">
        <v>0</v>
      </c>
      <c r="M44" s="357"/>
      <c r="N44" s="101"/>
      <c r="O44" s="352"/>
      <c r="P44" s="354"/>
      <c r="Q44" s="355"/>
      <c r="R44" s="356"/>
      <c r="S44" s="356"/>
      <c r="T44" s="356"/>
      <c r="U44" s="356"/>
      <c r="V44" s="356"/>
      <c r="W44" s="356"/>
      <c r="X44" s="356"/>
      <c r="Y44" s="356"/>
    </row>
    <row r="45" spans="1:25" s="30" customFormat="1" ht="12.75">
      <c r="A45" s="117" t="s">
        <v>27</v>
      </c>
      <c r="B45" s="101">
        <v>4</v>
      </c>
      <c r="C45" s="101">
        <v>2</v>
      </c>
      <c r="D45" s="101">
        <v>0</v>
      </c>
      <c r="E45" s="101">
        <v>6</v>
      </c>
      <c r="F45" s="101">
        <v>1</v>
      </c>
      <c r="G45" s="101">
        <v>1</v>
      </c>
      <c r="H45" s="101">
        <v>1</v>
      </c>
      <c r="I45" s="101">
        <v>0</v>
      </c>
      <c r="J45" s="101">
        <v>0</v>
      </c>
      <c r="K45" s="101">
        <v>1</v>
      </c>
      <c r="L45" s="101">
        <v>0</v>
      </c>
      <c r="M45" s="357"/>
      <c r="N45" s="101"/>
      <c r="O45" s="352"/>
      <c r="P45" s="354"/>
      <c r="Q45" s="355"/>
      <c r="R45" s="356"/>
      <c r="S45" s="356"/>
      <c r="T45" s="356"/>
      <c r="U45" s="356"/>
      <c r="V45" s="356"/>
      <c r="W45" s="356"/>
      <c r="X45" s="356"/>
      <c r="Y45" s="356"/>
    </row>
    <row r="46" spans="1:25" s="30" customFormat="1" ht="12.75">
      <c r="A46" s="117" t="s">
        <v>28</v>
      </c>
      <c r="B46" s="101">
        <v>0</v>
      </c>
      <c r="C46" s="101">
        <v>0</v>
      </c>
      <c r="D46" s="101">
        <v>0</v>
      </c>
      <c r="E46" s="101">
        <v>1</v>
      </c>
      <c r="F46" s="101">
        <v>0</v>
      </c>
      <c r="G46" s="101">
        <v>0</v>
      </c>
      <c r="H46" s="101">
        <v>0</v>
      </c>
      <c r="I46" s="101">
        <v>0</v>
      </c>
      <c r="J46" s="101">
        <v>0</v>
      </c>
      <c r="K46" s="101">
        <v>0</v>
      </c>
      <c r="L46" s="101">
        <v>0</v>
      </c>
      <c r="M46" s="357"/>
      <c r="N46" s="101"/>
      <c r="O46" s="352"/>
      <c r="P46" s="354"/>
      <c r="Q46" s="355"/>
      <c r="R46" s="356"/>
      <c r="S46" s="356"/>
      <c r="T46" s="356"/>
      <c r="U46" s="356"/>
      <c r="V46" s="356"/>
      <c r="W46" s="356"/>
      <c r="X46" s="356"/>
      <c r="Y46" s="356"/>
    </row>
    <row r="47" spans="1:25" s="4" customFormat="1" ht="6" customHeight="1">
      <c r="A47" s="341"/>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row>
    <row r="48" spans="1:25" ht="6" customHeight="1">
      <c r="A48" s="339"/>
      <c r="M48" s="15"/>
      <c r="N48" s="15"/>
      <c r="O48" s="15"/>
      <c r="P48" s="15"/>
      <c r="Q48" s="15"/>
      <c r="R48" s="15"/>
      <c r="S48" s="15"/>
      <c r="T48" s="15"/>
      <c r="U48" s="15"/>
      <c r="V48" s="15"/>
      <c r="W48" s="15"/>
      <c r="X48" s="15"/>
      <c r="Y48" s="15"/>
    </row>
    <row r="49" spans="1:25" ht="11.25" customHeight="1">
      <c r="A49" s="103" t="s">
        <v>185</v>
      </c>
      <c r="M49" s="15"/>
      <c r="N49" s="15"/>
      <c r="O49" s="15"/>
      <c r="P49" s="15"/>
      <c r="Q49" s="15"/>
      <c r="R49" s="15"/>
      <c r="S49" s="15"/>
      <c r="T49" s="15"/>
      <c r="U49" s="15"/>
      <c r="V49" s="15"/>
      <c r="W49" s="15"/>
      <c r="X49" s="15"/>
      <c r="Y49" s="15"/>
    </row>
    <row r="50" spans="1:25" ht="11.25" customHeight="1">
      <c r="A50" s="1484" t="s">
        <v>201</v>
      </c>
      <c r="B50" s="1484"/>
      <c r="C50" s="1484"/>
      <c r="D50" s="1484"/>
      <c r="E50" s="1484"/>
      <c r="F50" s="1484"/>
      <c r="G50" s="1484"/>
      <c r="H50" s="1484"/>
      <c r="I50" s="1484"/>
      <c r="J50" s="1484"/>
      <c r="K50" s="1484"/>
      <c r="L50" s="1484"/>
      <c r="M50" s="1484"/>
      <c r="N50" s="1484"/>
      <c r="O50" s="1484"/>
      <c r="P50" s="1484"/>
      <c r="Q50" s="1484"/>
      <c r="R50" s="1484"/>
      <c r="S50" s="768"/>
      <c r="T50" s="768"/>
      <c r="U50" s="768"/>
      <c r="V50" s="768"/>
      <c r="W50" s="768"/>
      <c r="X50" s="768"/>
      <c r="Y50" s="15"/>
    </row>
    <row r="51" spans="1:25" ht="11.25" customHeight="1">
      <c r="A51" s="1554" t="s">
        <v>536</v>
      </c>
      <c r="B51" s="1554"/>
      <c r="C51" s="1554"/>
      <c r="D51" s="1554"/>
      <c r="E51" s="1554"/>
      <c r="F51" s="1554"/>
      <c r="G51" s="1554"/>
      <c r="H51" s="1554"/>
      <c r="I51" s="1554"/>
      <c r="J51" s="1554"/>
      <c r="K51" s="1554"/>
      <c r="L51" s="1554"/>
      <c r="M51" s="1554"/>
      <c r="N51" s="1554"/>
      <c r="O51" s="1554"/>
      <c r="P51" s="1554"/>
      <c r="Q51" s="1554"/>
      <c r="R51" s="1554"/>
      <c r="S51" s="15"/>
      <c r="T51" s="15"/>
      <c r="U51" s="15"/>
      <c r="V51" s="15"/>
      <c r="W51" s="15"/>
      <c r="X51" s="15"/>
      <c r="Y51" s="15"/>
    </row>
    <row r="52" spans="1:25" ht="11.25" customHeight="1">
      <c r="A52" s="1554"/>
      <c r="B52" s="1554"/>
      <c r="C52" s="1554"/>
      <c r="D52" s="1554"/>
      <c r="E52" s="1554"/>
      <c r="F52" s="1554"/>
      <c r="G52" s="1554"/>
      <c r="H52" s="1554"/>
      <c r="I52" s="1554"/>
      <c r="J52" s="1554"/>
      <c r="K52" s="1554"/>
      <c r="L52" s="1554"/>
      <c r="M52" s="1554"/>
      <c r="N52" s="1554"/>
      <c r="O52" s="1554"/>
      <c r="P52" s="1554"/>
      <c r="Q52" s="1554"/>
      <c r="R52" s="1554"/>
      <c r="S52" s="564"/>
      <c r="T52" s="564"/>
      <c r="U52" s="564"/>
      <c r="V52" s="564"/>
      <c r="W52" s="564"/>
      <c r="X52" s="564"/>
      <c r="Y52" s="559"/>
    </row>
    <row r="53" spans="1:25" ht="11.25" customHeight="1">
      <c r="A53" s="1554"/>
      <c r="B53" s="1554"/>
      <c r="C53" s="1554"/>
      <c r="D53" s="1554"/>
      <c r="E53" s="1554"/>
      <c r="F53" s="1554"/>
      <c r="G53" s="1554"/>
      <c r="H53" s="1554"/>
      <c r="I53" s="1554"/>
      <c r="J53" s="1554"/>
      <c r="K53" s="1554"/>
      <c r="L53" s="1554"/>
      <c r="M53" s="1554"/>
      <c r="N53" s="1554"/>
      <c r="O53" s="1554"/>
      <c r="P53" s="1554"/>
      <c r="Q53" s="1554"/>
      <c r="R53" s="1554"/>
      <c r="S53" s="564"/>
      <c r="T53" s="564"/>
      <c r="U53" s="564"/>
      <c r="V53" s="564"/>
      <c r="W53" s="564"/>
      <c r="X53" s="564"/>
      <c r="Y53" s="619"/>
    </row>
    <row r="54" spans="1:25" ht="11.25" customHeight="1">
      <c r="A54" s="1483" t="s">
        <v>352</v>
      </c>
      <c r="B54" s="1483"/>
      <c r="C54" s="1483"/>
      <c r="D54" s="1483"/>
      <c r="E54" s="1483"/>
      <c r="F54" s="1483"/>
      <c r="G54" s="1483"/>
      <c r="H54" s="1483"/>
      <c r="I54" s="1483"/>
      <c r="J54" s="1483"/>
      <c r="K54" s="1483"/>
      <c r="L54" s="1483"/>
      <c r="M54" s="1483"/>
      <c r="N54" s="1483"/>
      <c r="O54" s="1483"/>
      <c r="P54" s="1483"/>
      <c r="Q54" s="1483"/>
      <c r="R54" s="1483"/>
      <c r="S54" s="767"/>
      <c r="T54" s="563"/>
      <c r="U54" s="563"/>
      <c r="V54" s="563"/>
      <c r="W54" s="563"/>
      <c r="X54" s="563"/>
      <c r="Y54" s="435"/>
    </row>
    <row r="55" spans="1:25" ht="11.25" customHeight="1">
      <c r="A55" s="1512" t="s">
        <v>483</v>
      </c>
      <c r="B55" s="1512"/>
      <c r="C55" s="1512"/>
      <c r="D55" s="1512"/>
      <c r="E55" s="1512"/>
      <c r="F55" s="1512"/>
      <c r="G55" s="1512"/>
      <c r="H55" s="1512"/>
      <c r="I55" s="1512"/>
      <c r="J55" s="1512"/>
      <c r="K55" s="1512"/>
      <c r="L55" s="1512"/>
      <c r="M55" s="1512"/>
      <c r="N55" s="1512"/>
      <c r="O55" s="1512"/>
      <c r="P55" s="1512"/>
      <c r="Q55" s="1512"/>
      <c r="R55" s="1512"/>
      <c r="S55" s="562"/>
      <c r="T55" s="562"/>
      <c r="U55" s="562"/>
      <c r="V55" s="562"/>
      <c r="W55" s="562"/>
      <c r="X55" s="562"/>
      <c r="Y55" s="15"/>
    </row>
    <row r="56" spans="1:25" ht="11.25" customHeight="1">
      <c r="A56" s="1512"/>
      <c r="B56" s="1512"/>
      <c r="C56" s="1512"/>
      <c r="D56" s="1512"/>
      <c r="E56" s="1512"/>
      <c r="F56" s="1512"/>
      <c r="G56" s="1512"/>
      <c r="H56" s="1512"/>
      <c r="I56" s="1512"/>
      <c r="J56" s="1512"/>
      <c r="K56" s="1512"/>
      <c r="L56" s="1512"/>
      <c r="M56" s="1512"/>
      <c r="N56" s="1512"/>
      <c r="O56" s="1512"/>
      <c r="P56" s="1512"/>
      <c r="Q56" s="1512"/>
      <c r="R56" s="1512"/>
      <c r="S56" s="15"/>
      <c r="T56" s="15"/>
      <c r="U56" s="15"/>
      <c r="V56" s="15"/>
      <c r="W56" s="15"/>
      <c r="X56" s="15"/>
      <c r="Y56" s="15"/>
    </row>
    <row r="57" spans="1:25" ht="11.25" customHeight="1">
      <c r="A57" s="2"/>
      <c r="B57" s="2"/>
      <c r="C57" s="2"/>
      <c r="M57" s="15"/>
      <c r="N57" s="15"/>
      <c r="O57" s="15"/>
      <c r="P57" s="15"/>
      <c r="Q57" s="15"/>
      <c r="R57" s="15"/>
      <c r="S57" s="15"/>
      <c r="T57" s="15"/>
      <c r="U57" s="15"/>
      <c r="V57" s="15"/>
      <c r="W57" s="15"/>
      <c r="X57" s="15"/>
      <c r="Y57" s="15"/>
    </row>
    <row r="58" spans="1:25" ht="11.25" customHeight="1">
      <c r="A58" s="359" t="s">
        <v>815</v>
      </c>
      <c r="M58" s="15"/>
      <c r="N58" s="15"/>
      <c r="O58" s="15"/>
      <c r="P58" s="15"/>
      <c r="Q58" s="15"/>
      <c r="R58" s="15"/>
      <c r="S58" s="15"/>
      <c r="T58" s="15"/>
      <c r="U58" s="15"/>
      <c r="V58" s="15"/>
      <c r="W58" s="15"/>
      <c r="X58" s="15"/>
      <c r="Y58" s="15"/>
    </row>
    <row r="60" spans="1:25" ht="11.25" customHeight="1">
      <c r="B60" s="174"/>
      <c r="C60" s="174"/>
      <c r="D60" s="174"/>
      <c r="E60" s="174"/>
      <c r="F60" s="174"/>
      <c r="G60" s="174"/>
      <c r="H60" s="174"/>
      <c r="I60" s="174"/>
      <c r="J60" s="174"/>
      <c r="K60" s="174"/>
      <c r="L60" s="174"/>
    </row>
  </sheetData>
  <mergeCells count="31">
    <mergeCell ref="A1:Q1"/>
    <mergeCell ref="V1:Y1"/>
    <mergeCell ref="W4:W8"/>
    <mergeCell ref="X4:X8"/>
    <mergeCell ref="R4:R8"/>
    <mergeCell ref="A3:A8"/>
    <mergeCell ref="B3:B8"/>
    <mergeCell ref="C3:C8"/>
    <mergeCell ref="D3:D8"/>
    <mergeCell ref="E3:E8"/>
    <mergeCell ref="F3:F8"/>
    <mergeCell ref="G3:G8"/>
    <mergeCell ref="H3:H8"/>
    <mergeCell ref="I3:I8"/>
    <mergeCell ref="L3:L8"/>
    <mergeCell ref="K3:K8"/>
    <mergeCell ref="A29:G29"/>
    <mergeCell ref="A55:R56"/>
    <mergeCell ref="W3:X3"/>
    <mergeCell ref="N3:O3"/>
    <mergeCell ref="T3:U3"/>
    <mergeCell ref="A51:R53"/>
    <mergeCell ref="J3:J8"/>
    <mergeCell ref="M3:M8"/>
    <mergeCell ref="A54:R54"/>
    <mergeCell ref="A50:R50"/>
    <mergeCell ref="U4:U8"/>
    <mergeCell ref="N4:N7"/>
    <mergeCell ref="O4:O7"/>
    <mergeCell ref="Q3:Q8"/>
    <mergeCell ref="T4:T8"/>
  </mergeCells>
  <phoneticPr fontId="0" type="noConversion"/>
  <hyperlinks>
    <hyperlink ref="V1" location="Contents!A1" display="back to contents"/>
  </hyperlinks>
  <printOptions horizontalCentered="1"/>
  <pageMargins left="0.39370078740157483" right="0.39370078740157483" top="0.6" bottom="0.36" header="0.39370078740157483" footer="0"/>
  <pageSetup paperSize="9" scale="82" orientation="landscape" r:id="rId1"/>
  <headerFooter alignWithMargins="0"/>
  <ignoredErrors>
    <ignoredError sqref="O12:O27"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selection sqref="A1:F1"/>
    </sheetView>
  </sheetViews>
  <sheetFormatPr defaultColWidth="9.1640625" defaultRowHeight="11.25" customHeight="1"/>
  <cols>
    <col min="1" max="1" width="33.33203125" style="15" customWidth="1"/>
    <col min="2" max="2" width="16.1640625" style="15" customWidth="1"/>
    <col min="3" max="3" width="17.83203125" style="15" customWidth="1"/>
    <col min="4" max="4" width="13.83203125" style="15" customWidth="1"/>
    <col min="5" max="5" width="18.83203125" style="15" customWidth="1"/>
    <col min="6" max="6" width="13.5" style="15" customWidth="1"/>
    <col min="7" max="7" width="16.83203125" style="174" customWidth="1"/>
    <col min="8" max="8" width="3.5" style="174" customWidth="1"/>
    <col min="9" max="9" width="20.33203125" style="15" customWidth="1"/>
    <col min="10" max="11" width="12.6640625" style="15" customWidth="1"/>
    <col min="12" max="16384" width="9.1640625" style="15"/>
  </cols>
  <sheetData>
    <row r="1" spans="1:11" s="507" customFormat="1" ht="18" customHeight="1">
      <c r="A1" s="1612" t="s">
        <v>835</v>
      </c>
      <c r="B1" s="1612"/>
      <c r="C1" s="1612"/>
      <c r="D1" s="1612"/>
      <c r="E1" s="1612"/>
      <c r="F1" s="1612"/>
      <c r="G1" s="1305"/>
      <c r="H1" s="479"/>
      <c r="I1" s="799" t="s">
        <v>665</v>
      </c>
      <c r="J1" s="799"/>
      <c r="K1" s="799"/>
    </row>
    <row r="2" spans="1:11" s="507" customFormat="1" ht="15" customHeight="1">
      <c r="A2" s="379"/>
      <c r="B2" s="508"/>
      <c r="C2" s="508"/>
      <c r="D2" s="508"/>
      <c r="E2" s="508"/>
      <c r="F2" s="508"/>
      <c r="G2" s="509"/>
      <c r="H2" s="509"/>
    </row>
    <row r="3" spans="1:11" s="199" customFormat="1" ht="12.75" customHeight="1">
      <c r="A3" s="1602" t="s">
        <v>79</v>
      </c>
      <c r="B3" s="1605" t="s">
        <v>178</v>
      </c>
      <c r="C3" s="1601" t="s">
        <v>155</v>
      </c>
      <c r="D3" s="1601"/>
      <c r="E3" s="1601"/>
      <c r="F3" s="1601"/>
      <c r="G3" s="1601"/>
      <c r="H3" s="123"/>
    </row>
    <row r="4" spans="1:11" s="199" customFormat="1" ht="12.75" customHeight="1">
      <c r="A4" s="1603"/>
      <c r="B4" s="1606"/>
      <c r="C4" s="1608" t="s">
        <v>33</v>
      </c>
      <c r="D4" s="1610" t="s">
        <v>179</v>
      </c>
      <c r="E4" s="1610" t="s">
        <v>180</v>
      </c>
      <c r="F4" s="1610" t="s">
        <v>181</v>
      </c>
      <c r="G4" s="1610" t="s">
        <v>182</v>
      </c>
      <c r="H4" s="510"/>
    </row>
    <row r="5" spans="1:11" s="199" customFormat="1" ht="12.75">
      <c r="A5" s="1603"/>
      <c r="B5" s="1606"/>
      <c r="C5" s="1609"/>
      <c r="D5" s="1611"/>
      <c r="E5" s="1611"/>
      <c r="F5" s="1611"/>
      <c r="G5" s="1611"/>
      <c r="H5" s="511"/>
    </row>
    <row r="6" spans="1:11" s="199" customFormat="1" ht="12.75">
      <c r="A6" s="1604"/>
      <c r="B6" s="1607"/>
      <c r="C6" s="512" t="s">
        <v>37</v>
      </c>
      <c r="D6" s="512" t="s">
        <v>34</v>
      </c>
      <c r="E6" s="512" t="s">
        <v>35</v>
      </c>
      <c r="F6" s="512" t="s">
        <v>42</v>
      </c>
      <c r="G6" s="513" t="s">
        <v>36</v>
      </c>
      <c r="H6" s="193"/>
    </row>
    <row r="7" spans="1:11" s="199" customFormat="1" ht="12.75">
      <c r="A7" s="198"/>
      <c r="B7" s="123"/>
      <c r="C7" s="191"/>
      <c r="D7" s="191"/>
      <c r="E7" s="191"/>
      <c r="F7" s="191"/>
      <c r="G7" s="193"/>
      <c r="H7" s="193"/>
    </row>
    <row r="8" spans="1:11" s="199" customFormat="1" ht="12.75">
      <c r="A8" s="514" t="s">
        <v>246</v>
      </c>
      <c r="B8" s="123"/>
      <c r="C8" s="191"/>
      <c r="D8" s="191"/>
      <c r="E8" s="191"/>
      <c r="F8" s="191"/>
      <c r="G8" s="193"/>
      <c r="H8" s="193"/>
    </row>
    <row r="9" spans="1:11" s="199" customFormat="1" ht="12.75">
      <c r="A9" s="198"/>
      <c r="B9" s="123"/>
      <c r="C9" s="191"/>
      <c r="D9" s="191"/>
      <c r="E9" s="191"/>
      <c r="F9" s="191"/>
      <c r="G9" s="193"/>
      <c r="H9" s="193"/>
    </row>
    <row r="10" spans="1:11" s="199" customFormat="1" ht="12.75">
      <c r="A10" s="198" t="s">
        <v>16</v>
      </c>
      <c r="B10" s="197">
        <v>1339</v>
      </c>
      <c r="C10" s="197">
        <v>14</v>
      </c>
      <c r="D10" s="197">
        <v>1242</v>
      </c>
      <c r="E10" s="197">
        <v>57</v>
      </c>
      <c r="F10" s="197">
        <v>1</v>
      </c>
      <c r="G10" s="197">
        <v>25</v>
      </c>
      <c r="H10" s="197"/>
    </row>
    <row r="11" spans="1:11" s="199" customFormat="1" ht="12.75">
      <c r="A11" s="198"/>
      <c r="B11" s="202"/>
      <c r="C11" s="202"/>
      <c r="D11" s="202"/>
      <c r="E11" s="202"/>
      <c r="F11" s="893"/>
      <c r="G11" s="202"/>
      <c r="H11" s="202"/>
    </row>
    <row r="12" spans="1:11" s="199" customFormat="1" ht="12.75">
      <c r="A12" s="211" t="s">
        <v>17</v>
      </c>
      <c r="B12" s="89">
        <v>106</v>
      </c>
      <c r="C12" s="89">
        <v>0</v>
      </c>
      <c r="D12" s="89">
        <v>102</v>
      </c>
      <c r="E12" s="89">
        <v>3</v>
      </c>
      <c r="F12" s="89">
        <v>0</v>
      </c>
      <c r="G12" s="89">
        <v>1</v>
      </c>
      <c r="H12" s="89"/>
    </row>
    <row r="13" spans="1:11" s="199" customFormat="1" ht="12.75">
      <c r="A13" s="211" t="s">
        <v>18</v>
      </c>
      <c r="B13" s="89">
        <v>18</v>
      </c>
      <c r="C13" s="89">
        <v>0</v>
      </c>
      <c r="D13" s="89">
        <v>15</v>
      </c>
      <c r="E13" s="89">
        <v>1</v>
      </c>
      <c r="F13" s="89">
        <v>0</v>
      </c>
      <c r="G13" s="89">
        <v>2</v>
      </c>
      <c r="H13" s="89"/>
    </row>
    <row r="14" spans="1:11" s="199" customFormat="1" ht="12.75">
      <c r="A14" s="211" t="s">
        <v>19</v>
      </c>
      <c r="B14" s="89">
        <v>22</v>
      </c>
      <c r="C14" s="89">
        <v>0</v>
      </c>
      <c r="D14" s="89">
        <v>22</v>
      </c>
      <c r="E14" s="89">
        <v>0</v>
      </c>
      <c r="F14" s="89">
        <v>0</v>
      </c>
      <c r="G14" s="89">
        <v>0</v>
      </c>
      <c r="H14" s="89"/>
    </row>
    <row r="15" spans="1:11" s="199" customFormat="1" ht="12.75">
      <c r="A15" s="211" t="s">
        <v>20</v>
      </c>
      <c r="B15" s="89">
        <v>65</v>
      </c>
      <c r="C15" s="89">
        <v>0</v>
      </c>
      <c r="D15" s="89">
        <v>60</v>
      </c>
      <c r="E15" s="89">
        <v>5</v>
      </c>
      <c r="F15" s="89">
        <v>0</v>
      </c>
      <c r="G15" s="89">
        <v>0</v>
      </c>
      <c r="H15" s="89"/>
    </row>
    <row r="16" spans="1:11" s="199" customFormat="1" ht="12.75">
      <c r="A16" s="211" t="s">
        <v>21</v>
      </c>
      <c r="B16" s="89">
        <v>77</v>
      </c>
      <c r="C16" s="89">
        <v>1</v>
      </c>
      <c r="D16" s="89">
        <v>73</v>
      </c>
      <c r="E16" s="89">
        <v>3</v>
      </c>
      <c r="F16" s="89">
        <v>0</v>
      </c>
      <c r="G16" s="89">
        <v>0</v>
      </c>
      <c r="H16" s="89"/>
    </row>
    <row r="17" spans="1:16" s="199" customFormat="1" ht="12.75">
      <c r="A17" s="211" t="s">
        <v>22</v>
      </c>
      <c r="B17" s="89">
        <v>99</v>
      </c>
      <c r="C17" s="89">
        <v>0</v>
      </c>
      <c r="D17" s="89">
        <v>95</v>
      </c>
      <c r="E17" s="89">
        <v>4</v>
      </c>
      <c r="F17" s="89">
        <v>0</v>
      </c>
      <c r="G17" s="89">
        <v>0</v>
      </c>
      <c r="H17" s="89"/>
    </row>
    <row r="18" spans="1:16" s="199" customFormat="1" ht="12.75">
      <c r="A18" s="211" t="s">
        <v>85</v>
      </c>
      <c r="B18" s="89">
        <v>444</v>
      </c>
      <c r="C18" s="89">
        <v>7</v>
      </c>
      <c r="D18" s="89">
        <v>422</v>
      </c>
      <c r="E18" s="89">
        <v>12</v>
      </c>
      <c r="F18" s="89">
        <v>1</v>
      </c>
      <c r="G18" s="89">
        <v>2</v>
      </c>
      <c r="H18" s="89"/>
    </row>
    <row r="19" spans="1:16" s="199" customFormat="1" ht="12.75">
      <c r="A19" s="211" t="s">
        <v>60</v>
      </c>
      <c r="B19" s="89">
        <v>49</v>
      </c>
      <c r="C19" s="89">
        <v>3</v>
      </c>
      <c r="D19" s="89">
        <v>39</v>
      </c>
      <c r="E19" s="89">
        <v>3</v>
      </c>
      <c r="F19" s="89">
        <v>0</v>
      </c>
      <c r="G19" s="89">
        <v>4</v>
      </c>
      <c r="H19" s="89"/>
    </row>
    <row r="20" spans="1:16" s="199" customFormat="1" ht="12.75">
      <c r="A20" s="211" t="s">
        <v>23</v>
      </c>
      <c r="B20" s="89">
        <v>185</v>
      </c>
      <c r="C20" s="89">
        <v>1</v>
      </c>
      <c r="D20" s="89">
        <v>171</v>
      </c>
      <c r="E20" s="89">
        <v>11</v>
      </c>
      <c r="F20" s="89">
        <v>0</v>
      </c>
      <c r="G20" s="89">
        <v>2</v>
      </c>
      <c r="H20" s="89"/>
    </row>
    <row r="21" spans="1:16" s="199" customFormat="1" ht="12.75">
      <c r="A21" s="211" t="s">
        <v>24</v>
      </c>
      <c r="B21" s="89">
        <v>159</v>
      </c>
      <c r="C21" s="89">
        <v>2</v>
      </c>
      <c r="D21" s="89">
        <v>144</v>
      </c>
      <c r="E21" s="89">
        <v>10</v>
      </c>
      <c r="F21" s="89">
        <v>0</v>
      </c>
      <c r="G21" s="89">
        <v>3</v>
      </c>
      <c r="H21" s="89"/>
    </row>
    <row r="22" spans="1:16" s="199" customFormat="1" ht="12.75">
      <c r="A22" s="211" t="s">
        <v>25</v>
      </c>
      <c r="B22" s="89">
        <v>3</v>
      </c>
      <c r="C22" s="89">
        <v>0</v>
      </c>
      <c r="D22" s="89">
        <v>2</v>
      </c>
      <c r="E22" s="89">
        <v>0</v>
      </c>
      <c r="F22" s="89">
        <v>0</v>
      </c>
      <c r="G22" s="89">
        <v>1</v>
      </c>
      <c r="H22" s="89"/>
    </row>
    <row r="23" spans="1:16" s="199" customFormat="1" ht="12.75">
      <c r="A23" s="211" t="s">
        <v>26</v>
      </c>
      <c r="B23" s="89">
        <v>4</v>
      </c>
      <c r="C23" s="89">
        <v>0</v>
      </c>
      <c r="D23" s="89">
        <v>2</v>
      </c>
      <c r="E23" s="89">
        <v>0</v>
      </c>
      <c r="F23" s="89">
        <v>0</v>
      </c>
      <c r="G23" s="89">
        <v>2</v>
      </c>
      <c r="H23" s="89"/>
    </row>
    <row r="24" spans="1:16" s="199" customFormat="1" ht="12.75">
      <c r="A24" s="211" t="s">
        <v>27</v>
      </c>
      <c r="B24" s="89">
        <v>105</v>
      </c>
      <c r="C24" s="89">
        <v>0</v>
      </c>
      <c r="D24" s="89">
        <v>93</v>
      </c>
      <c r="E24" s="89">
        <v>4</v>
      </c>
      <c r="F24" s="89">
        <v>0</v>
      </c>
      <c r="G24" s="89">
        <v>8</v>
      </c>
      <c r="H24" s="89"/>
    </row>
    <row r="25" spans="1:16" s="199" customFormat="1" ht="12.75">
      <c r="A25" s="211" t="s">
        <v>28</v>
      </c>
      <c r="B25" s="89">
        <v>3</v>
      </c>
      <c r="C25" s="89">
        <v>0</v>
      </c>
      <c r="D25" s="89">
        <v>2</v>
      </c>
      <c r="E25" s="89">
        <v>1</v>
      </c>
      <c r="F25" s="89">
        <v>0</v>
      </c>
      <c r="G25" s="89">
        <v>0</v>
      </c>
      <c r="H25" s="89"/>
    </row>
    <row r="26" spans="1:16" s="199" customFormat="1" ht="12.75">
      <c r="A26" s="211"/>
      <c r="B26" s="89"/>
      <c r="C26" s="89"/>
      <c r="D26" s="89"/>
      <c r="E26" s="89"/>
      <c r="F26" s="89"/>
      <c r="G26" s="89"/>
      <c r="H26" s="89"/>
    </row>
    <row r="27" spans="1:16" s="199" customFormat="1" ht="12.75">
      <c r="A27" s="514" t="s">
        <v>244</v>
      </c>
      <c r="B27" s="123"/>
      <c r="C27" s="191"/>
      <c r="D27" s="191"/>
      <c r="E27" s="191"/>
      <c r="F27" s="191"/>
      <c r="G27" s="193"/>
      <c r="H27" s="193"/>
    </row>
    <row r="28" spans="1:16" s="199" customFormat="1" ht="12.75">
      <c r="A28" s="198"/>
      <c r="B28" s="123"/>
      <c r="C28" s="191"/>
      <c r="D28" s="191"/>
      <c r="E28" s="191"/>
      <c r="F28" s="191"/>
      <c r="G28" s="193"/>
      <c r="H28" s="193"/>
    </row>
    <row r="29" spans="1:16" s="199" customFormat="1" ht="19.5" customHeight="1">
      <c r="A29" s="198" t="s">
        <v>16</v>
      </c>
      <c r="B29" s="197">
        <v>1339</v>
      </c>
      <c r="C29" s="197">
        <v>1027</v>
      </c>
      <c r="D29" s="197">
        <v>232</v>
      </c>
      <c r="E29" s="197">
        <v>57</v>
      </c>
      <c r="F29" s="197">
        <v>1</v>
      </c>
      <c r="G29" s="197">
        <v>22</v>
      </c>
      <c r="H29" s="197"/>
      <c r="I29" s="88"/>
      <c r="J29" s="88"/>
      <c r="K29" s="88"/>
      <c r="L29" s="482"/>
      <c r="M29" s="482"/>
      <c r="N29" s="482"/>
      <c r="O29" s="482"/>
      <c r="P29" s="482"/>
    </row>
    <row r="30" spans="1:16" s="199" customFormat="1" ht="9" customHeight="1">
      <c r="A30" s="198"/>
      <c r="B30" s="202"/>
      <c r="C30" s="202"/>
      <c r="D30" s="202"/>
      <c r="E30" s="202"/>
      <c r="F30" s="893"/>
      <c r="G30" s="202"/>
      <c r="H30" s="202"/>
      <c r="I30" s="89"/>
      <c r="J30" s="515"/>
      <c r="K30" s="482"/>
      <c r="L30" s="482"/>
      <c r="M30" s="482"/>
      <c r="N30" s="482"/>
      <c r="O30" s="482"/>
      <c r="P30" s="482"/>
    </row>
    <row r="31" spans="1:16" s="482" customFormat="1" ht="12.75">
      <c r="A31" s="211" t="s">
        <v>17</v>
      </c>
      <c r="B31" s="89">
        <v>106</v>
      </c>
      <c r="C31" s="89">
        <v>92</v>
      </c>
      <c r="D31" s="89">
        <v>10</v>
      </c>
      <c r="E31" s="89">
        <v>3</v>
      </c>
      <c r="F31" s="89">
        <v>0</v>
      </c>
      <c r="G31" s="89">
        <v>1</v>
      </c>
      <c r="H31" s="89"/>
      <c r="I31" s="89"/>
    </row>
    <row r="32" spans="1:16" s="482" customFormat="1" ht="12.75">
      <c r="A32" s="211" t="s">
        <v>18</v>
      </c>
      <c r="B32" s="89">
        <v>18</v>
      </c>
      <c r="C32" s="89">
        <v>11</v>
      </c>
      <c r="D32" s="89">
        <v>4</v>
      </c>
      <c r="E32" s="89">
        <v>1</v>
      </c>
      <c r="F32" s="89">
        <v>0</v>
      </c>
      <c r="G32" s="89">
        <v>2</v>
      </c>
      <c r="H32" s="89"/>
      <c r="I32" s="89"/>
    </row>
    <row r="33" spans="1:9" s="482" customFormat="1" ht="12.75">
      <c r="A33" s="211" t="s">
        <v>19</v>
      </c>
      <c r="B33" s="89">
        <v>22</v>
      </c>
      <c r="C33" s="89">
        <v>21</v>
      </c>
      <c r="D33" s="89">
        <v>1</v>
      </c>
      <c r="E33" s="89">
        <v>0</v>
      </c>
      <c r="F33" s="89">
        <v>0</v>
      </c>
      <c r="G33" s="89">
        <v>0</v>
      </c>
      <c r="H33" s="89"/>
      <c r="I33" s="89"/>
    </row>
    <row r="34" spans="1:9" s="482" customFormat="1" ht="12.75">
      <c r="A34" s="211" t="s">
        <v>20</v>
      </c>
      <c r="B34" s="89">
        <v>65</v>
      </c>
      <c r="C34" s="89">
        <v>52</v>
      </c>
      <c r="D34" s="89">
        <v>8</v>
      </c>
      <c r="E34" s="89">
        <v>5</v>
      </c>
      <c r="F34" s="89">
        <v>0</v>
      </c>
      <c r="G34" s="89">
        <v>0</v>
      </c>
      <c r="H34" s="89"/>
      <c r="I34" s="89"/>
    </row>
    <row r="35" spans="1:9" s="482" customFormat="1" ht="12.75">
      <c r="A35" s="211" t="s">
        <v>21</v>
      </c>
      <c r="B35" s="89">
        <v>77</v>
      </c>
      <c r="C35" s="89">
        <v>71</v>
      </c>
      <c r="D35" s="89">
        <v>3</v>
      </c>
      <c r="E35" s="89">
        <v>3</v>
      </c>
      <c r="F35" s="89">
        <v>0</v>
      </c>
      <c r="G35" s="89">
        <v>0</v>
      </c>
      <c r="H35" s="89"/>
      <c r="I35" s="89"/>
    </row>
    <row r="36" spans="1:9" s="482" customFormat="1" ht="12.75">
      <c r="A36" s="211" t="s">
        <v>22</v>
      </c>
      <c r="B36" s="89">
        <v>99</v>
      </c>
      <c r="C36" s="89">
        <v>74</v>
      </c>
      <c r="D36" s="89">
        <v>21</v>
      </c>
      <c r="E36" s="89">
        <v>4</v>
      </c>
      <c r="F36" s="89">
        <v>0</v>
      </c>
      <c r="G36" s="89">
        <v>0</v>
      </c>
      <c r="H36" s="89"/>
      <c r="I36" s="89"/>
    </row>
    <row r="37" spans="1:9" s="482" customFormat="1" ht="12.75">
      <c r="A37" s="211" t="s">
        <v>85</v>
      </c>
      <c r="B37" s="89">
        <v>444</v>
      </c>
      <c r="C37" s="89">
        <v>365</v>
      </c>
      <c r="D37" s="89">
        <v>64</v>
      </c>
      <c r="E37" s="89">
        <v>12</v>
      </c>
      <c r="F37" s="89">
        <v>1</v>
      </c>
      <c r="G37" s="89">
        <v>2</v>
      </c>
      <c r="H37" s="89"/>
      <c r="I37" s="89"/>
    </row>
    <row r="38" spans="1:9" s="482" customFormat="1" ht="12.75">
      <c r="A38" s="211" t="s">
        <v>60</v>
      </c>
      <c r="B38" s="89">
        <v>49</v>
      </c>
      <c r="C38" s="89">
        <v>35</v>
      </c>
      <c r="D38" s="89">
        <v>8</v>
      </c>
      <c r="E38" s="89">
        <v>3</v>
      </c>
      <c r="F38" s="89">
        <v>0</v>
      </c>
      <c r="G38" s="89">
        <v>3</v>
      </c>
      <c r="H38" s="89"/>
      <c r="I38" s="89"/>
    </row>
    <row r="39" spans="1:9" s="482" customFormat="1" ht="12.75">
      <c r="A39" s="211" t="s">
        <v>23</v>
      </c>
      <c r="B39" s="89">
        <v>185</v>
      </c>
      <c r="C39" s="89">
        <v>142</v>
      </c>
      <c r="D39" s="89">
        <v>30</v>
      </c>
      <c r="E39" s="89">
        <v>11</v>
      </c>
      <c r="F39" s="89">
        <v>0</v>
      </c>
      <c r="G39" s="89">
        <v>2</v>
      </c>
      <c r="H39" s="89"/>
      <c r="I39" s="89"/>
    </row>
    <row r="40" spans="1:9" s="482" customFormat="1" ht="12.75">
      <c r="A40" s="211" t="s">
        <v>24</v>
      </c>
      <c r="B40" s="89">
        <v>159</v>
      </c>
      <c r="C40" s="89">
        <v>126</v>
      </c>
      <c r="D40" s="89">
        <v>21</v>
      </c>
      <c r="E40" s="89">
        <v>10</v>
      </c>
      <c r="F40" s="89">
        <v>0</v>
      </c>
      <c r="G40" s="89">
        <v>2</v>
      </c>
      <c r="H40" s="89"/>
      <c r="I40" s="89"/>
    </row>
    <row r="41" spans="1:9" s="482" customFormat="1" ht="12.75">
      <c r="A41" s="211" t="s">
        <v>25</v>
      </c>
      <c r="B41" s="89">
        <v>3</v>
      </c>
      <c r="C41" s="89">
        <v>0</v>
      </c>
      <c r="D41" s="89">
        <v>2</v>
      </c>
      <c r="E41" s="89">
        <v>0</v>
      </c>
      <c r="F41" s="89">
        <v>0</v>
      </c>
      <c r="G41" s="89">
        <v>1</v>
      </c>
      <c r="H41" s="89"/>
      <c r="I41" s="89"/>
    </row>
    <row r="42" spans="1:9" s="482" customFormat="1" ht="12.75">
      <c r="A42" s="211" t="s">
        <v>26</v>
      </c>
      <c r="B42" s="89">
        <v>4</v>
      </c>
      <c r="C42" s="89">
        <v>2</v>
      </c>
      <c r="D42" s="89">
        <v>0</v>
      </c>
      <c r="E42" s="89">
        <v>0</v>
      </c>
      <c r="F42" s="89">
        <v>0</v>
      </c>
      <c r="G42" s="89">
        <v>2</v>
      </c>
      <c r="H42" s="89"/>
      <c r="I42" s="89"/>
    </row>
    <row r="43" spans="1:9" s="482" customFormat="1" ht="12.75">
      <c r="A43" s="211" t="s">
        <v>27</v>
      </c>
      <c r="B43" s="89">
        <v>105</v>
      </c>
      <c r="C43" s="89">
        <v>36</v>
      </c>
      <c r="D43" s="89">
        <v>58</v>
      </c>
      <c r="E43" s="89">
        <v>4</v>
      </c>
      <c r="F43" s="89">
        <v>0</v>
      </c>
      <c r="G43" s="89">
        <v>7</v>
      </c>
      <c r="H43" s="89"/>
      <c r="I43" s="89"/>
    </row>
    <row r="44" spans="1:9" s="482" customFormat="1" ht="12.75">
      <c r="A44" s="211" t="s">
        <v>28</v>
      </c>
      <c r="B44" s="89">
        <v>3</v>
      </c>
      <c r="C44" s="89">
        <v>0</v>
      </c>
      <c r="D44" s="89">
        <v>2</v>
      </c>
      <c r="E44" s="89">
        <v>1</v>
      </c>
      <c r="F44" s="89">
        <v>0</v>
      </c>
      <c r="G44" s="89">
        <v>0</v>
      </c>
      <c r="H44" s="89"/>
      <c r="I44" s="89"/>
    </row>
    <row r="45" spans="1:9" s="482" customFormat="1" ht="6" customHeight="1">
      <c r="A45" s="516"/>
      <c r="B45" s="516"/>
      <c r="C45" s="516"/>
      <c r="D45" s="516"/>
      <c r="E45" s="516"/>
      <c r="F45" s="516"/>
      <c r="G45" s="516"/>
      <c r="H45" s="191"/>
    </row>
    <row r="46" spans="1:9" ht="13.5" customHeight="1">
      <c r="B46" s="20"/>
      <c r="C46" s="20"/>
      <c r="D46" s="20"/>
      <c r="E46" s="20"/>
      <c r="F46" s="20"/>
      <c r="G46" s="20"/>
      <c r="H46" s="20"/>
    </row>
    <row r="47" spans="1:9" s="478" customFormat="1" ht="11.25" customHeight="1">
      <c r="A47" s="103" t="s">
        <v>176</v>
      </c>
      <c r="B47" s="104"/>
      <c r="C47" s="104"/>
      <c r="D47" s="104"/>
      <c r="E47" s="104"/>
      <c r="F47" s="104"/>
      <c r="G47" s="104"/>
      <c r="H47" s="104"/>
    </row>
    <row r="48" spans="1:9" s="478" customFormat="1" ht="11.25" customHeight="1">
      <c r="A48" s="1410" t="s">
        <v>948</v>
      </c>
      <c r="B48" s="1600"/>
      <c r="C48" s="1600"/>
      <c r="D48" s="1600"/>
      <c r="E48" s="1600"/>
      <c r="F48" s="1600"/>
      <c r="G48" s="1600"/>
      <c r="H48" s="475"/>
    </row>
    <row r="49" spans="1:8" s="478" customFormat="1">
      <c r="A49" s="1600" t="s">
        <v>537</v>
      </c>
      <c r="B49" s="1600"/>
      <c r="C49" s="1600"/>
      <c r="D49" s="1600"/>
      <c r="E49" s="1600"/>
      <c r="F49" s="1600"/>
      <c r="G49" s="1600"/>
      <c r="H49" s="475"/>
    </row>
    <row r="50" spans="1:8" s="701" customFormat="1">
      <c r="A50" s="1600"/>
      <c r="B50" s="1600"/>
      <c r="C50" s="1600"/>
      <c r="D50" s="1600"/>
      <c r="E50" s="1600"/>
      <c r="F50" s="1600"/>
      <c r="G50" s="1600"/>
      <c r="H50" s="774"/>
    </row>
    <row r="51" spans="1:8" s="478" customFormat="1">
      <c r="A51" s="1600" t="s">
        <v>538</v>
      </c>
      <c r="B51" s="1600"/>
      <c r="C51" s="1600"/>
      <c r="D51" s="1600"/>
      <c r="E51" s="1600"/>
      <c r="F51" s="1600"/>
      <c r="G51" s="1600"/>
      <c r="H51" s="475"/>
    </row>
    <row r="52" spans="1:8" s="701" customFormat="1">
      <c r="A52" s="1600"/>
      <c r="B52" s="1600"/>
      <c r="C52" s="1600"/>
      <c r="D52" s="1600"/>
      <c r="E52" s="1600"/>
      <c r="F52" s="1600"/>
      <c r="G52" s="1600"/>
      <c r="H52" s="774"/>
    </row>
    <row r="53" spans="1:8" s="478" customFormat="1" ht="11.25" customHeight="1">
      <c r="A53" s="1408" t="s">
        <v>467</v>
      </c>
      <c r="B53" s="1409"/>
      <c r="C53" s="1409"/>
      <c r="D53" s="1409"/>
      <c r="E53" s="1409"/>
      <c r="F53" s="1409"/>
      <c r="G53" s="1409"/>
      <c r="H53" s="476"/>
    </row>
    <row r="54" spans="1:8" s="701" customFormat="1" ht="11.25" customHeight="1">
      <c r="A54" s="1600" t="s">
        <v>468</v>
      </c>
      <c r="B54" s="1600"/>
      <c r="C54" s="1600"/>
      <c r="D54" s="1600"/>
      <c r="E54" s="1600"/>
      <c r="F54" s="1600"/>
      <c r="G54" s="1600"/>
      <c r="H54" s="761"/>
    </row>
    <row r="55" spans="1:8" s="478" customFormat="1">
      <c r="A55" s="1600"/>
      <c r="B55" s="1600"/>
      <c r="C55" s="1600"/>
      <c r="D55" s="1600"/>
      <c r="E55" s="1600"/>
      <c r="F55" s="1600"/>
      <c r="G55" s="1600"/>
      <c r="H55" s="475"/>
    </row>
    <row r="56" spans="1:8" s="478" customFormat="1" ht="11.25" customHeight="1">
      <c r="A56" s="1408" t="s">
        <v>738</v>
      </c>
      <c r="B56" s="1409"/>
      <c r="C56" s="1409"/>
      <c r="D56" s="1409"/>
      <c r="E56" s="1409"/>
      <c r="F56" s="1409"/>
      <c r="G56" s="1409"/>
      <c r="H56" s="476"/>
    </row>
    <row r="57" spans="1:8" s="478" customFormat="1" ht="11.25" customHeight="1">
      <c r="A57" s="517"/>
      <c r="B57" s="104"/>
      <c r="C57" s="104"/>
      <c r="D57" s="104"/>
      <c r="E57" s="104"/>
      <c r="F57" s="104"/>
      <c r="G57" s="104"/>
      <c r="H57" s="104"/>
    </row>
    <row r="58" spans="1:8" s="478" customFormat="1">
      <c r="A58" s="477" t="s">
        <v>815</v>
      </c>
      <c r="B58" s="518"/>
      <c r="C58" s="518"/>
      <c r="D58" s="518"/>
      <c r="E58" s="518"/>
      <c r="F58" s="518"/>
      <c r="G58" s="518"/>
      <c r="H58" s="518"/>
    </row>
    <row r="59" spans="1:8" s="478" customFormat="1" ht="11.25" customHeight="1">
      <c r="B59" s="518"/>
      <c r="C59" s="518"/>
      <c r="D59" s="518"/>
      <c r="E59" s="518"/>
      <c r="F59" s="518"/>
      <c r="G59" s="518"/>
      <c r="H59" s="518"/>
    </row>
  </sheetData>
  <mergeCells count="15">
    <mergeCell ref="A1:F1"/>
    <mergeCell ref="A49:G50"/>
    <mergeCell ref="A51:G52"/>
    <mergeCell ref="A54:G55"/>
    <mergeCell ref="A56:G56"/>
    <mergeCell ref="C3:G3"/>
    <mergeCell ref="A3:A6"/>
    <mergeCell ref="B3:B6"/>
    <mergeCell ref="C4:C5"/>
    <mergeCell ref="D4:D5"/>
    <mergeCell ref="E4:E5"/>
    <mergeCell ref="F4:F5"/>
    <mergeCell ref="G4:G5"/>
    <mergeCell ref="A48:G48"/>
    <mergeCell ref="A53:G53"/>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2"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showGridLines="0" workbookViewId="0">
      <selection sqref="A1:G1"/>
    </sheetView>
  </sheetViews>
  <sheetFormatPr defaultColWidth="9.1640625" defaultRowHeight="11.25" customHeight="1"/>
  <cols>
    <col min="1" max="1" width="26.1640625" style="2" customWidth="1"/>
    <col min="2" max="2" width="15" style="2" customWidth="1"/>
    <col min="3" max="3" width="15.5" style="2" bestFit="1" customWidth="1"/>
    <col min="4" max="4" width="15.83203125" style="2" bestFit="1" customWidth="1"/>
    <col min="5" max="8" width="15.83203125" style="2" customWidth="1"/>
    <col min="9" max="9" width="12.6640625" style="2" customWidth="1"/>
    <col min="10" max="10" width="12" style="2" customWidth="1"/>
    <col min="11" max="11" width="14.1640625" style="2" customWidth="1"/>
    <col min="12" max="12" width="12.6640625" style="2" customWidth="1"/>
    <col min="13" max="14" width="14.1640625" style="2" customWidth="1"/>
    <col min="15" max="15" width="13.5" style="2" customWidth="1"/>
    <col min="16" max="16" width="13.33203125" style="2" customWidth="1"/>
    <col min="17" max="17" width="12.33203125" style="3" bestFit="1" customWidth="1"/>
    <col min="18" max="18" width="12" style="2" customWidth="1"/>
    <col min="19" max="19" width="2.1640625" style="2" customWidth="1"/>
    <col min="20" max="16384" width="9.1640625" style="2"/>
  </cols>
  <sheetData>
    <row r="1" spans="1:22" ht="18" customHeight="1">
      <c r="A1" s="1454" t="s">
        <v>1839</v>
      </c>
      <c r="B1" s="1454"/>
      <c r="C1" s="1454"/>
      <c r="D1" s="1454"/>
      <c r="E1" s="1454"/>
      <c r="F1" s="1454"/>
      <c r="G1" s="1454"/>
      <c r="H1" s="762"/>
      <c r="I1" s="1364" t="s">
        <v>665</v>
      </c>
      <c r="J1" s="1364"/>
      <c r="K1" s="762"/>
      <c r="L1" s="762"/>
      <c r="M1" s="762"/>
      <c r="N1" s="762"/>
      <c r="O1" s="762"/>
      <c r="T1" s="1364"/>
      <c r="U1" s="1364"/>
      <c r="V1" s="1364"/>
    </row>
    <row r="2" spans="1:22" ht="15" customHeight="1">
      <c r="A2" s="24"/>
      <c r="B2" s="24"/>
      <c r="C2" s="24"/>
      <c r="D2" s="24"/>
      <c r="E2" s="24"/>
      <c r="F2" s="24"/>
      <c r="G2" s="24"/>
      <c r="H2" s="24"/>
      <c r="I2" s="24"/>
      <c r="J2" s="24"/>
      <c r="K2" s="690"/>
      <c r="L2" s="690"/>
      <c r="M2" s="690"/>
      <c r="N2" s="690"/>
      <c r="O2" s="14"/>
      <c r="P2" s="14"/>
      <c r="Q2" s="24"/>
    </row>
    <row r="3" spans="1:22" s="95" customFormat="1" ht="12.75" customHeight="1">
      <c r="A3" s="1626" t="s">
        <v>79</v>
      </c>
      <c r="B3" s="941"/>
      <c r="C3" s="944"/>
      <c r="D3" s="945"/>
      <c r="E3" s="945"/>
      <c r="F3" s="945"/>
      <c r="G3" s="945"/>
      <c r="H3" s="941"/>
      <c r="I3" s="1617" t="s">
        <v>89</v>
      </c>
      <c r="J3" s="1618"/>
      <c r="K3" s="1618"/>
      <c r="L3" s="1618"/>
      <c r="M3" s="1619"/>
      <c r="N3" s="1446" t="s">
        <v>583</v>
      </c>
      <c r="O3" s="1459" t="s">
        <v>32</v>
      </c>
      <c r="P3" s="1465" t="s">
        <v>346</v>
      </c>
      <c r="Q3" s="1465" t="s">
        <v>183</v>
      </c>
      <c r="R3" s="1465" t="s">
        <v>43</v>
      </c>
    </row>
    <row r="4" spans="1:22" s="95" customFormat="1" ht="12.75">
      <c r="A4" s="1626"/>
      <c r="B4" s="942"/>
      <c r="C4" s="1436" t="s">
        <v>836</v>
      </c>
      <c r="D4" s="1447"/>
      <c r="E4" s="1447"/>
      <c r="F4" s="1447"/>
      <c r="G4" s="1447"/>
      <c r="H4" s="1633"/>
      <c r="I4" s="1620"/>
      <c r="J4" s="1621"/>
      <c r="K4" s="1621"/>
      <c r="L4" s="1621"/>
      <c r="M4" s="1622"/>
      <c r="N4" s="1432"/>
      <c r="O4" s="1441"/>
      <c r="P4" s="1422"/>
      <c r="Q4" s="1422"/>
      <c r="R4" s="1422"/>
    </row>
    <row r="5" spans="1:22" s="95" customFormat="1" ht="12.75" customHeight="1">
      <c r="A5" s="1627"/>
      <c r="B5" s="1631" t="s">
        <v>134</v>
      </c>
      <c r="C5" s="1434" t="s">
        <v>186</v>
      </c>
      <c r="D5" s="1446" t="s">
        <v>31</v>
      </c>
      <c r="E5" s="1446" t="s">
        <v>345</v>
      </c>
      <c r="F5" s="1446" t="s">
        <v>330</v>
      </c>
      <c r="G5" s="1446" t="s">
        <v>331</v>
      </c>
      <c r="H5" s="1632" t="s">
        <v>332</v>
      </c>
      <c r="I5" s="1435" t="s">
        <v>184</v>
      </c>
      <c r="J5" s="703" t="s">
        <v>90</v>
      </c>
      <c r="K5" s="688"/>
      <c r="L5" s="703" t="s">
        <v>90</v>
      </c>
      <c r="M5" s="939"/>
      <c r="N5" s="1432"/>
      <c r="O5" s="1623"/>
      <c r="P5" s="1623"/>
      <c r="Q5" s="1623"/>
      <c r="R5" s="1623"/>
    </row>
    <row r="6" spans="1:22" s="95" customFormat="1" ht="12.75" customHeight="1">
      <c r="A6" s="1627"/>
      <c r="B6" s="1631"/>
      <c r="C6" s="1435"/>
      <c r="D6" s="1432"/>
      <c r="E6" s="1432"/>
      <c r="F6" s="1432"/>
      <c r="G6" s="1432"/>
      <c r="H6" s="1631"/>
      <c r="I6" s="1435"/>
      <c r="J6" s="1380" t="s">
        <v>597</v>
      </c>
      <c r="K6" s="688"/>
      <c r="L6" s="1432" t="s">
        <v>598</v>
      </c>
      <c r="M6" s="939"/>
      <c r="N6" s="1432"/>
      <c r="O6" s="1623"/>
      <c r="P6" s="1623"/>
      <c r="Q6" s="1623"/>
      <c r="R6" s="1623"/>
    </row>
    <row r="7" spans="1:22" s="95" customFormat="1" ht="12.75" customHeight="1">
      <c r="A7" s="1627"/>
      <c r="B7" s="1631"/>
      <c r="C7" s="1435"/>
      <c r="D7" s="1432"/>
      <c r="E7" s="1432"/>
      <c r="F7" s="1432"/>
      <c r="G7" s="1432"/>
      <c r="H7" s="1631"/>
      <c r="I7" s="1629"/>
      <c r="J7" s="1380"/>
      <c r="K7" s="702" t="s">
        <v>594</v>
      </c>
      <c r="L7" s="1432"/>
      <c r="M7" s="948" t="s">
        <v>594</v>
      </c>
      <c r="N7" s="1432"/>
      <c r="O7" s="1623"/>
      <c r="P7" s="1623"/>
      <c r="Q7" s="1623"/>
      <c r="R7" s="1623"/>
    </row>
    <row r="8" spans="1:22" s="95" customFormat="1" ht="12.75" customHeight="1">
      <c r="A8" s="1627"/>
      <c r="B8" s="1631"/>
      <c r="C8" s="1435"/>
      <c r="D8" s="1432"/>
      <c r="E8" s="1432"/>
      <c r="F8" s="1432"/>
      <c r="G8" s="1432"/>
      <c r="H8" s="1631"/>
      <c r="I8" s="1629"/>
      <c r="J8" s="1380"/>
      <c r="K8" s="702"/>
      <c r="L8" s="1432"/>
      <c r="M8" s="948"/>
      <c r="N8" s="1432"/>
      <c r="O8" s="1623"/>
      <c r="P8" s="1623"/>
      <c r="Q8" s="1623"/>
      <c r="R8" s="1623"/>
    </row>
    <row r="9" spans="1:22" s="95" customFormat="1" ht="12.75" customHeight="1">
      <c r="A9" s="1627"/>
      <c r="B9" s="1631"/>
      <c r="C9" s="1435"/>
      <c r="D9" s="1432"/>
      <c r="E9" s="1432"/>
      <c r="F9" s="1432"/>
      <c r="G9" s="1432"/>
      <c r="H9" s="1631"/>
      <c r="I9" s="1629"/>
      <c r="J9" s="1380"/>
      <c r="K9" s="1613" t="s">
        <v>30</v>
      </c>
      <c r="L9" s="1432"/>
      <c r="M9" s="1615" t="s">
        <v>374</v>
      </c>
      <c r="N9" s="1432"/>
      <c r="O9" s="1623"/>
      <c r="P9" s="1623"/>
      <c r="Q9" s="1623"/>
      <c r="R9" s="1623"/>
    </row>
    <row r="10" spans="1:22" s="95" customFormat="1" ht="12.75" customHeight="1">
      <c r="A10" s="1627"/>
      <c r="B10" s="1631"/>
      <c r="C10" s="1435"/>
      <c r="D10" s="1432"/>
      <c r="E10" s="1432"/>
      <c r="F10" s="1432"/>
      <c r="G10" s="1432"/>
      <c r="H10" s="1631"/>
      <c r="I10" s="1629"/>
      <c r="J10" s="1380"/>
      <c r="K10" s="1613"/>
      <c r="L10" s="1432"/>
      <c r="M10" s="1615"/>
      <c r="N10" s="1432"/>
      <c r="O10" s="1623"/>
      <c r="P10" s="1623"/>
      <c r="Q10" s="1623"/>
      <c r="R10" s="1623"/>
    </row>
    <row r="11" spans="1:22" s="95" customFormat="1" ht="12.75">
      <c r="A11" s="1628"/>
      <c r="B11" s="943"/>
      <c r="C11" s="946"/>
      <c r="D11" s="927"/>
      <c r="E11" s="925"/>
      <c r="F11" s="925"/>
      <c r="G11" s="925"/>
      <c r="H11" s="947"/>
      <c r="I11" s="1630"/>
      <c r="J11" s="1381"/>
      <c r="K11" s="1614"/>
      <c r="L11" s="1447"/>
      <c r="M11" s="1616"/>
      <c r="N11" s="1447"/>
      <c r="O11" s="1624"/>
      <c r="P11" s="1624"/>
      <c r="Q11" s="1624"/>
      <c r="R11" s="1624"/>
    </row>
    <row r="12" spans="1:22" s="95" customFormat="1" ht="12.75">
      <c r="A12" s="1196"/>
      <c r="B12" s="1200"/>
      <c r="C12" s="1200"/>
      <c r="D12" s="1195"/>
      <c r="E12" s="1193"/>
      <c r="F12" s="1193"/>
      <c r="G12" s="1193"/>
      <c r="H12" s="1193"/>
      <c r="I12" s="1200"/>
      <c r="J12" s="1190"/>
      <c r="K12" s="1194"/>
      <c r="L12" s="1193"/>
      <c r="M12" s="1194"/>
      <c r="N12" s="1193"/>
      <c r="O12" s="1195"/>
      <c r="P12" s="1195"/>
      <c r="Q12" s="1195"/>
      <c r="R12" s="1195"/>
    </row>
    <row r="13" spans="1:22" s="95" customFormat="1" ht="12.75">
      <c r="A13" s="1197" t="s">
        <v>1848</v>
      </c>
      <c r="B13" s="1200"/>
      <c r="C13" s="1200"/>
      <c r="D13" s="1195"/>
      <c r="E13" s="1193"/>
      <c r="F13" s="1193"/>
      <c r="G13" s="1193"/>
      <c r="H13" s="1193"/>
      <c r="I13" s="1200"/>
      <c r="J13" s="1190"/>
      <c r="K13" s="1194"/>
      <c r="L13" s="1193"/>
      <c r="M13" s="1194"/>
      <c r="N13" s="1193"/>
      <c r="O13" s="1195"/>
      <c r="P13" s="1195"/>
      <c r="Q13" s="1195"/>
      <c r="R13" s="1195"/>
    </row>
    <row r="14" spans="1:22" s="95" customFormat="1" ht="12.75">
      <c r="A14" s="1196"/>
      <c r="B14" s="1200"/>
      <c r="C14" s="1200"/>
      <c r="D14" s="1195"/>
      <c r="E14" s="1193"/>
      <c r="F14" s="1193"/>
      <c r="G14" s="1193"/>
      <c r="H14" s="1193"/>
      <c r="I14" s="1200"/>
      <c r="J14" s="1190"/>
      <c r="K14" s="1194"/>
      <c r="L14" s="1193"/>
      <c r="M14" s="1194"/>
      <c r="N14" s="1193"/>
      <c r="O14" s="1195"/>
      <c r="P14" s="1195"/>
      <c r="Q14" s="1195"/>
      <c r="R14" s="1195"/>
    </row>
    <row r="15" spans="1:22" s="64" customFormat="1" ht="23.25" customHeight="1">
      <c r="A15" s="105" t="s">
        <v>16</v>
      </c>
      <c r="B15" s="1224">
        <v>1339</v>
      </c>
      <c r="C15" s="1224">
        <v>605</v>
      </c>
      <c r="D15" s="1224">
        <v>708</v>
      </c>
      <c r="E15" s="1224">
        <v>1059</v>
      </c>
      <c r="F15" s="1224">
        <v>51</v>
      </c>
      <c r="G15" s="1224">
        <v>151</v>
      </c>
      <c r="H15" s="1224">
        <v>1192</v>
      </c>
      <c r="I15" s="1224">
        <v>974</v>
      </c>
      <c r="J15" s="1224">
        <v>210</v>
      </c>
      <c r="K15" s="1224">
        <v>194</v>
      </c>
      <c r="L15" s="1224">
        <v>879</v>
      </c>
      <c r="M15" s="1224">
        <v>806</v>
      </c>
      <c r="N15" s="1224">
        <v>502</v>
      </c>
      <c r="O15" s="1224">
        <v>459</v>
      </c>
      <c r="P15" s="1224">
        <v>40</v>
      </c>
      <c r="Q15" s="1224">
        <v>60</v>
      </c>
      <c r="R15" s="1224">
        <v>173</v>
      </c>
    </row>
    <row r="16" spans="1:22" s="64" customFormat="1" ht="9" customHeight="1">
      <c r="A16" s="105"/>
      <c r="B16" s="1223"/>
      <c r="C16" s="1048"/>
      <c r="D16" s="1048"/>
      <c r="E16" s="1048"/>
      <c r="F16" s="1048"/>
      <c r="G16" s="1048"/>
      <c r="H16" s="1048"/>
      <c r="I16" s="1048"/>
      <c r="J16" s="1048"/>
      <c r="K16" s="1048"/>
      <c r="L16" s="1048"/>
      <c r="M16" s="1048"/>
      <c r="N16" s="1048"/>
      <c r="O16" s="1048"/>
      <c r="P16" s="1048"/>
      <c r="Q16" s="1048"/>
      <c r="R16" s="1048"/>
    </row>
    <row r="17" spans="1:18" s="95" customFormat="1" ht="12.75">
      <c r="A17" s="81" t="s">
        <v>17</v>
      </c>
      <c r="B17" s="863">
        <v>106</v>
      </c>
      <c r="C17" s="863">
        <v>57</v>
      </c>
      <c r="D17" s="863">
        <v>54</v>
      </c>
      <c r="E17" s="863">
        <v>84</v>
      </c>
      <c r="F17" s="863">
        <v>2</v>
      </c>
      <c r="G17" s="863">
        <v>9</v>
      </c>
      <c r="H17" s="863">
        <v>95</v>
      </c>
      <c r="I17" s="863">
        <v>77</v>
      </c>
      <c r="J17" s="863">
        <v>3</v>
      </c>
      <c r="K17" s="863">
        <v>2</v>
      </c>
      <c r="L17" s="863">
        <v>75</v>
      </c>
      <c r="M17" s="863">
        <v>72</v>
      </c>
      <c r="N17" s="863">
        <v>38</v>
      </c>
      <c r="O17" s="863">
        <v>34</v>
      </c>
      <c r="P17" s="863">
        <v>2</v>
      </c>
      <c r="Q17" s="863">
        <v>5</v>
      </c>
      <c r="R17" s="863">
        <v>10</v>
      </c>
    </row>
    <row r="18" spans="1:18" s="95" customFormat="1" ht="12.75">
      <c r="A18" s="81" t="s">
        <v>18</v>
      </c>
      <c r="B18" s="863">
        <v>18</v>
      </c>
      <c r="C18" s="863">
        <v>8</v>
      </c>
      <c r="D18" s="863">
        <v>7</v>
      </c>
      <c r="E18" s="863">
        <v>13</v>
      </c>
      <c r="F18" s="863">
        <v>0</v>
      </c>
      <c r="G18" s="863">
        <v>0</v>
      </c>
      <c r="H18" s="863">
        <v>15</v>
      </c>
      <c r="I18" s="863">
        <v>13</v>
      </c>
      <c r="J18" s="863">
        <v>2</v>
      </c>
      <c r="K18" s="863">
        <v>2</v>
      </c>
      <c r="L18" s="863">
        <v>12</v>
      </c>
      <c r="M18" s="863">
        <v>9</v>
      </c>
      <c r="N18" s="863">
        <v>9</v>
      </c>
      <c r="O18" s="863">
        <v>3</v>
      </c>
      <c r="P18" s="863">
        <v>0</v>
      </c>
      <c r="Q18" s="863">
        <v>0</v>
      </c>
      <c r="R18" s="863">
        <v>6</v>
      </c>
    </row>
    <row r="19" spans="1:18" s="95" customFormat="1" ht="12.75">
      <c r="A19" s="81" t="s">
        <v>19</v>
      </c>
      <c r="B19" s="863">
        <v>22</v>
      </c>
      <c r="C19" s="863">
        <v>16</v>
      </c>
      <c r="D19" s="863">
        <v>15</v>
      </c>
      <c r="E19" s="863">
        <v>21</v>
      </c>
      <c r="F19" s="863">
        <v>0</v>
      </c>
      <c r="G19" s="863">
        <v>2</v>
      </c>
      <c r="H19" s="863">
        <v>22</v>
      </c>
      <c r="I19" s="863">
        <v>16</v>
      </c>
      <c r="J19" s="863">
        <v>1</v>
      </c>
      <c r="K19" s="863">
        <v>1</v>
      </c>
      <c r="L19" s="863">
        <v>16</v>
      </c>
      <c r="M19" s="863">
        <v>11</v>
      </c>
      <c r="N19" s="863">
        <v>10</v>
      </c>
      <c r="O19" s="863">
        <v>6</v>
      </c>
      <c r="P19" s="863">
        <v>0</v>
      </c>
      <c r="Q19" s="863">
        <v>0</v>
      </c>
      <c r="R19" s="863">
        <v>1</v>
      </c>
    </row>
    <row r="20" spans="1:18" s="95" customFormat="1" ht="12.75">
      <c r="A20" s="81" t="s">
        <v>20</v>
      </c>
      <c r="B20" s="863">
        <v>65</v>
      </c>
      <c r="C20" s="863">
        <v>25</v>
      </c>
      <c r="D20" s="863">
        <v>38</v>
      </c>
      <c r="E20" s="863">
        <v>53</v>
      </c>
      <c r="F20" s="863">
        <v>7</v>
      </c>
      <c r="G20" s="863">
        <v>7</v>
      </c>
      <c r="H20" s="863">
        <v>63</v>
      </c>
      <c r="I20" s="863">
        <v>51</v>
      </c>
      <c r="J20" s="863">
        <v>17</v>
      </c>
      <c r="K20" s="863">
        <v>17</v>
      </c>
      <c r="L20" s="863">
        <v>46</v>
      </c>
      <c r="M20" s="863">
        <v>44</v>
      </c>
      <c r="N20" s="863">
        <v>32</v>
      </c>
      <c r="O20" s="863">
        <v>19</v>
      </c>
      <c r="P20" s="863">
        <v>2</v>
      </c>
      <c r="Q20" s="863">
        <v>3</v>
      </c>
      <c r="R20" s="863">
        <v>6</v>
      </c>
    </row>
    <row r="21" spans="1:18" s="95" customFormat="1" ht="12.75">
      <c r="A21" s="81" t="s">
        <v>21</v>
      </c>
      <c r="B21" s="863">
        <v>77</v>
      </c>
      <c r="C21" s="863">
        <v>41</v>
      </c>
      <c r="D21" s="863">
        <v>40</v>
      </c>
      <c r="E21" s="863">
        <v>61</v>
      </c>
      <c r="F21" s="863">
        <v>10</v>
      </c>
      <c r="G21" s="863">
        <v>11</v>
      </c>
      <c r="H21" s="863">
        <v>69</v>
      </c>
      <c r="I21" s="863">
        <v>63</v>
      </c>
      <c r="J21" s="863">
        <v>16</v>
      </c>
      <c r="K21" s="863">
        <v>13</v>
      </c>
      <c r="L21" s="863">
        <v>57</v>
      </c>
      <c r="M21" s="863">
        <v>56</v>
      </c>
      <c r="N21" s="863">
        <v>28</v>
      </c>
      <c r="O21" s="863">
        <v>21</v>
      </c>
      <c r="P21" s="863">
        <v>2</v>
      </c>
      <c r="Q21" s="863">
        <v>7</v>
      </c>
      <c r="R21" s="863">
        <v>14</v>
      </c>
    </row>
    <row r="22" spans="1:18" s="95" customFormat="1" ht="12.75">
      <c r="A22" s="81" t="s">
        <v>22</v>
      </c>
      <c r="B22" s="863">
        <v>99</v>
      </c>
      <c r="C22" s="863">
        <v>50</v>
      </c>
      <c r="D22" s="863">
        <v>54</v>
      </c>
      <c r="E22" s="863">
        <v>82</v>
      </c>
      <c r="F22" s="863">
        <v>0</v>
      </c>
      <c r="G22" s="863">
        <v>18</v>
      </c>
      <c r="H22" s="863">
        <v>90</v>
      </c>
      <c r="I22" s="863">
        <v>56</v>
      </c>
      <c r="J22" s="863">
        <v>40</v>
      </c>
      <c r="K22" s="863">
        <v>39</v>
      </c>
      <c r="L22" s="863">
        <v>33</v>
      </c>
      <c r="M22" s="863">
        <v>24</v>
      </c>
      <c r="N22" s="863">
        <v>32</v>
      </c>
      <c r="O22" s="863">
        <v>64</v>
      </c>
      <c r="P22" s="863">
        <v>0</v>
      </c>
      <c r="Q22" s="863">
        <v>5</v>
      </c>
      <c r="R22" s="863">
        <v>25</v>
      </c>
    </row>
    <row r="23" spans="1:18" s="95" customFormat="1" ht="12.75">
      <c r="A23" s="81" t="s">
        <v>85</v>
      </c>
      <c r="B23" s="863">
        <v>444</v>
      </c>
      <c r="C23" s="863">
        <v>206</v>
      </c>
      <c r="D23" s="863">
        <v>248</v>
      </c>
      <c r="E23" s="863">
        <v>359</v>
      </c>
      <c r="F23" s="863">
        <v>9</v>
      </c>
      <c r="G23" s="863">
        <v>39</v>
      </c>
      <c r="H23" s="863">
        <v>385</v>
      </c>
      <c r="I23" s="863">
        <v>324</v>
      </c>
      <c r="J23" s="863">
        <v>11</v>
      </c>
      <c r="K23" s="863">
        <v>8</v>
      </c>
      <c r="L23" s="863">
        <v>321</v>
      </c>
      <c r="M23" s="863">
        <v>306</v>
      </c>
      <c r="N23" s="863">
        <v>146</v>
      </c>
      <c r="O23" s="863">
        <v>149</v>
      </c>
      <c r="P23" s="863">
        <v>14</v>
      </c>
      <c r="Q23" s="863">
        <v>14</v>
      </c>
      <c r="R23" s="863">
        <v>42</v>
      </c>
    </row>
    <row r="24" spans="1:18" s="95" customFormat="1" ht="12.75">
      <c r="A24" s="81" t="s">
        <v>60</v>
      </c>
      <c r="B24" s="863">
        <v>49</v>
      </c>
      <c r="C24" s="863">
        <v>17</v>
      </c>
      <c r="D24" s="863">
        <v>19</v>
      </c>
      <c r="E24" s="863">
        <v>32</v>
      </c>
      <c r="F24" s="863">
        <v>5</v>
      </c>
      <c r="G24" s="863">
        <v>14</v>
      </c>
      <c r="H24" s="863">
        <v>45</v>
      </c>
      <c r="I24" s="863">
        <v>39</v>
      </c>
      <c r="J24" s="863">
        <v>26</v>
      </c>
      <c r="K24" s="863">
        <v>23</v>
      </c>
      <c r="L24" s="863">
        <v>25</v>
      </c>
      <c r="M24" s="863">
        <v>16</v>
      </c>
      <c r="N24" s="863">
        <v>22</v>
      </c>
      <c r="O24" s="863">
        <v>5</v>
      </c>
      <c r="P24" s="863">
        <v>0</v>
      </c>
      <c r="Q24" s="863">
        <v>7</v>
      </c>
      <c r="R24" s="863">
        <v>6</v>
      </c>
    </row>
    <row r="25" spans="1:18" s="95" customFormat="1" ht="12.75">
      <c r="A25" s="81" t="s">
        <v>23</v>
      </c>
      <c r="B25" s="863">
        <v>185</v>
      </c>
      <c r="C25" s="863">
        <v>88</v>
      </c>
      <c r="D25" s="863">
        <v>93</v>
      </c>
      <c r="E25" s="863">
        <v>147</v>
      </c>
      <c r="F25" s="863">
        <v>7</v>
      </c>
      <c r="G25" s="863">
        <v>24</v>
      </c>
      <c r="H25" s="863">
        <v>167</v>
      </c>
      <c r="I25" s="863">
        <v>134</v>
      </c>
      <c r="J25" s="863">
        <v>7</v>
      </c>
      <c r="K25" s="863">
        <v>7</v>
      </c>
      <c r="L25" s="863">
        <v>129</v>
      </c>
      <c r="M25" s="863">
        <v>122</v>
      </c>
      <c r="N25" s="863">
        <v>60</v>
      </c>
      <c r="O25" s="863">
        <v>65</v>
      </c>
      <c r="P25" s="863">
        <v>5</v>
      </c>
      <c r="Q25" s="863">
        <v>8</v>
      </c>
      <c r="R25" s="863">
        <v>27</v>
      </c>
    </row>
    <row r="26" spans="1:18" s="95" customFormat="1" ht="12.75">
      <c r="A26" s="81" t="s">
        <v>24</v>
      </c>
      <c r="B26" s="863">
        <v>159</v>
      </c>
      <c r="C26" s="863">
        <v>44</v>
      </c>
      <c r="D26" s="863">
        <v>78</v>
      </c>
      <c r="E26" s="863">
        <v>113</v>
      </c>
      <c r="F26" s="863">
        <v>4</v>
      </c>
      <c r="G26" s="863">
        <v>18</v>
      </c>
      <c r="H26" s="863">
        <v>135</v>
      </c>
      <c r="I26" s="863">
        <v>115</v>
      </c>
      <c r="J26" s="863">
        <v>66</v>
      </c>
      <c r="K26" s="863">
        <v>65</v>
      </c>
      <c r="L26" s="863">
        <v>83</v>
      </c>
      <c r="M26" s="863">
        <v>68</v>
      </c>
      <c r="N26" s="863">
        <v>79</v>
      </c>
      <c r="O26" s="863">
        <v>62</v>
      </c>
      <c r="P26" s="863">
        <v>12</v>
      </c>
      <c r="Q26" s="863">
        <v>10</v>
      </c>
      <c r="R26" s="863">
        <v>22</v>
      </c>
    </row>
    <row r="27" spans="1:18" s="95" customFormat="1" ht="12.75">
      <c r="A27" s="81" t="s">
        <v>25</v>
      </c>
      <c r="B27" s="863">
        <v>3</v>
      </c>
      <c r="C27" s="863">
        <v>0</v>
      </c>
      <c r="D27" s="863">
        <v>0</v>
      </c>
      <c r="E27" s="863">
        <v>1</v>
      </c>
      <c r="F27" s="863">
        <v>1</v>
      </c>
      <c r="G27" s="863">
        <v>0</v>
      </c>
      <c r="H27" s="863">
        <v>3</v>
      </c>
      <c r="I27" s="863">
        <v>2</v>
      </c>
      <c r="J27" s="863">
        <v>1</v>
      </c>
      <c r="K27" s="863">
        <v>0</v>
      </c>
      <c r="L27" s="863">
        <v>1</v>
      </c>
      <c r="M27" s="863">
        <v>0</v>
      </c>
      <c r="N27" s="863">
        <v>0</v>
      </c>
      <c r="O27" s="863">
        <v>0</v>
      </c>
      <c r="P27" s="863">
        <v>0</v>
      </c>
      <c r="Q27" s="863">
        <v>0</v>
      </c>
      <c r="R27" s="863">
        <v>0</v>
      </c>
    </row>
    <row r="28" spans="1:18" s="95" customFormat="1" ht="12.75">
      <c r="A28" s="81" t="s">
        <v>26</v>
      </c>
      <c r="B28" s="863">
        <v>4</v>
      </c>
      <c r="C28" s="863">
        <v>2</v>
      </c>
      <c r="D28" s="863">
        <v>1</v>
      </c>
      <c r="E28" s="863">
        <v>3</v>
      </c>
      <c r="F28" s="863">
        <v>0</v>
      </c>
      <c r="G28" s="863">
        <v>0</v>
      </c>
      <c r="H28" s="863">
        <v>3</v>
      </c>
      <c r="I28" s="863">
        <v>1</v>
      </c>
      <c r="J28" s="863">
        <v>0</v>
      </c>
      <c r="K28" s="863">
        <v>0</v>
      </c>
      <c r="L28" s="863">
        <v>1</v>
      </c>
      <c r="M28" s="863">
        <v>1</v>
      </c>
      <c r="N28" s="863">
        <v>1</v>
      </c>
      <c r="O28" s="863">
        <v>0</v>
      </c>
      <c r="P28" s="863">
        <v>0</v>
      </c>
      <c r="Q28" s="863">
        <v>0</v>
      </c>
      <c r="R28" s="863">
        <v>0</v>
      </c>
    </row>
    <row r="29" spans="1:18" s="95" customFormat="1" ht="12.75">
      <c r="A29" s="81" t="s">
        <v>27</v>
      </c>
      <c r="B29" s="863">
        <v>105</v>
      </c>
      <c r="C29" s="863">
        <v>50</v>
      </c>
      <c r="D29" s="863">
        <v>61</v>
      </c>
      <c r="E29" s="863">
        <v>89</v>
      </c>
      <c r="F29" s="863">
        <v>6</v>
      </c>
      <c r="G29" s="863">
        <v>8</v>
      </c>
      <c r="H29" s="863">
        <v>98</v>
      </c>
      <c r="I29" s="863">
        <v>83</v>
      </c>
      <c r="J29" s="863">
        <v>20</v>
      </c>
      <c r="K29" s="863">
        <v>17</v>
      </c>
      <c r="L29" s="863">
        <v>80</v>
      </c>
      <c r="M29" s="863">
        <v>77</v>
      </c>
      <c r="N29" s="863">
        <v>45</v>
      </c>
      <c r="O29" s="863">
        <v>31</v>
      </c>
      <c r="P29" s="863">
        <v>2</v>
      </c>
      <c r="Q29" s="863">
        <v>1</v>
      </c>
      <c r="R29" s="863">
        <v>14</v>
      </c>
    </row>
    <row r="30" spans="1:18" s="95" customFormat="1" ht="12.75">
      <c r="A30" s="81" t="s">
        <v>28</v>
      </c>
      <c r="B30" s="863">
        <v>3</v>
      </c>
      <c r="C30" s="863">
        <v>1</v>
      </c>
      <c r="D30" s="863">
        <v>0</v>
      </c>
      <c r="E30" s="863">
        <v>1</v>
      </c>
      <c r="F30" s="863">
        <v>0</v>
      </c>
      <c r="G30" s="863">
        <v>1</v>
      </c>
      <c r="H30" s="863">
        <v>2</v>
      </c>
      <c r="I30" s="863">
        <v>0</v>
      </c>
      <c r="J30" s="863">
        <v>0</v>
      </c>
      <c r="K30" s="863">
        <v>0</v>
      </c>
      <c r="L30" s="863">
        <v>0</v>
      </c>
      <c r="M30" s="863">
        <v>0</v>
      </c>
      <c r="N30" s="863">
        <v>0</v>
      </c>
      <c r="O30" s="863">
        <v>0</v>
      </c>
      <c r="P30" s="863">
        <v>1</v>
      </c>
      <c r="Q30" s="863">
        <v>0</v>
      </c>
      <c r="R30" s="863">
        <v>0</v>
      </c>
    </row>
    <row r="31" spans="1:18" s="95" customFormat="1" ht="12.75">
      <c r="A31" s="81"/>
      <c r="B31" s="89"/>
      <c r="C31" s="89"/>
      <c r="D31" s="89"/>
      <c r="E31" s="89"/>
      <c r="F31" s="89"/>
      <c r="G31" s="89"/>
      <c r="H31" s="89"/>
      <c r="I31" s="89"/>
      <c r="J31" s="89"/>
      <c r="K31" s="89"/>
      <c r="L31" s="89"/>
      <c r="M31" s="89"/>
      <c r="N31" s="89"/>
      <c r="O31" s="89"/>
      <c r="P31" s="89"/>
      <c r="Q31" s="89"/>
      <c r="R31" s="89"/>
    </row>
    <row r="32" spans="1:18" s="95" customFormat="1" ht="14.25">
      <c r="A32" s="1197" t="s">
        <v>1849</v>
      </c>
      <c r="B32" s="89"/>
      <c r="C32" s="89"/>
      <c r="D32" s="89"/>
      <c r="E32" s="89"/>
      <c r="F32" s="89"/>
      <c r="G32" s="89"/>
      <c r="H32" s="89"/>
      <c r="I32" s="89"/>
      <c r="J32" s="89"/>
      <c r="K32" s="89"/>
      <c r="L32" s="89"/>
      <c r="M32" s="89"/>
      <c r="N32" s="89"/>
      <c r="O32" s="89"/>
      <c r="P32" s="89"/>
      <c r="Q32" s="89"/>
      <c r="R32" s="89"/>
    </row>
    <row r="33" spans="1:18" s="95" customFormat="1" ht="12.75">
      <c r="A33" s="1201" t="s">
        <v>1850</v>
      </c>
      <c r="B33" s="1202"/>
      <c r="C33" s="1203">
        <v>50</v>
      </c>
      <c r="D33" s="89"/>
      <c r="E33" s="89"/>
      <c r="F33" s="89"/>
      <c r="G33" s="89"/>
      <c r="H33" s="89"/>
      <c r="I33" s="89"/>
      <c r="J33" s="89"/>
      <c r="K33" s="89"/>
      <c r="L33" s="89"/>
      <c r="M33" s="89"/>
      <c r="N33" s="89"/>
      <c r="O33" s="89"/>
      <c r="P33" s="89"/>
      <c r="Q33" s="89"/>
      <c r="R33" s="89"/>
    </row>
    <row r="34" spans="1:18" s="95" customFormat="1" ht="12.75">
      <c r="A34" s="81"/>
      <c r="B34" s="89"/>
      <c r="C34" s="89"/>
      <c r="D34" s="89"/>
      <c r="E34" s="89"/>
      <c r="F34" s="89"/>
      <c r="G34" s="89"/>
      <c r="H34" s="89"/>
      <c r="I34" s="89"/>
      <c r="J34" s="89"/>
      <c r="K34" s="89"/>
      <c r="L34" s="89"/>
      <c r="M34" s="89"/>
      <c r="N34" s="89"/>
      <c r="O34" s="89"/>
      <c r="P34" s="89"/>
      <c r="Q34" s="89"/>
      <c r="R34" s="89"/>
    </row>
    <row r="35" spans="1:18" s="95" customFormat="1" ht="12.75">
      <c r="A35" s="133" t="str">
        <f>A15</f>
        <v>Scotland</v>
      </c>
      <c r="B35" s="1220">
        <f>B15/$B15</f>
        <v>1</v>
      </c>
      <c r="C35" s="1220">
        <f t="shared" ref="C35:R35" si="0">C15/$B15</f>
        <v>0.45182972367438384</v>
      </c>
      <c r="D35" s="1220">
        <f t="shared" si="0"/>
        <v>0.52875280059746077</v>
      </c>
      <c r="E35" s="1220">
        <f t="shared" si="0"/>
        <v>0.79088872292755785</v>
      </c>
      <c r="F35" s="1220">
        <f t="shared" si="0"/>
        <v>3.8088125466766244E-2</v>
      </c>
      <c r="G35" s="1220">
        <f t="shared" si="0"/>
        <v>0.11277072442120986</v>
      </c>
      <c r="H35" s="1220">
        <f t="shared" si="0"/>
        <v>0.89021657953696787</v>
      </c>
      <c r="I35" s="1220">
        <f t="shared" si="0"/>
        <v>0.7274085138162808</v>
      </c>
      <c r="J35" s="1220">
        <f t="shared" si="0"/>
        <v>0.15683345780433158</v>
      </c>
      <c r="K35" s="1220">
        <f t="shared" si="0"/>
        <v>0.14488424197162061</v>
      </c>
      <c r="L35" s="1220">
        <f t="shared" si="0"/>
        <v>0.65646004480955933</v>
      </c>
      <c r="M35" s="1220">
        <f t="shared" si="0"/>
        <v>0.60194174757281549</v>
      </c>
      <c r="N35" s="1220">
        <f t="shared" si="0"/>
        <v>0.37490664675130697</v>
      </c>
      <c r="O35" s="1220">
        <f t="shared" si="0"/>
        <v>0.34279312920089622</v>
      </c>
      <c r="P35" s="1220">
        <f t="shared" si="0"/>
        <v>2.9873039581777446E-2</v>
      </c>
      <c r="Q35" s="1220">
        <f t="shared" si="0"/>
        <v>4.4809559372666168E-2</v>
      </c>
      <c r="R35" s="1220">
        <f t="shared" si="0"/>
        <v>0.12920089619118746</v>
      </c>
    </row>
    <row r="36" spans="1:18" s="95" customFormat="1" ht="12.75">
      <c r="A36" s="81"/>
      <c r="B36" s="1220"/>
      <c r="C36" s="1221"/>
      <c r="D36" s="1221"/>
      <c r="E36" s="1221"/>
      <c r="F36" s="1221"/>
      <c r="G36" s="1221"/>
      <c r="H36" s="1221"/>
      <c r="I36" s="1221"/>
      <c r="J36" s="1221"/>
      <c r="K36" s="1221"/>
      <c r="L36" s="1221"/>
      <c r="M36" s="1221"/>
      <c r="N36" s="1221"/>
      <c r="O36" s="1221"/>
      <c r="P36" s="1221"/>
      <c r="Q36" s="1221"/>
      <c r="R36" s="1221"/>
    </row>
    <row r="37" spans="1:18" s="95" customFormat="1" ht="12.75">
      <c r="A37" s="81" t="str">
        <f>A17</f>
        <v>Ayrshire &amp; Arran</v>
      </c>
      <c r="B37" s="1222">
        <f t="shared" ref="B37:R37" si="1">IF($B17&lt;$C$33," ",B17/$B17)</f>
        <v>1</v>
      </c>
      <c r="C37" s="1222">
        <f t="shared" si="1"/>
        <v>0.53773584905660377</v>
      </c>
      <c r="D37" s="1222">
        <f t="shared" si="1"/>
        <v>0.50943396226415094</v>
      </c>
      <c r="E37" s="1222">
        <f t="shared" si="1"/>
        <v>0.79245283018867929</v>
      </c>
      <c r="F37" s="1222">
        <f t="shared" si="1"/>
        <v>1.8867924528301886E-2</v>
      </c>
      <c r="G37" s="1222">
        <f t="shared" si="1"/>
        <v>8.4905660377358486E-2</v>
      </c>
      <c r="H37" s="1222">
        <f t="shared" si="1"/>
        <v>0.89622641509433965</v>
      </c>
      <c r="I37" s="1222">
        <f t="shared" si="1"/>
        <v>0.72641509433962259</v>
      </c>
      <c r="J37" s="1222">
        <f t="shared" si="1"/>
        <v>2.8301886792452831E-2</v>
      </c>
      <c r="K37" s="1222">
        <f t="shared" si="1"/>
        <v>1.8867924528301886E-2</v>
      </c>
      <c r="L37" s="1222">
        <f t="shared" si="1"/>
        <v>0.70754716981132071</v>
      </c>
      <c r="M37" s="1222">
        <f t="shared" si="1"/>
        <v>0.67924528301886788</v>
      </c>
      <c r="N37" s="1222">
        <f t="shared" si="1"/>
        <v>0.35849056603773582</v>
      </c>
      <c r="O37" s="1222">
        <f t="shared" si="1"/>
        <v>0.32075471698113206</v>
      </c>
      <c r="P37" s="1222">
        <f t="shared" si="1"/>
        <v>1.8867924528301886E-2</v>
      </c>
      <c r="Q37" s="1222">
        <f t="shared" si="1"/>
        <v>4.716981132075472E-2</v>
      </c>
      <c r="R37" s="1222">
        <f t="shared" si="1"/>
        <v>9.4339622641509441E-2</v>
      </c>
    </row>
    <row r="38" spans="1:18" s="95" customFormat="1" ht="12.75">
      <c r="A38" s="81" t="str">
        <f t="shared" ref="A38:A50" si="2">A18</f>
        <v>Borders</v>
      </c>
      <c r="B38" s="1222" t="str">
        <f t="shared" ref="B38:R38" si="3">IF($B18&lt;$C$33," ",B18/$B18)</f>
        <v xml:space="preserve"> </v>
      </c>
      <c r="C38" s="1222" t="str">
        <f t="shared" si="3"/>
        <v xml:space="preserve"> </v>
      </c>
      <c r="D38" s="1222" t="str">
        <f t="shared" si="3"/>
        <v xml:space="preserve"> </v>
      </c>
      <c r="E38" s="1222" t="str">
        <f t="shared" si="3"/>
        <v xml:space="preserve"> </v>
      </c>
      <c r="F38" s="1222" t="str">
        <f t="shared" si="3"/>
        <v xml:space="preserve"> </v>
      </c>
      <c r="G38" s="1222" t="str">
        <f t="shared" si="3"/>
        <v xml:space="preserve"> </v>
      </c>
      <c r="H38" s="1222" t="str">
        <f t="shared" si="3"/>
        <v xml:space="preserve"> </v>
      </c>
      <c r="I38" s="1222" t="str">
        <f t="shared" si="3"/>
        <v xml:space="preserve"> </v>
      </c>
      <c r="J38" s="1222" t="str">
        <f t="shared" si="3"/>
        <v xml:space="preserve"> </v>
      </c>
      <c r="K38" s="1222" t="str">
        <f t="shared" si="3"/>
        <v xml:space="preserve"> </v>
      </c>
      <c r="L38" s="1222" t="str">
        <f t="shared" si="3"/>
        <v xml:space="preserve"> </v>
      </c>
      <c r="M38" s="1222" t="str">
        <f t="shared" si="3"/>
        <v xml:space="preserve"> </v>
      </c>
      <c r="N38" s="1222" t="str">
        <f t="shared" si="3"/>
        <v xml:space="preserve"> </v>
      </c>
      <c r="O38" s="1222" t="str">
        <f t="shared" si="3"/>
        <v xml:space="preserve"> </v>
      </c>
      <c r="P38" s="1222" t="str">
        <f t="shared" si="3"/>
        <v xml:space="preserve"> </v>
      </c>
      <c r="Q38" s="1222" t="str">
        <f t="shared" si="3"/>
        <v xml:space="preserve"> </v>
      </c>
      <c r="R38" s="1222" t="str">
        <f t="shared" si="3"/>
        <v xml:space="preserve"> </v>
      </c>
    </row>
    <row r="39" spans="1:18" s="95" customFormat="1" ht="12.75">
      <c r="A39" s="81" t="str">
        <f t="shared" si="2"/>
        <v>Dumfries &amp; Galloway</v>
      </c>
      <c r="B39" s="1222" t="str">
        <f t="shared" ref="B39:R39" si="4">IF($B19&lt;$C$33," ",B19/$B19)</f>
        <v xml:space="preserve"> </v>
      </c>
      <c r="C39" s="1222" t="str">
        <f t="shared" si="4"/>
        <v xml:space="preserve"> </v>
      </c>
      <c r="D39" s="1222" t="str">
        <f t="shared" si="4"/>
        <v xml:space="preserve"> </v>
      </c>
      <c r="E39" s="1222" t="str">
        <f t="shared" si="4"/>
        <v xml:space="preserve"> </v>
      </c>
      <c r="F39" s="1222" t="str">
        <f t="shared" si="4"/>
        <v xml:space="preserve"> </v>
      </c>
      <c r="G39" s="1222" t="str">
        <f t="shared" si="4"/>
        <v xml:space="preserve"> </v>
      </c>
      <c r="H39" s="1222" t="str">
        <f t="shared" si="4"/>
        <v xml:space="preserve"> </v>
      </c>
      <c r="I39" s="1222" t="str">
        <f t="shared" si="4"/>
        <v xml:space="preserve"> </v>
      </c>
      <c r="J39" s="1222" t="str">
        <f t="shared" si="4"/>
        <v xml:space="preserve"> </v>
      </c>
      <c r="K39" s="1222" t="str">
        <f t="shared" si="4"/>
        <v xml:space="preserve"> </v>
      </c>
      <c r="L39" s="1222" t="str">
        <f t="shared" si="4"/>
        <v xml:space="preserve"> </v>
      </c>
      <c r="M39" s="1222" t="str">
        <f t="shared" si="4"/>
        <v xml:space="preserve"> </v>
      </c>
      <c r="N39" s="1222" t="str">
        <f t="shared" si="4"/>
        <v xml:space="preserve"> </v>
      </c>
      <c r="O39" s="1222" t="str">
        <f t="shared" si="4"/>
        <v xml:space="preserve"> </v>
      </c>
      <c r="P39" s="1222" t="str">
        <f t="shared" si="4"/>
        <v xml:space="preserve"> </v>
      </c>
      <c r="Q39" s="1222" t="str">
        <f t="shared" si="4"/>
        <v xml:space="preserve"> </v>
      </c>
      <c r="R39" s="1222" t="str">
        <f t="shared" si="4"/>
        <v xml:space="preserve"> </v>
      </c>
    </row>
    <row r="40" spans="1:18" s="95" customFormat="1" ht="12.75">
      <c r="A40" s="81" t="str">
        <f t="shared" si="2"/>
        <v>Fife</v>
      </c>
      <c r="B40" s="1222">
        <f t="shared" ref="B40:R40" si="5">IF($B20&lt;$C$33," ",B20/$B20)</f>
        <v>1</v>
      </c>
      <c r="C40" s="1222">
        <f t="shared" si="5"/>
        <v>0.38461538461538464</v>
      </c>
      <c r="D40" s="1222">
        <f t="shared" si="5"/>
        <v>0.58461538461538465</v>
      </c>
      <c r="E40" s="1222">
        <f t="shared" si="5"/>
        <v>0.81538461538461537</v>
      </c>
      <c r="F40" s="1222">
        <f t="shared" si="5"/>
        <v>0.1076923076923077</v>
      </c>
      <c r="G40" s="1222">
        <f t="shared" si="5"/>
        <v>0.1076923076923077</v>
      </c>
      <c r="H40" s="1222">
        <f t="shared" si="5"/>
        <v>0.96923076923076923</v>
      </c>
      <c r="I40" s="1222">
        <f t="shared" si="5"/>
        <v>0.7846153846153846</v>
      </c>
      <c r="J40" s="1222">
        <f t="shared" si="5"/>
        <v>0.26153846153846155</v>
      </c>
      <c r="K40" s="1222">
        <f t="shared" si="5"/>
        <v>0.26153846153846155</v>
      </c>
      <c r="L40" s="1222">
        <f t="shared" si="5"/>
        <v>0.70769230769230773</v>
      </c>
      <c r="M40" s="1222">
        <f t="shared" si="5"/>
        <v>0.67692307692307696</v>
      </c>
      <c r="N40" s="1222">
        <f t="shared" si="5"/>
        <v>0.49230769230769234</v>
      </c>
      <c r="O40" s="1222">
        <f t="shared" si="5"/>
        <v>0.29230769230769232</v>
      </c>
      <c r="P40" s="1222">
        <f t="shared" si="5"/>
        <v>3.0769230769230771E-2</v>
      </c>
      <c r="Q40" s="1222">
        <f t="shared" si="5"/>
        <v>4.6153846153846156E-2</v>
      </c>
      <c r="R40" s="1222">
        <f t="shared" si="5"/>
        <v>9.2307692307692313E-2</v>
      </c>
    </row>
    <row r="41" spans="1:18" s="95" customFormat="1" ht="12.75">
      <c r="A41" s="81" t="str">
        <f t="shared" si="2"/>
        <v>Forth Valley</v>
      </c>
      <c r="B41" s="1222">
        <f t="shared" ref="B41:R41" si="6">IF($B21&lt;$C$33," ",B21/$B21)</f>
        <v>1</v>
      </c>
      <c r="C41" s="1222">
        <f t="shared" si="6"/>
        <v>0.53246753246753242</v>
      </c>
      <c r="D41" s="1222">
        <f t="shared" si="6"/>
        <v>0.51948051948051943</v>
      </c>
      <c r="E41" s="1222">
        <f t="shared" si="6"/>
        <v>0.79220779220779225</v>
      </c>
      <c r="F41" s="1222">
        <f t="shared" si="6"/>
        <v>0.12987012987012986</v>
      </c>
      <c r="G41" s="1222">
        <f t="shared" si="6"/>
        <v>0.14285714285714285</v>
      </c>
      <c r="H41" s="1222">
        <f t="shared" si="6"/>
        <v>0.89610389610389607</v>
      </c>
      <c r="I41" s="1222">
        <f t="shared" si="6"/>
        <v>0.81818181818181823</v>
      </c>
      <c r="J41" s="1222">
        <f t="shared" si="6"/>
        <v>0.20779220779220781</v>
      </c>
      <c r="K41" s="1222">
        <f t="shared" si="6"/>
        <v>0.16883116883116883</v>
      </c>
      <c r="L41" s="1222">
        <f t="shared" si="6"/>
        <v>0.74025974025974028</v>
      </c>
      <c r="M41" s="1222">
        <f t="shared" si="6"/>
        <v>0.72727272727272729</v>
      </c>
      <c r="N41" s="1222">
        <f t="shared" si="6"/>
        <v>0.36363636363636365</v>
      </c>
      <c r="O41" s="1222">
        <f t="shared" si="6"/>
        <v>0.27272727272727271</v>
      </c>
      <c r="P41" s="1222">
        <f t="shared" si="6"/>
        <v>2.5974025974025976E-2</v>
      </c>
      <c r="Q41" s="1222">
        <f t="shared" si="6"/>
        <v>9.0909090909090912E-2</v>
      </c>
      <c r="R41" s="1222">
        <f t="shared" si="6"/>
        <v>0.18181818181818182</v>
      </c>
    </row>
    <row r="42" spans="1:18" s="95" customFormat="1" ht="12.75">
      <c r="A42" s="81" t="str">
        <f t="shared" si="2"/>
        <v>Grampian</v>
      </c>
      <c r="B42" s="1222">
        <f t="shared" ref="B42:R42" si="7">IF($B22&lt;$C$33," ",B22/$B22)</f>
        <v>1</v>
      </c>
      <c r="C42" s="1222">
        <f t="shared" si="7"/>
        <v>0.50505050505050508</v>
      </c>
      <c r="D42" s="1222">
        <f t="shared" si="7"/>
        <v>0.54545454545454541</v>
      </c>
      <c r="E42" s="1222">
        <f t="shared" si="7"/>
        <v>0.82828282828282829</v>
      </c>
      <c r="F42" s="1222">
        <f t="shared" si="7"/>
        <v>0</v>
      </c>
      <c r="G42" s="1222">
        <f t="shared" si="7"/>
        <v>0.18181818181818182</v>
      </c>
      <c r="H42" s="1222">
        <f t="shared" si="7"/>
        <v>0.90909090909090906</v>
      </c>
      <c r="I42" s="1222">
        <f t="shared" si="7"/>
        <v>0.56565656565656564</v>
      </c>
      <c r="J42" s="1222">
        <f t="shared" si="7"/>
        <v>0.40404040404040403</v>
      </c>
      <c r="K42" s="1222">
        <f t="shared" si="7"/>
        <v>0.39393939393939392</v>
      </c>
      <c r="L42" s="1222">
        <f t="shared" si="7"/>
        <v>0.33333333333333331</v>
      </c>
      <c r="M42" s="1222">
        <f t="shared" si="7"/>
        <v>0.24242424242424243</v>
      </c>
      <c r="N42" s="1222">
        <f t="shared" si="7"/>
        <v>0.32323232323232326</v>
      </c>
      <c r="O42" s="1222">
        <f t="shared" si="7"/>
        <v>0.64646464646464652</v>
      </c>
      <c r="P42" s="1222">
        <f t="shared" si="7"/>
        <v>0</v>
      </c>
      <c r="Q42" s="1222">
        <f t="shared" si="7"/>
        <v>5.0505050505050504E-2</v>
      </c>
      <c r="R42" s="1222">
        <f t="shared" si="7"/>
        <v>0.25252525252525254</v>
      </c>
    </row>
    <row r="43" spans="1:18" s="95" customFormat="1" ht="12.75">
      <c r="A43" s="81" t="str">
        <f t="shared" si="2"/>
        <v>Greater Glasgow &amp; Clyde</v>
      </c>
      <c r="B43" s="1222">
        <f t="shared" ref="B43:R43" si="8">IF($B23&lt;$C$33," ",B23/$B23)</f>
        <v>1</v>
      </c>
      <c r="C43" s="1222">
        <f t="shared" si="8"/>
        <v>0.46396396396396394</v>
      </c>
      <c r="D43" s="1222">
        <f t="shared" si="8"/>
        <v>0.55855855855855852</v>
      </c>
      <c r="E43" s="1222">
        <f t="shared" si="8"/>
        <v>0.80855855855855852</v>
      </c>
      <c r="F43" s="1222">
        <f t="shared" si="8"/>
        <v>2.0270270270270271E-2</v>
      </c>
      <c r="G43" s="1222">
        <f t="shared" si="8"/>
        <v>8.7837837837837843E-2</v>
      </c>
      <c r="H43" s="1222">
        <f t="shared" si="8"/>
        <v>0.86711711711711714</v>
      </c>
      <c r="I43" s="1222">
        <f t="shared" si="8"/>
        <v>0.72972972972972971</v>
      </c>
      <c r="J43" s="1222">
        <f t="shared" si="8"/>
        <v>2.4774774774774775E-2</v>
      </c>
      <c r="K43" s="1222">
        <f t="shared" si="8"/>
        <v>1.8018018018018018E-2</v>
      </c>
      <c r="L43" s="1222">
        <f t="shared" si="8"/>
        <v>0.72297297297297303</v>
      </c>
      <c r="M43" s="1222">
        <f t="shared" si="8"/>
        <v>0.68918918918918914</v>
      </c>
      <c r="N43" s="1222">
        <f t="shared" si="8"/>
        <v>0.32882882882882886</v>
      </c>
      <c r="O43" s="1222">
        <f t="shared" si="8"/>
        <v>0.3355855855855856</v>
      </c>
      <c r="P43" s="1222">
        <f t="shared" si="8"/>
        <v>3.1531531531531529E-2</v>
      </c>
      <c r="Q43" s="1222">
        <f t="shared" si="8"/>
        <v>3.1531531531531529E-2</v>
      </c>
      <c r="R43" s="1222">
        <f t="shared" si="8"/>
        <v>9.45945945945946E-2</v>
      </c>
    </row>
    <row r="44" spans="1:18" s="95" customFormat="1" ht="12.75">
      <c r="A44" s="81" t="str">
        <f t="shared" si="2"/>
        <v>Highland</v>
      </c>
      <c r="B44" s="1222" t="str">
        <f t="shared" ref="B44:R44" si="9">IF($B24&lt;$C$33," ",B24/$B24)</f>
        <v xml:space="preserve"> </v>
      </c>
      <c r="C44" s="1222" t="str">
        <f t="shared" si="9"/>
        <v xml:space="preserve"> </v>
      </c>
      <c r="D44" s="1222" t="str">
        <f t="shared" si="9"/>
        <v xml:space="preserve"> </v>
      </c>
      <c r="E44" s="1222" t="str">
        <f t="shared" si="9"/>
        <v xml:space="preserve"> </v>
      </c>
      <c r="F44" s="1222" t="str">
        <f t="shared" si="9"/>
        <v xml:space="preserve"> </v>
      </c>
      <c r="G44" s="1222" t="str">
        <f t="shared" si="9"/>
        <v xml:space="preserve"> </v>
      </c>
      <c r="H44" s="1222" t="str">
        <f t="shared" si="9"/>
        <v xml:space="preserve"> </v>
      </c>
      <c r="I44" s="1222" t="str">
        <f t="shared" si="9"/>
        <v xml:space="preserve"> </v>
      </c>
      <c r="J44" s="1222" t="str">
        <f t="shared" si="9"/>
        <v xml:space="preserve"> </v>
      </c>
      <c r="K44" s="1222" t="str">
        <f t="shared" si="9"/>
        <v xml:space="preserve"> </v>
      </c>
      <c r="L44" s="1222" t="str">
        <f t="shared" si="9"/>
        <v xml:space="preserve"> </v>
      </c>
      <c r="M44" s="1222" t="str">
        <f t="shared" si="9"/>
        <v xml:space="preserve"> </v>
      </c>
      <c r="N44" s="1222" t="str">
        <f t="shared" si="9"/>
        <v xml:space="preserve"> </v>
      </c>
      <c r="O44" s="1222" t="str">
        <f t="shared" si="9"/>
        <v xml:space="preserve"> </v>
      </c>
      <c r="P44" s="1222" t="str">
        <f t="shared" si="9"/>
        <v xml:space="preserve"> </v>
      </c>
      <c r="Q44" s="1222" t="str">
        <f t="shared" si="9"/>
        <v xml:space="preserve"> </v>
      </c>
      <c r="R44" s="1222" t="str">
        <f t="shared" si="9"/>
        <v xml:space="preserve"> </v>
      </c>
    </row>
    <row r="45" spans="1:18" s="95" customFormat="1" ht="12.75">
      <c r="A45" s="81" t="str">
        <f t="shared" si="2"/>
        <v>Lanarkshire</v>
      </c>
      <c r="B45" s="1222">
        <f t="shared" ref="B45:R45" si="10">IF($B25&lt;$C$33," ",B25/$B25)</f>
        <v>1</v>
      </c>
      <c r="C45" s="1222">
        <f t="shared" si="10"/>
        <v>0.4756756756756757</v>
      </c>
      <c r="D45" s="1222">
        <f t="shared" si="10"/>
        <v>0.50270270270270268</v>
      </c>
      <c r="E45" s="1222">
        <f t="shared" si="10"/>
        <v>0.79459459459459458</v>
      </c>
      <c r="F45" s="1222">
        <f t="shared" si="10"/>
        <v>3.783783783783784E-2</v>
      </c>
      <c r="G45" s="1222">
        <f t="shared" si="10"/>
        <v>0.12972972972972974</v>
      </c>
      <c r="H45" s="1222">
        <f t="shared" si="10"/>
        <v>0.9027027027027027</v>
      </c>
      <c r="I45" s="1222">
        <f t="shared" si="10"/>
        <v>0.72432432432432436</v>
      </c>
      <c r="J45" s="1222">
        <f t="shared" si="10"/>
        <v>3.783783783783784E-2</v>
      </c>
      <c r="K45" s="1222">
        <f t="shared" si="10"/>
        <v>3.783783783783784E-2</v>
      </c>
      <c r="L45" s="1222">
        <f t="shared" si="10"/>
        <v>0.69729729729729728</v>
      </c>
      <c r="M45" s="1222">
        <f t="shared" si="10"/>
        <v>0.6594594594594595</v>
      </c>
      <c r="N45" s="1222">
        <f t="shared" si="10"/>
        <v>0.32432432432432434</v>
      </c>
      <c r="O45" s="1222">
        <f t="shared" si="10"/>
        <v>0.35135135135135137</v>
      </c>
      <c r="P45" s="1222">
        <f t="shared" si="10"/>
        <v>2.7027027027027029E-2</v>
      </c>
      <c r="Q45" s="1222">
        <f t="shared" si="10"/>
        <v>4.3243243243243246E-2</v>
      </c>
      <c r="R45" s="1222">
        <f t="shared" si="10"/>
        <v>0.14594594594594595</v>
      </c>
    </row>
    <row r="46" spans="1:18" s="95" customFormat="1" ht="12.75">
      <c r="A46" s="81" t="str">
        <f t="shared" si="2"/>
        <v>Lothian</v>
      </c>
      <c r="B46" s="1222">
        <f t="shared" ref="B46:R46" si="11">IF($B26&lt;$C$33," ",B26/$B26)</f>
        <v>1</v>
      </c>
      <c r="C46" s="1222">
        <f t="shared" si="11"/>
        <v>0.27672955974842767</v>
      </c>
      <c r="D46" s="1222">
        <f t="shared" si="11"/>
        <v>0.49056603773584906</v>
      </c>
      <c r="E46" s="1222">
        <f t="shared" si="11"/>
        <v>0.71069182389937102</v>
      </c>
      <c r="F46" s="1222">
        <f t="shared" si="11"/>
        <v>2.5157232704402517E-2</v>
      </c>
      <c r="G46" s="1222">
        <f t="shared" si="11"/>
        <v>0.11320754716981132</v>
      </c>
      <c r="H46" s="1222">
        <f t="shared" si="11"/>
        <v>0.84905660377358494</v>
      </c>
      <c r="I46" s="1222">
        <f t="shared" si="11"/>
        <v>0.72327044025157228</v>
      </c>
      <c r="J46" s="1222">
        <f t="shared" si="11"/>
        <v>0.41509433962264153</v>
      </c>
      <c r="K46" s="1222">
        <f t="shared" si="11"/>
        <v>0.4088050314465409</v>
      </c>
      <c r="L46" s="1222">
        <f t="shared" si="11"/>
        <v>0.5220125786163522</v>
      </c>
      <c r="M46" s="1222">
        <f t="shared" si="11"/>
        <v>0.42767295597484278</v>
      </c>
      <c r="N46" s="1222">
        <f t="shared" si="11"/>
        <v>0.49685534591194969</v>
      </c>
      <c r="O46" s="1222">
        <f t="shared" si="11"/>
        <v>0.38993710691823902</v>
      </c>
      <c r="P46" s="1222">
        <f t="shared" si="11"/>
        <v>7.5471698113207544E-2</v>
      </c>
      <c r="Q46" s="1222">
        <f t="shared" si="11"/>
        <v>6.2893081761006289E-2</v>
      </c>
      <c r="R46" s="1222">
        <f t="shared" si="11"/>
        <v>0.13836477987421383</v>
      </c>
    </row>
    <row r="47" spans="1:18" s="95" customFormat="1" ht="12.75">
      <c r="A47" s="81" t="str">
        <f t="shared" si="2"/>
        <v>Orkney</v>
      </c>
      <c r="B47" s="1222" t="str">
        <f t="shared" ref="B47:R47" si="12">IF($B27&lt;$C$33," ",B27/$B27)</f>
        <v xml:space="preserve"> </v>
      </c>
      <c r="C47" s="1222" t="str">
        <f t="shared" si="12"/>
        <v xml:space="preserve"> </v>
      </c>
      <c r="D47" s="1222" t="str">
        <f t="shared" si="12"/>
        <v xml:space="preserve"> </v>
      </c>
      <c r="E47" s="1222" t="str">
        <f t="shared" si="12"/>
        <v xml:space="preserve"> </v>
      </c>
      <c r="F47" s="1222" t="str">
        <f t="shared" si="12"/>
        <v xml:space="preserve"> </v>
      </c>
      <c r="G47" s="1222" t="str">
        <f t="shared" si="12"/>
        <v xml:space="preserve"> </v>
      </c>
      <c r="H47" s="1222" t="str">
        <f t="shared" si="12"/>
        <v xml:space="preserve"> </v>
      </c>
      <c r="I47" s="1222" t="str">
        <f t="shared" si="12"/>
        <v xml:space="preserve"> </v>
      </c>
      <c r="J47" s="1222" t="str">
        <f t="shared" si="12"/>
        <v xml:space="preserve"> </v>
      </c>
      <c r="K47" s="1222" t="str">
        <f t="shared" si="12"/>
        <v xml:space="preserve"> </v>
      </c>
      <c r="L47" s="1222" t="str">
        <f t="shared" si="12"/>
        <v xml:space="preserve"> </v>
      </c>
      <c r="M47" s="1222" t="str">
        <f t="shared" si="12"/>
        <v xml:space="preserve"> </v>
      </c>
      <c r="N47" s="1222" t="str">
        <f t="shared" si="12"/>
        <v xml:space="preserve"> </v>
      </c>
      <c r="O47" s="1222" t="str">
        <f t="shared" si="12"/>
        <v xml:space="preserve"> </v>
      </c>
      <c r="P47" s="1222" t="str">
        <f t="shared" si="12"/>
        <v xml:space="preserve"> </v>
      </c>
      <c r="Q47" s="1222" t="str">
        <f t="shared" si="12"/>
        <v xml:space="preserve"> </v>
      </c>
      <c r="R47" s="1222" t="str">
        <f t="shared" si="12"/>
        <v xml:space="preserve"> </v>
      </c>
    </row>
    <row r="48" spans="1:18" s="95" customFormat="1" ht="12.75">
      <c r="A48" s="81" t="str">
        <f t="shared" si="2"/>
        <v>Shetland</v>
      </c>
      <c r="B48" s="1222" t="str">
        <f t="shared" ref="B48:R48" si="13">IF($B28&lt;$C$33," ",B28/$B28)</f>
        <v xml:space="preserve"> </v>
      </c>
      <c r="C48" s="1222" t="str">
        <f t="shared" si="13"/>
        <v xml:space="preserve"> </v>
      </c>
      <c r="D48" s="1222" t="str">
        <f t="shared" si="13"/>
        <v xml:space="preserve"> </v>
      </c>
      <c r="E48" s="1222" t="str">
        <f t="shared" si="13"/>
        <v xml:space="preserve"> </v>
      </c>
      <c r="F48" s="1222" t="str">
        <f t="shared" si="13"/>
        <v xml:space="preserve"> </v>
      </c>
      <c r="G48" s="1222" t="str">
        <f t="shared" si="13"/>
        <v xml:space="preserve"> </v>
      </c>
      <c r="H48" s="1222" t="str">
        <f t="shared" si="13"/>
        <v xml:space="preserve"> </v>
      </c>
      <c r="I48" s="1222" t="str">
        <f t="shared" si="13"/>
        <v xml:space="preserve"> </v>
      </c>
      <c r="J48" s="1222" t="str">
        <f t="shared" si="13"/>
        <v xml:space="preserve"> </v>
      </c>
      <c r="K48" s="1222" t="str">
        <f t="shared" si="13"/>
        <v xml:space="preserve"> </v>
      </c>
      <c r="L48" s="1222" t="str">
        <f t="shared" si="13"/>
        <v xml:space="preserve"> </v>
      </c>
      <c r="M48" s="1222" t="str">
        <f t="shared" si="13"/>
        <v xml:space="preserve"> </v>
      </c>
      <c r="N48" s="1222" t="str">
        <f t="shared" si="13"/>
        <v xml:space="preserve"> </v>
      </c>
      <c r="O48" s="1222" t="str">
        <f t="shared" si="13"/>
        <v xml:space="preserve"> </v>
      </c>
      <c r="P48" s="1222" t="str">
        <f t="shared" si="13"/>
        <v xml:space="preserve"> </v>
      </c>
      <c r="Q48" s="1222" t="str">
        <f t="shared" si="13"/>
        <v xml:space="preserve"> </v>
      </c>
      <c r="R48" s="1222" t="str">
        <f t="shared" si="13"/>
        <v xml:space="preserve"> </v>
      </c>
    </row>
    <row r="49" spans="1:18" s="95" customFormat="1" ht="12.75">
      <c r="A49" s="81" t="str">
        <f t="shared" si="2"/>
        <v>Tayside</v>
      </c>
      <c r="B49" s="1222">
        <f t="shared" ref="B49:R49" si="14">IF($B29&lt;$C$33," ",B29/$B29)</f>
        <v>1</v>
      </c>
      <c r="C49" s="1222">
        <f t="shared" si="14"/>
        <v>0.47619047619047616</v>
      </c>
      <c r="D49" s="1222">
        <f t="shared" si="14"/>
        <v>0.580952380952381</v>
      </c>
      <c r="E49" s="1222">
        <f t="shared" si="14"/>
        <v>0.84761904761904761</v>
      </c>
      <c r="F49" s="1222">
        <f t="shared" si="14"/>
        <v>5.7142857142857141E-2</v>
      </c>
      <c r="G49" s="1222">
        <f t="shared" si="14"/>
        <v>7.6190476190476197E-2</v>
      </c>
      <c r="H49" s="1222">
        <f t="shared" si="14"/>
        <v>0.93333333333333335</v>
      </c>
      <c r="I49" s="1222">
        <f t="shared" si="14"/>
        <v>0.79047619047619044</v>
      </c>
      <c r="J49" s="1222">
        <f t="shared" si="14"/>
        <v>0.19047619047619047</v>
      </c>
      <c r="K49" s="1222">
        <f t="shared" si="14"/>
        <v>0.16190476190476191</v>
      </c>
      <c r="L49" s="1222">
        <f t="shared" si="14"/>
        <v>0.76190476190476186</v>
      </c>
      <c r="M49" s="1222">
        <f t="shared" si="14"/>
        <v>0.73333333333333328</v>
      </c>
      <c r="N49" s="1222">
        <f t="shared" si="14"/>
        <v>0.42857142857142855</v>
      </c>
      <c r="O49" s="1222">
        <f t="shared" si="14"/>
        <v>0.29523809523809524</v>
      </c>
      <c r="P49" s="1222">
        <f t="shared" si="14"/>
        <v>1.9047619047619049E-2</v>
      </c>
      <c r="Q49" s="1222">
        <f t="shared" si="14"/>
        <v>9.5238095238095247E-3</v>
      </c>
      <c r="R49" s="1222">
        <f t="shared" si="14"/>
        <v>0.13333333333333333</v>
      </c>
    </row>
    <row r="50" spans="1:18" s="95" customFormat="1" ht="12.75">
      <c r="A50" s="81" t="str">
        <f t="shared" si="2"/>
        <v>Western Isles</v>
      </c>
      <c r="B50" s="1222" t="str">
        <f t="shared" ref="B50:R50" si="15">IF($B30&lt;$C$33," ",B30/$B30)</f>
        <v xml:space="preserve"> </v>
      </c>
      <c r="C50" s="1222" t="str">
        <f t="shared" si="15"/>
        <v xml:space="preserve"> </v>
      </c>
      <c r="D50" s="1222" t="str">
        <f t="shared" si="15"/>
        <v xml:space="preserve"> </v>
      </c>
      <c r="E50" s="1222" t="str">
        <f t="shared" si="15"/>
        <v xml:space="preserve"> </v>
      </c>
      <c r="F50" s="1222" t="str">
        <f t="shared" si="15"/>
        <v xml:space="preserve"> </v>
      </c>
      <c r="G50" s="1222" t="str">
        <f t="shared" si="15"/>
        <v xml:space="preserve"> </v>
      </c>
      <c r="H50" s="1222" t="str">
        <f t="shared" si="15"/>
        <v xml:space="preserve"> </v>
      </c>
      <c r="I50" s="1222" t="str">
        <f t="shared" si="15"/>
        <v xml:space="preserve"> </v>
      </c>
      <c r="J50" s="1222" t="str">
        <f t="shared" si="15"/>
        <v xml:space="preserve"> </v>
      </c>
      <c r="K50" s="1222" t="str">
        <f t="shared" si="15"/>
        <v xml:space="preserve"> </v>
      </c>
      <c r="L50" s="1222" t="str">
        <f t="shared" si="15"/>
        <v xml:space="preserve"> </v>
      </c>
      <c r="M50" s="1222" t="str">
        <f t="shared" si="15"/>
        <v xml:space="preserve"> </v>
      </c>
      <c r="N50" s="1222" t="str">
        <f t="shared" si="15"/>
        <v xml:space="preserve"> </v>
      </c>
      <c r="O50" s="1222" t="str">
        <f t="shared" si="15"/>
        <v xml:space="preserve"> </v>
      </c>
      <c r="P50" s="1222" t="str">
        <f t="shared" si="15"/>
        <v xml:space="preserve"> </v>
      </c>
      <c r="Q50" s="1222" t="str">
        <f t="shared" si="15"/>
        <v xml:space="preserve"> </v>
      </c>
      <c r="R50" s="1222" t="str">
        <f t="shared" si="15"/>
        <v xml:space="preserve"> </v>
      </c>
    </row>
    <row r="51" spans="1:18" s="95" customFormat="1" ht="12.75">
      <c r="A51" s="81"/>
      <c r="B51" s="1221"/>
      <c r="C51" s="1221"/>
      <c r="D51" s="1221"/>
      <c r="E51" s="1221"/>
      <c r="F51" s="1221"/>
      <c r="G51" s="1221"/>
      <c r="H51" s="1221"/>
      <c r="I51" s="1221"/>
      <c r="J51" s="1221"/>
      <c r="K51" s="1221"/>
      <c r="L51" s="1221"/>
      <c r="M51" s="1221"/>
      <c r="N51" s="1221"/>
      <c r="O51" s="1221"/>
      <c r="P51" s="1221"/>
      <c r="Q51" s="1221"/>
      <c r="R51" s="1221"/>
    </row>
    <row r="52" spans="1:18" s="95" customFormat="1" ht="4.5" customHeight="1">
      <c r="A52" s="106"/>
      <c r="B52" s="106"/>
      <c r="C52" s="107"/>
      <c r="D52" s="108"/>
      <c r="E52" s="108"/>
      <c r="F52" s="108"/>
      <c r="G52" s="108"/>
      <c r="H52" s="108"/>
      <c r="I52" s="108"/>
      <c r="J52" s="108"/>
      <c r="K52" s="108"/>
      <c r="L52" s="108"/>
      <c r="M52" s="108"/>
      <c r="N52" s="108"/>
      <c r="O52" s="108"/>
      <c r="P52" s="108"/>
      <c r="Q52" s="108"/>
      <c r="R52" s="108"/>
    </row>
    <row r="53" spans="1:18" ht="15" customHeight="1">
      <c r="B53" s="25"/>
      <c r="C53" s="109"/>
      <c r="D53" s="109"/>
      <c r="E53" s="109"/>
      <c r="F53" s="109"/>
      <c r="G53" s="109"/>
      <c r="H53" s="109"/>
      <c r="I53" s="109"/>
      <c r="J53" s="109"/>
      <c r="K53" s="109"/>
      <c r="L53" s="109"/>
      <c r="M53" s="109"/>
      <c r="N53" s="109"/>
      <c r="O53" s="109"/>
      <c r="P53" s="109"/>
      <c r="Q53" s="109"/>
    </row>
    <row r="54" spans="1:18" s="32" customFormat="1" ht="11.25" customHeight="1">
      <c r="A54" s="60" t="s">
        <v>185</v>
      </c>
      <c r="B54" s="31"/>
      <c r="C54" s="111"/>
      <c r="D54" s="111"/>
      <c r="E54" s="313"/>
      <c r="F54" s="313"/>
      <c r="G54" s="313"/>
      <c r="H54" s="313"/>
      <c r="I54" s="111"/>
      <c r="J54" s="111"/>
      <c r="K54" s="682"/>
      <c r="L54" s="682"/>
      <c r="M54" s="682"/>
      <c r="N54" s="682"/>
      <c r="O54" s="111"/>
      <c r="P54" s="111"/>
      <c r="Q54" s="111"/>
    </row>
    <row r="55" spans="1:18" s="32" customFormat="1" ht="11.25" customHeight="1">
      <c r="A55" s="1634" t="s">
        <v>949</v>
      </c>
      <c r="B55" s="1634"/>
      <c r="C55" s="1634"/>
      <c r="D55" s="1634"/>
      <c r="E55" s="1634"/>
      <c r="F55" s="1634"/>
      <c r="G55" s="1634"/>
      <c r="H55" s="1634"/>
      <c r="I55" s="1634"/>
      <c r="J55" s="1634"/>
      <c r="K55" s="1634"/>
      <c r="L55" s="1634"/>
      <c r="M55" s="775"/>
      <c r="N55" s="775"/>
      <c r="O55" s="775"/>
      <c r="P55" s="775"/>
      <c r="Q55" s="775"/>
      <c r="R55" s="775"/>
    </row>
    <row r="56" spans="1:18" s="32" customFormat="1" ht="11.25" customHeight="1">
      <c r="A56" s="1634"/>
      <c r="B56" s="1634"/>
      <c r="C56" s="1634"/>
      <c r="D56" s="1634"/>
      <c r="E56" s="1634"/>
      <c r="F56" s="1634"/>
      <c r="G56" s="1634"/>
      <c r="H56" s="1634"/>
      <c r="I56" s="1634"/>
      <c r="J56" s="1634"/>
      <c r="K56" s="1634"/>
      <c r="L56" s="1634"/>
      <c r="M56" s="775"/>
      <c r="N56" s="775"/>
      <c r="O56" s="775"/>
      <c r="P56" s="775"/>
      <c r="Q56" s="775"/>
      <c r="R56" s="775"/>
    </row>
    <row r="57" spans="1:18" s="32" customFormat="1" ht="11.25" customHeight="1">
      <c r="A57" s="1634"/>
      <c r="B57" s="1634"/>
      <c r="C57" s="1634"/>
      <c r="D57" s="1634"/>
      <c r="E57" s="1634"/>
      <c r="F57" s="1634"/>
      <c r="G57" s="1634"/>
      <c r="H57" s="1634"/>
      <c r="I57" s="1634"/>
      <c r="J57" s="1634"/>
      <c r="K57" s="1634"/>
      <c r="L57" s="1634"/>
      <c r="M57" s="775"/>
      <c r="N57" s="775"/>
      <c r="O57" s="775"/>
      <c r="P57" s="775"/>
      <c r="Q57" s="775"/>
      <c r="R57" s="775"/>
    </row>
    <row r="58" spans="1:18" s="607" customFormat="1" ht="11.25" customHeight="1">
      <c r="A58" s="1634"/>
      <c r="B58" s="1634"/>
      <c r="C58" s="1634"/>
      <c r="D58" s="1634"/>
      <c r="E58" s="1634"/>
      <c r="F58" s="1634"/>
      <c r="G58" s="1634"/>
      <c r="H58" s="1634"/>
      <c r="I58" s="1634"/>
      <c r="J58" s="1634"/>
      <c r="K58" s="1634"/>
      <c r="L58" s="1634"/>
      <c r="M58" s="775"/>
      <c r="N58" s="775"/>
      <c r="O58" s="775"/>
      <c r="P58" s="775"/>
      <c r="Q58" s="775"/>
      <c r="R58" s="775"/>
    </row>
    <row r="59" spans="1:18" s="32" customFormat="1" ht="11.25" customHeight="1">
      <c r="A59" s="1515" t="s">
        <v>944</v>
      </c>
      <c r="B59" s="1515"/>
      <c r="C59" s="1515"/>
      <c r="D59" s="1515"/>
      <c r="E59" s="1515"/>
      <c r="F59" s="1515"/>
      <c r="G59" s="1515"/>
      <c r="H59" s="1515"/>
      <c r="I59" s="1515"/>
      <c r="J59" s="1515"/>
      <c r="K59" s="1515"/>
      <c r="L59" s="1515"/>
      <c r="M59" s="1515"/>
      <c r="N59" s="1304"/>
      <c r="O59" s="1304"/>
      <c r="P59" s="1304"/>
      <c r="Q59" s="1304"/>
      <c r="R59" s="1304"/>
    </row>
    <row r="60" spans="1:18" s="32" customFormat="1" ht="11.25" customHeight="1">
      <c r="A60" s="1515" t="s">
        <v>669</v>
      </c>
      <c r="B60" s="1515"/>
      <c r="C60" s="1515"/>
      <c r="D60" s="1515"/>
      <c r="E60" s="1515"/>
      <c r="F60" s="1515"/>
      <c r="G60" s="1515"/>
      <c r="H60" s="1515"/>
      <c r="I60" s="1515"/>
      <c r="J60" s="1515"/>
      <c r="K60" s="1515"/>
      <c r="L60" s="1515"/>
      <c r="M60" s="1515"/>
      <c r="N60" s="1515"/>
      <c r="O60" s="61"/>
      <c r="P60" s="61"/>
      <c r="Q60" s="61"/>
      <c r="R60" s="61"/>
    </row>
    <row r="61" spans="1:18" s="1191" customFormat="1" ht="11.25" customHeight="1">
      <c r="A61" s="1515" t="s">
        <v>1851</v>
      </c>
      <c r="B61" s="1515"/>
      <c r="C61" s="1515"/>
      <c r="D61" s="1515"/>
      <c r="E61" s="1515"/>
      <c r="F61" s="1515"/>
      <c r="G61" s="1515"/>
      <c r="H61" s="1515"/>
      <c r="I61" s="1515"/>
      <c r="J61" s="1515"/>
      <c r="K61" s="1515"/>
      <c r="L61" s="1515"/>
      <c r="M61" s="1515"/>
      <c r="N61" s="1515"/>
      <c r="O61" s="1192"/>
      <c r="P61" s="1192"/>
      <c r="Q61" s="1192"/>
      <c r="R61" s="1192"/>
    </row>
    <row r="62" spans="1:18" s="705" customFormat="1" ht="11.25" customHeight="1">
      <c r="A62" s="713"/>
      <c r="B62" s="706"/>
      <c r="C62" s="706"/>
      <c r="D62" s="706"/>
      <c r="E62" s="706"/>
      <c r="F62" s="706"/>
      <c r="G62" s="706"/>
      <c r="H62" s="706"/>
      <c r="I62" s="706"/>
      <c r="J62" s="706"/>
      <c r="K62" s="706"/>
      <c r="L62" s="706"/>
      <c r="M62" s="706"/>
      <c r="N62" s="706"/>
      <c r="O62" s="706"/>
      <c r="P62" s="706"/>
      <c r="Q62" s="706"/>
      <c r="R62" s="706"/>
    </row>
    <row r="63" spans="1:18" s="32" customFormat="1" ht="11.25" customHeight="1">
      <c r="A63" s="169" t="s">
        <v>815</v>
      </c>
      <c r="B63" s="98"/>
      <c r="C63" s="111"/>
      <c r="D63" s="111"/>
      <c r="E63" s="313"/>
      <c r="F63" s="313"/>
      <c r="G63" s="313"/>
      <c r="H63" s="313"/>
      <c r="I63" s="111"/>
      <c r="J63" s="111"/>
      <c r="K63" s="682"/>
      <c r="L63" s="682"/>
      <c r="M63" s="682"/>
      <c r="N63" s="682"/>
      <c r="O63" s="111"/>
      <c r="P63" s="111"/>
      <c r="Q63" s="111"/>
    </row>
    <row r="64" spans="1:18" s="32" customFormat="1" ht="11.25" customHeight="1">
      <c r="A64" s="1543"/>
      <c r="B64" s="1543"/>
      <c r="C64" s="1625"/>
      <c r="D64" s="1625"/>
      <c r="E64" s="1625"/>
      <c r="F64" s="1625"/>
      <c r="G64" s="1625"/>
      <c r="H64" s="1625"/>
      <c r="I64" s="1625"/>
      <c r="J64" s="1625"/>
      <c r="K64" s="1625"/>
      <c r="L64" s="1625"/>
      <c r="M64" s="1625"/>
      <c r="N64" s="1625"/>
      <c r="O64" s="1625"/>
      <c r="P64" s="1625"/>
      <c r="Q64" s="1625"/>
    </row>
    <row r="65" spans="1:17" s="32" customFormat="1" ht="11.25" customHeight="1">
      <c r="A65" s="96"/>
      <c r="B65" s="96"/>
      <c r="C65" s="110"/>
      <c r="D65" s="110"/>
      <c r="E65" s="110"/>
      <c r="F65" s="110"/>
      <c r="G65" s="110"/>
      <c r="H65" s="110"/>
      <c r="I65" s="110"/>
      <c r="J65" s="110"/>
      <c r="K65" s="110"/>
      <c r="L65" s="110"/>
      <c r="M65" s="110"/>
      <c r="N65" s="110"/>
      <c r="O65" s="110"/>
      <c r="P65" s="110"/>
      <c r="Q65" s="110"/>
    </row>
  </sheetData>
  <mergeCells count="28">
    <mergeCell ref="A60:N60"/>
    <mergeCell ref="A64:Q64"/>
    <mergeCell ref="A3:A11"/>
    <mergeCell ref="I5:I11"/>
    <mergeCell ref="B5:B10"/>
    <mergeCell ref="C5:C10"/>
    <mergeCell ref="D5:D10"/>
    <mergeCell ref="E5:E10"/>
    <mergeCell ref="F5:F10"/>
    <mergeCell ref="G5:G10"/>
    <mergeCell ref="H5:H10"/>
    <mergeCell ref="C4:H4"/>
    <mergeCell ref="P3:P11"/>
    <mergeCell ref="A55:L58"/>
    <mergeCell ref="A61:N61"/>
    <mergeCell ref="A59:M59"/>
    <mergeCell ref="T1:V1"/>
    <mergeCell ref="A1:G1"/>
    <mergeCell ref="K9:K11"/>
    <mergeCell ref="M9:M11"/>
    <mergeCell ref="I3:M4"/>
    <mergeCell ref="I1:J1"/>
    <mergeCell ref="R3:R11"/>
    <mergeCell ref="O3:O11"/>
    <mergeCell ref="Q3:Q11"/>
    <mergeCell ref="J6:J11"/>
    <mergeCell ref="L6:L11"/>
    <mergeCell ref="N3:N11"/>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66"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workbookViewId="0">
      <selection sqref="A1:H1"/>
    </sheetView>
  </sheetViews>
  <sheetFormatPr defaultRowHeight="11.25"/>
  <cols>
    <col min="1" max="1" width="37.6640625" customWidth="1"/>
    <col min="2" max="6" width="12.83203125" customWidth="1"/>
    <col min="7" max="7" width="14.6640625" customWidth="1"/>
    <col min="8" max="8" width="12.83203125" customWidth="1"/>
    <col min="9" max="9" width="3.33203125" customWidth="1"/>
  </cols>
  <sheetData>
    <row r="1" spans="1:13" ht="18" customHeight="1">
      <c r="A1" s="1395" t="s">
        <v>1784</v>
      </c>
      <c r="B1" s="1395"/>
      <c r="C1" s="1395"/>
      <c r="D1" s="1395"/>
      <c r="E1" s="1395"/>
      <c r="F1" s="1395"/>
      <c r="G1" s="1395"/>
      <c r="H1" s="1395"/>
      <c r="I1" s="820"/>
      <c r="J1" s="1364" t="s">
        <v>665</v>
      </c>
      <c r="K1" s="1364"/>
      <c r="L1" s="1302"/>
      <c r="M1" s="1302"/>
    </row>
    <row r="2" spans="1:13" ht="15" customHeight="1">
      <c r="A2" s="362"/>
      <c r="B2" s="362"/>
      <c r="C2" s="362"/>
      <c r="D2" s="362"/>
      <c r="E2" s="362"/>
      <c r="F2" s="362"/>
      <c r="G2" s="362"/>
      <c r="H2" s="15"/>
      <c r="I2" s="33"/>
    </row>
    <row r="3" spans="1:13" ht="6" customHeight="1">
      <c r="A3" s="363"/>
      <c r="B3" s="1636" t="s">
        <v>83</v>
      </c>
      <c r="C3" s="1636"/>
      <c r="D3" s="1636"/>
      <c r="E3" s="1636"/>
      <c r="F3" s="1636"/>
      <c r="G3" s="1636"/>
      <c r="H3" s="1636"/>
      <c r="I3" s="33"/>
    </row>
    <row r="4" spans="1:13" s="113" customFormat="1" ht="12.75">
      <c r="A4" s="123"/>
      <c r="B4" s="1637"/>
      <c r="C4" s="1637"/>
      <c r="D4" s="1637"/>
      <c r="E4" s="1637"/>
      <c r="F4" s="1637"/>
      <c r="G4" s="1637"/>
      <c r="H4" s="1637"/>
      <c r="I4" s="321"/>
    </row>
    <row r="5" spans="1:13" s="113" customFormat="1" ht="12.75">
      <c r="A5" s="364"/>
      <c r="B5" s="364"/>
      <c r="C5" s="364"/>
      <c r="D5" s="365"/>
      <c r="E5" s="366"/>
      <c r="F5" s="366"/>
      <c r="G5" s="366"/>
      <c r="H5" s="366"/>
      <c r="I5" s="321"/>
    </row>
    <row r="6" spans="1:13" s="113" customFormat="1" ht="14.25">
      <c r="A6" s="367"/>
      <c r="B6" s="1065" t="s">
        <v>204</v>
      </c>
      <c r="C6" s="1066" t="s">
        <v>189</v>
      </c>
      <c r="D6" s="1065" t="s">
        <v>190</v>
      </c>
      <c r="E6" s="1067" t="s">
        <v>191</v>
      </c>
      <c r="F6" s="1067" t="s">
        <v>206</v>
      </c>
      <c r="G6" s="1067" t="s">
        <v>198</v>
      </c>
      <c r="H6" s="1067" t="s">
        <v>205</v>
      </c>
      <c r="I6" s="321"/>
    </row>
    <row r="7" spans="1:13" s="113" customFormat="1" ht="6" customHeight="1">
      <c r="A7" s="123"/>
      <c r="B7" s="123"/>
      <c r="C7" s="123"/>
      <c r="D7" s="123"/>
      <c r="E7" s="123"/>
      <c r="F7" s="123"/>
      <c r="G7" s="123"/>
      <c r="H7" s="123"/>
      <c r="I7" s="321"/>
    </row>
    <row r="8" spans="1:13" s="113" customFormat="1" ht="14.25">
      <c r="A8" s="558" t="s">
        <v>363</v>
      </c>
      <c r="B8" s="1063">
        <f>'HB4 calc HB rates'!C73</f>
        <v>9.3200753162843135</v>
      </c>
      <c r="C8" s="1063">
        <f>'HB4 calc HB rates'!D73</f>
        <v>29.074849582704633</v>
      </c>
      <c r="D8" s="1063">
        <f>'HB4 calc HB rates'!E73</f>
        <v>60.584295865332166</v>
      </c>
      <c r="E8" s="1063">
        <f>'HB4 calc HB rates'!F73</f>
        <v>42.183692908877575</v>
      </c>
      <c r="F8" s="1063">
        <f>'HB4 calc HB rates'!G73</f>
        <v>12.642364924491607</v>
      </c>
      <c r="G8" s="1063">
        <f>'HB4 calc HB rates'!K73</f>
        <v>30.979247062738192</v>
      </c>
      <c r="H8" s="1063">
        <f>'HB4 calc HB rates'!M73</f>
        <v>20.624850591199131</v>
      </c>
      <c r="I8" s="321"/>
    </row>
    <row r="9" spans="1:13" s="113" customFormat="1" ht="6" customHeight="1">
      <c r="A9" s="368"/>
      <c r="B9" s="1018"/>
      <c r="C9" s="1018"/>
      <c r="D9" s="1018"/>
      <c r="E9" s="1018"/>
      <c r="F9" s="1018"/>
      <c r="G9" s="1063"/>
      <c r="H9" s="1018"/>
      <c r="I9" s="321"/>
    </row>
    <row r="10" spans="1:13" s="113" customFormat="1" ht="12.75">
      <c r="A10" s="321" t="s">
        <v>17</v>
      </c>
      <c r="B10" s="1018">
        <f>'HB4 calc HB rates'!C75</f>
        <v>7.9552517091361095</v>
      </c>
      <c r="C10" s="1018">
        <f>'HB4 calc HB rates'!D75</f>
        <v>46.976511744127933</v>
      </c>
      <c r="D10" s="1018">
        <f>'HB4 calc HB rates'!E75</f>
        <v>93.034950968066383</v>
      </c>
      <c r="E10" s="1018">
        <f>'HB4 calc HB rates'!F75</f>
        <v>41.771094402673349</v>
      </c>
      <c r="F10" s="1018">
        <f>'HB4 calc HB rates'!G75</f>
        <v>9.625708044870608</v>
      </c>
      <c r="G10" s="1018">
        <f>'HB4 calc HB rates'!K75</f>
        <v>38.062147805097361</v>
      </c>
      <c r="H10" s="1018">
        <f>'HB4 calc HB rates'!M75</f>
        <v>23.913219898828686</v>
      </c>
      <c r="I10" s="321"/>
    </row>
    <row r="11" spans="1:13" s="113" customFormat="1" ht="12.75">
      <c r="A11" s="321" t="s">
        <v>18</v>
      </c>
      <c r="B11" s="1018">
        <f>'HB4 calc HB rates'!C76</f>
        <v>14.059753954305799</v>
      </c>
      <c r="C11" s="1018">
        <f>'HB4 calc HB rates'!D76</f>
        <v>41.932717049461544</v>
      </c>
      <c r="D11" s="1018">
        <f>'HB4 calc HB rates'!E76</f>
        <v>32.116294793779581</v>
      </c>
      <c r="E11" s="1018">
        <f>'HB4 calc HB rates'!F76</f>
        <v>27.075812274368232</v>
      </c>
      <c r="F11" s="1018">
        <f>'HB4 calc HB rates'!G76</f>
        <v>5.608524957936063</v>
      </c>
      <c r="G11" s="1018">
        <f>'HB4 calc HB rates'!K76</f>
        <v>22.522847696461316</v>
      </c>
      <c r="H11" s="1018">
        <f>'HB4 calc HB rates'!M76</f>
        <v>13.880454584887655</v>
      </c>
      <c r="I11" s="321"/>
    </row>
    <row r="12" spans="1:13" s="113" customFormat="1" ht="12.75">
      <c r="A12" s="321" t="s">
        <v>19</v>
      </c>
      <c r="B12" s="1018">
        <f>'HB4 calc HB rates'!C77</f>
        <v>5.385392123864019</v>
      </c>
      <c r="C12" s="1018">
        <f>'HB4 calc HB rates'!D77</f>
        <v>43.022317827372952</v>
      </c>
      <c r="D12" s="1018">
        <f>'HB4 calc HB rates'!E77</f>
        <v>67.553594816295586</v>
      </c>
      <c r="E12" s="1018">
        <f>'HB4 calc HB rates'!F77</f>
        <v>20.208515133422129</v>
      </c>
      <c r="F12" s="1018">
        <f>'HB4 calc HB rates'!G77</f>
        <v>6.9604559098620964</v>
      </c>
      <c r="G12" s="1018">
        <f>'HB4 calc HB rates'!K77</f>
        <v>25.843277377019707</v>
      </c>
      <c r="H12" s="1018">
        <f>'HB4 calc HB rates'!M77</f>
        <v>15.592445728879628</v>
      </c>
      <c r="I12" s="321"/>
    </row>
    <row r="13" spans="1:13" s="113" customFormat="1" ht="12.75">
      <c r="A13" s="321" t="s">
        <v>20</v>
      </c>
      <c r="B13" s="1018">
        <f>'HB4 calc HB rates'!C78</f>
        <v>11.304544426859598</v>
      </c>
      <c r="C13" s="1018">
        <f>'HB4 calc HB rates'!D78</f>
        <v>28.170965432839957</v>
      </c>
      <c r="D13" s="1018">
        <f>'HB4 calc HB rates'!E78</f>
        <v>59.399102106596061</v>
      </c>
      <c r="E13" s="1018">
        <f>'HB4 calc HB rates'!F78</f>
        <v>29.2267850536441</v>
      </c>
      <c r="F13" s="1018">
        <f>'HB4 calc HB rates'!G78</f>
        <v>9.0901904987748008</v>
      </c>
      <c r="G13" s="1018">
        <f>'HB4 calc HB rates'!K78</f>
        <v>26.905905718990308</v>
      </c>
      <c r="H13" s="1018">
        <f>'HB4 calc HB rates'!M78</f>
        <v>17.262240864725335</v>
      </c>
      <c r="I13" s="321"/>
    </row>
    <row r="14" spans="1:13" s="113" customFormat="1" ht="12.75">
      <c r="A14" s="321" t="s">
        <v>21</v>
      </c>
      <c r="B14" s="1018">
        <f>'HB4 calc HB rates'!C79</f>
        <v>10.848928668294006</v>
      </c>
      <c r="C14" s="1018">
        <f>'HB4 calc HB rates'!D79</f>
        <v>42.649752576755887</v>
      </c>
      <c r="D14" s="1018">
        <f>'HB4 calc HB rates'!E79</f>
        <v>60.253927264902089</v>
      </c>
      <c r="E14" s="1018">
        <f>'HB4 calc HB rates'!F79</f>
        <v>35.286115126264775</v>
      </c>
      <c r="F14" s="1018">
        <f>'HB4 calc HB rates'!G79</f>
        <v>7.3720941662161499</v>
      </c>
      <c r="G14" s="1018">
        <f>'HB4 calc HB rates'!K79</f>
        <v>31.054491558320436</v>
      </c>
      <c r="H14" s="1018">
        <f>'HB4 calc HB rates'!M79</f>
        <v>20.322148528114482</v>
      </c>
      <c r="I14" s="321"/>
    </row>
    <row r="15" spans="1:13" s="113" customFormat="1" ht="12.75">
      <c r="A15" s="321" t="s">
        <v>22</v>
      </c>
      <c r="B15" s="1018">
        <f>'HB4 calc HB rates'!C80</f>
        <v>4.546143355053796</v>
      </c>
      <c r="C15" s="1018">
        <f>'HB4 calc HB rates'!D80</f>
        <v>18.942345733776122</v>
      </c>
      <c r="D15" s="1018">
        <f>'HB4 calc HB rates'!E80</f>
        <v>41.119928760378201</v>
      </c>
      <c r="E15" s="1018">
        <f>'HB4 calc HB rates'!F80</f>
        <v>31.321904853690565</v>
      </c>
      <c r="F15" s="1018">
        <f>'HB4 calc HB rates'!G80</f>
        <v>9.2503270651355169</v>
      </c>
      <c r="G15" s="1018">
        <f>'HB4 calc HB rates'!K80</f>
        <v>21.641587223139851</v>
      </c>
      <c r="H15" s="1018">
        <f>'HB4 calc HB rates'!M80</f>
        <v>14.575314344367461</v>
      </c>
      <c r="I15" s="321"/>
    </row>
    <row r="16" spans="1:13" s="113" customFormat="1" ht="12.75">
      <c r="A16" s="321" t="s">
        <v>85</v>
      </c>
      <c r="B16" s="1018">
        <f>'HB4 calc HB rates'!C81</f>
        <v>10.82050965970182</v>
      </c>
      <c r="C16" s="1018">
        <f>'HB4 calc HB rates'!D81</f>
        <v>27.911417973484152</v>
      </c>
      <c r="D16" s="1018">
        <f>'HB4 calc HB rates'!E81</f>
        <v>81.949419298816892</v>
      </c>
      <c r="E16" s="1018">
        <f>'HB4 calc HB rates'!F81</f>
        <v>76.500443480831777</v>
      </c>
      <c r="F16" s="1018">
        <f>'HB4 calc HB rates'!G81</f>
        <v>23.290054878864943</v>
      </c>
      <c r="G16" s="1018">
        <f>'HB4 calc HB rates'!K81</f>
        <v>43.829997914053997</v>
      </c>
      <c r="H16" s="1018">
        <f>'HB4 calc HB rates'!M81</f>
        <v>30.281366491344535</v>
      </c>
      <c r="I16" s="321"/>
    </row>
    <row r="17" spans="1:9" s="113" customFormat="1" ht="12.75">
      <c r="A17" s="321" t="s">
        <v>60</v>
      </c>
      <c r="B17" s="1018">
        <f>'HB4 calc HB rates'!C82</f>
        <v>8.3875026210945691</v>
      </c>
      <c r="C17" s="1018">
        <f>'HB4 calc HB rates'!D82</f>
        <v>32.11131924003211</v>
      </c>
      <c r="D17" s="1018">
        <f>'HB4 calc HB rates'!E82</f>
        <v>30.718534446647492</v>
      </c>
      <c r="E17" s="1018">
        <f>'HB4 calc HB rates'!F82</f>
        <v>19.66486056777055</v>
      </c>
      <c r="F17" s="1018">
        <f>'HB4 calc HB rates'!G82</f>
        <v>9.1337471197558795</v>
      </c>
      <c r="G17" s="1018">
        <f>'HB4 calc HB rates'!K82</f>
        <v>19.315992535173717</v>
      </c>
      <c r="H17" s="1018">
        <f>'HB4 calc HB rates'!M82</f>
        <v>12.057178371659417</v>
      </c>
      <c r="I17" s="321"/>
    </row>
    <row r="18" spans="1:9" s="113" customFormat="1" ht="12.75">
      <c r="A18" s="321" t="s">
        <v>23</v>
      </c>
      <c r="B18" s="1018">
        <f>'HB4 calc HB rates'!C83</f>
        <v>12.315435792404589</v>
      </c>
      <c r="C18" s="1018">
        <f>'HB4 calc HB rates'!D83</f>
        <v>39.47997083008525</v>
      </c>
      <c r="D18" s="1018">
        <f>'HB4 calc HB rates'!E83</f>
        <v>59.827006246996639</v>
      </c>
      <c r="E18" s="1018">
        <f>'HB4 calc HB rates'!F83</f>
        <v>36.465805834528936</v>
      </c>
      <c r="F18" s="1018">
        <f>'HB4 calc HB rates'!G83</f>
        <v>9.6789449949955451</v>
      </c>
      <c r="G18" s="1018">
        <f>'HB4 calc HB rates'!K83</f>
        <v>31.672435185789851</v>
      </c>
      <c r="H18" s="1018">
        <f>'HB4 calc HB rates'!M83</f>
        <v>21.025485436893202</v>
      </c>
      <c r="I18" s="321"/>
    </row>
    <row r="19" spans="1:9" s="113" customFormat="1" ht="12.75">
      <c r="A19" s="321" t="s">
        <v>24</v>
      </c>
      <c r="B19" s="1018">
        <f>'HB4 calc HB rates'!C84</f>
        <v>8.5014787146487709</v>
      </c>
      <c r="C19" s="1018">
        <f>'HB4 calc HB rates'!D84</f>
        <v>17.449781542158</v>
      </c>
      <c r="D19" s="1018">
        <f>'HB4 calc HB rates'!E84</f>
        <v>42.638306979347583</v>
      </c>
      <c r="E19" s="1018">
        <f>'HB4 calc HB rates'!F84</f>
        <v>33.97090318292593</v>
      </c>
      <c r="F19" s="1018">
        <f>'HB4 calc HB rates'!G84</f>
        <v>10.760198591735412</v>
      </c>
      <c r="G19" s="1018">
        <f>'HB4 calc HB rates'!K84</f>
        <v>22.993414029267331</v>
      </c>
      <c r="H19" s="1018">
        <f>'HB4 calc HB rates'!M84</f>
        <v>16.284794546487408</v>
      </c>
      <c r="I19" s="321"/>
    </row>
    <row r="20" spans="1:9" s="113" customFormat="1" ht="12.75">
      <c r="A20" s="321" t="s">
        <v>25</v>
      </c>
      <c r="B20" s="1018">
        <f>'HB4 calc HB rates'!C85</f>
        <v>9.4473311289560691</v>
      </c>
      <c r="C20" s="1018">
        <f>'HB4 calc HB rates'!D85</f>
        <v>24.449877750611247</v>
      </c>
      <c r="D20" s="1018">
        <f>'HB4 calc HB rates'!E85</f>
        <v>0</v>
      </c>
      <c r="E20" s="1018">
        <f>'HB4 calc HB rates'!F85</f>
        <v>11.958146487294469</v>
      </c>
      <c r="F20" s="1018">
        <f>'HB4 calc HB rates'!G85</f>
        <v>12.037315678603671</v>
      </c>
      <c r="G20" s="1018">
        <f>'HB4 calc HB rates'!K85</f>
        <v>11.737089201877934</v>
      </c>
      <c r="H20" s="1018">
        <f>'HB4 calc HB rates'!M85</f>
        <v>8.1117620549797209</v>
      </c>
      <c r="I20" s="321"/>
    </row>
    <row r="21" spans="1:9" s="113" customFormat="1" ht="12.75">
      <c r="A21" s="321" t="s">
        <v>26</v>
      </c>
      <c r="B21" s="1018">
        <f>'HB4 calc HB rates'!C86</f>
        <v>0</v>
      </c>
      <c r="C21" s="1018">
        <f>'HB4 calc HB rates'!D86</f>
        <v>22.429906542056074</v>
      </c>
      <c r="D21" s="1018">
        <f>'HB4 calc HB rates'!E86</f>
        <v>7.1916576770945699</v>
      </c>
      <c r="E21" s="1018">
        <f>'HB4 calc HB rates'!F86</f>
        <v>0</v>
      </c>
      <c r="F21" s="1018">
        <f>'HB4 calc HB rates'!G86</f>
        <v>25.031289111389235</v>
      </c>
      <c r="G21" s="1018">
        <f>'HB4 calc HB rates'!K86</f>
        <v>11.040574109853713</v>
      </c>
      <c r="H21" s="1018">
        <f>'HB4 calc HB rates'!M86</f>
        <v>7.8294910830796001</v>
      </c>
      <c r="I21" s="321"/>
    </row>
    <row r="22" spans="1:9" s="113" customFormat="1" ht="12.75">
      <c r="A22" s="321" t="s">
        <v>27</v>
      </c>
      <c r="B22" s="1018">
        <f>'HB4 calc HB rates'!C87</f>
        <v>8.0067256495456185</v>
      </c>
      <c r="C22" s="1018">
        <f>'HB4 calc HB rates'!D87</f>
        <v>36.637417794793826</v>
      </c>
      <c r="D22" s="1018">
        <f>'HB4 calc HB rates'!E87</f>
        <v>83.309951870157334</v>
      </c>
      <c r="E22" s="1018">
        <f>'HB4 calc HB rates'!F87</f>
        <v>44.824205070738202</v>
      </c>
      <c r="F22" s="1018">
        <f>'HB4 calc HB rates'!G87</f>
        <v>14.965792474344356</v>
      </c>
      <c r="G22" s="1018">
        <f>'HB4 calc HB rates'!K87</f>
        <v>36.574284416174464</v>
      </c>
      <c r="H22" s="1018">
        <f>'HB4 calc HB rates'!M87</f>
        <v>23.457027494712555</v>
      </c>
      <c r="I22" s="321"/>
    </row>
    <row r="23" spans="1:9" s="113" customFormat="1" ht="12.75">
      <c r="A23" s="321" t="s">
        <v>28</v>
      </c>
      <c r="B23" s="1018">
        <f>'HB4 calc HB rates'!C88</f>
        <v>8.1833060556464812</v>
      </c>
      <c r="C23" s="1018">
        <f>'HB4 calc HB rates'!D88</f>
        <v>16.481252575195715</v>
      </c>
      <c r="D23" s="1018">
        <f>'HB4 calc HB rates'!E88</f>
        <v>26.791694574681848</v>
      </c>
      <c r="E23" s="1018">
        <f>'HB4 calc HB rates'!F88</f>
        <v>9.8619329388560164</v>
      </c>
      <c r="F23" s="1018">
        <f>'HB4 calc HB rates'!G88</f>
        <v>0</v>
      </c>
      <c r="G23" s="1018">
        <f>'HB4 calc HB rates'!K88</f>
        <v>11.275369581558506</v>
      </c>
      <c r="H23" s="1018">
        <f>'HB4 calc HB rates'!M88</f>
        <v>6.7089079388743942</v>
      </c>
      <c r="I23" s="321"/>
    </row>
    <row r="24" spans="1:9" s="113" customFormat="1" ht="6" customHeight="1" thickBot="1">
      <c r="A24" s="369"/>
      <c r="B24" s="370"/>
      <c r="C24" s="370"/>
      <c r="D24" s="370"/>
      <c r="E24" s="370"/>
      <c r="F24" s="370"/>
      <c r="G24" s="370"/>
      <c r="H24" s="370"/>
      <c r="I24" s="321"/>
    </row>
    <row r="25" spans="1:9" ht="11.25" customHeight="1">
      <c r="A25" s="371"/>
      <c r="B25" s="372"/>
      <c r="C25" s="372"/>
      <c r="D25" s="372"/>
      <c r="E25" s="372"/>
      <c r="F25" s="372"/>
      <c r="G25" s="372"/>
      <c r="H25" s="15"/>
      <c r="I25" s="33"/>
    </row>
    <row r="26" spans="1:9" s="112" customFormat="1" ht="11.25" customHeight="1">
      <c r="A26" s="373" t="s">
        <v>185</v>
      </c>
      <c r="B26" s="374"/>
      <c r="C26" s="374"/>
      <c r="D26" s="374"/>
      <c r="E26" s="374"/>
      <c r="F26" s="374"/>
      <c r="G26" s="374"/>
      <c r="H26" s="15"/>
      <c r="I26" s="375"/>
    </row>
    <row r="27" spans="1:9" s="112" customFormat="1" ht="11.25" customHeight="1">
      <c r="A27" s="1554" t="s">
        <v>202</v>
      </c>
      <c r="B27" s="1554"/>
      <c r="C27" s="1554"/>
      <c r="D27" s="1554"/>
      <c r="E27" s="1554"/>
      <c r="F27" s="1554"/>
      <c r="G27" s="1554"/>
      <c r="H27" s="1554"/>
      <c r="I27" s="375"/>
    </row>
    <row r="28" spans="1:9" s="112" customFormat="1" ht="11.25" customHeight="1">
      <c r="A28" s="1554"/>
      <c r="B28" s="1554"/>
      <c r="C28" s="1554"/>
      <c r="D28" s="1554"/>
      <c r="E28" s="1554"/>
      <c r="F28" s="1554"/>
      <c r="G28" s="1554"/>
      <c r="H28" s="1554"/>
      <c r="I28" s="375"/>
    </row>
    <row r="29" spans="1:9" s="112" customFormat="1" ht="11.25" customHeight="1">
      <c r="A29" s="1635" t="s">
        <v>1</v>
      </c>
      <c r="B29" s="1635"/>
      <c r="C29" s="1635"/>
      <c r="D29" s="1635"/>
      <c r="E29" s="1635"/>
      <c r="F29" s="1635"/>
      <c r="G29" s="1635"/>
      <c r="H29" s="1635"/>
      <c r="I29" s="375"/>
    </row>
    <row r="30" spans="1:9" s="112" customFormat="1" ht="11.25" customHeight="1">
      <c r="A30" s="1635"/>
      <c r="B30" s="1635"/>
      <c r="C30" s="1635"/>
      <c r="D30" s="1635"/>
      <c r="E30" s="1635"/>
      <c r="F30" s="1635"/>
      <c r="G30" s="1635"/>
      <c r="H30" s="1635"/>
      <c r="I30" s="375"/>
    </row>
    <row r="31" spans="1:9" s="112" customFormat="1" ht="11.25" customHeight="1">
      <c r="A31" s="1635" t="s">
        <v>353</v>
      </c>
      <c r="B31" s="1635"/>
      <c r="C31" s="1635"/>
      <c r="D31" s="1635"/>
      <c r="E31" s="1635"/>
      <c r="F31" s="1635"/>
      <c r="G31" s="1635"/>
      <c r="H31" s="1635"/>
      <c r="I31" s="375"/>
    </row>
    <row r="32" spans="1:9" s="112" customFormat="1" ht="11.25" customHeight="1">
      <c r="A32" s="1635"/>
      <c r="B32" s="1635"/>
      <c r="C32" s="1635"/>
      <c r="D32" s="1635"/>
      <c r="E32" s="1635"/>
      <c r="F32" s="1635"/>
      <c r="G32" s="1635"/>
      <c r="H32" s="1635"/>
      <c r="I32" s="375"/>
    </row>
    <row r="33" spans="1:9" s="112" customFormat="1" ht="11.25" customHeight="1">
      <c r="A33" s="1638" t="s">
        <v>203</v>
      </c>
      <c r="B33" s="1638"/>
      <c r="C33" s="1638"/>
      <c r="D33" s="1638"/>
      <c r="E33" s="1638"/>
      <c r="F33" s="1638"/>
      <c r="G33" s="1638"/>
      <c r="H33" s="1638"/>
      <c r="I33" s="375"/>
    </row>
    <row r="34" spans="1:9" s="112" customFormat="1" ht="11.25" customHeight="1">
      <c r="A34" s="1512" t="s">
        <v>473</v>
      </c>
      <c r="B34" s="1512"/>
      <c r="C34" s="1512"/>
      <c r="D34" s="1512"/>
      <c r="E34" s="1512"/>
      <c r="F34" s="1512"/>
      <c r="G34" s="1512"/>
      <c r="H34" s="1512"/>
      <c r="I34" s="375"/>
    </row>
    <row r="35" spans="1:9" s="112" customFormat="1" ht="11.25" customHeight="1">
      <c r="A35" s="1512"/>
      <c r="B35" s="1512"/>
      <c r="C35" s="1512"/>
      <c r="D35" s="1512"/>
      <c r="E35" s="1512"/>
      <c r="F35" s="1512"/>
      <c r="G35" s="1512"/>
      <c r="H35" s="1512"/>
      <c r="I35" s="375"/>
    </row>
    <row r="36" spans="1:9" s="112" customFormat="1" ht="11.25" customHeight="1">
      <c r="A36" s="1512"/>
      <c r="B36" s="1512"/>
      <c r="C36" s="1512"/>
      <c r="D36" s="1512"/>
      <c r="E36" s="1512"/>
      <c r="F36" s="1512"/>
      <c r="G36" s="1512"/>
      <c r="H36" s="1512"/>
      <c r="I36" s="375"/>
    </row>
    <row r="37" spans="1:9" s="112" customFormat="1" ht="11.25" customHeight="1">
      <c r="A37" s="1514" t="s">
        <v>485</v>
      </c>
      <c r="B37" s="1514"/>
      <c r="C37" s="1514"/>
      <c r="D37" s="1514"/>
      <c r="E37" s="1514"/>
      <c r="F37" s="1514"/>
      <c r="G37" s="375"/>
      <c r="H37" s="375"/>
      <c r="I37" s="375"/>
    </row>
    <row r="38" spans="1:9" s="112" customFormat="1" ht="11.25" customHeight="1">
      <c r="A38" s="1514" t="s">
        <v>484</v>
      </c>
      <c r="B38" s="1514"/>
      <c r="C38" s="1514"/>
      <c r="D38" s="1514"/>
      <c r="E38" s="1514"/>
      <c r="F38" s="1514"/>
      <c r="G38" s="1514"/>
      <c r="H38" s="1514"/>
      <c r="I38" s="375"/>
    </row>
    <row r="39" spans="1:9" s="112" customFormat="1" ht="11.25" customHeight="1">
      <c r="A39" s="1514" t="s">
        <v>250</v>
      </c>
      <c r="B39" s="1514"/>
      <c r="C39" s="1514"/>
      <c r="D39" s="1514"/>
      <c r="E39" s="1514"/>
      <c r="F39" s="1514"/>
      <c r="G39" s="1514"/>
      <c r="H39" s="1514"/>
      <c r="I39" s="375"/>
    </row>
    <row r="40" spans="1:9" s="112" customFormat="1" ht="11.25" customHeight="1">
      <c r="A40" s="376"/>
      <c r="B40" s="375"/>
      <c r="C40" s="375"/>
      <c r="D40" s="375"/>
      <c r="E40" s="375"/>
      <c r="F40" s="375"/>
      <c r="G40" s="375"/>
      <c r="H40" s="375"/>
      <c r="I40" s="375"/>
    </row>
    <row r="41" spans="1:9" s="112" customFormat="1" ht="11.25" customHeight="1">
      <c r="A41" s="377" t="s">
        <v>815</v>
      </c>
      <c r="B41" s="375"/>
      <c r="C41" s="375"/>
      <c r="D41" s="375"/>
      <c r="E41" s="375"/>
      <c r="F41" s="375"/>
      <c r="G41" s="375"/>
      <c r="H41" s="375"/>
      <c r="I41" s="375"/>
    </row>
  </sheetData>
  <mergeCells count="11">
    <mergeCell ref="J1:K1"/>
    <mergeCell ref="B3:H4"/>
    <mergeCell ref="A38:H38"/>
    <mergeCell ref="A33:H33"/>
    <mergeCell ref="A1:H1"/>
    <mergeCell ref="A37:F37"/>
    <mergeCell ref="A39:H39"/>
    <mergeCell ref="A27:H28"/>
    <mergeCell ref="A29:H30"/>
    <mergeCell ref="A31:H32"/>
    <mergeCell ref="A34:H36"/>
  </mergeCells>
  <phoneticPr fontId="38" type="noConversion"/>
  <hyperlinks>
    <hyperlink ref="J1" location="Contents!A1" display="back to contents"/>
  </hyperlinks>
  <pageMargins left="0.75" right="0.75" top="1" bottom="1" header="0.5" footer="0.5"/>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election sqref="A1:E1"/>
    </sheetView>
  </sheetViews>
  <sheetFormatPr defaultRowHeight="12.75"/>
  <cols>
    <col min="1" max="2" width="9.33203125" style="1216"/>
    <col min="3" max="3" width="10.33203125" style="1216" customWidth="1"/>
    <col min="4" max="16384" width="9.33203125" style="1216"/>
  </cols>
  <sheetData>
    <row r="1" spans="1:12" ht="18" customHeight="1">
      <c r="A1" s="1360" t="s">
        <v>889</v>
      </c>
      <c r="B1" s="1360"/>
      <c r="C1" s="1360"/>
      <c r="D1" s="1360"/>
      <c r="E1" s="1360"/>
      <c r="G1" s="1363" t="s">
        <v>665</v>
      </c>
      <c r="H1" s="1363"/>
      <c r="I1" s="1232"/>
      <c r="J1" s="1232"/>
    </row>
    <row r="2" spans="1:12" ht="15" customHeight="1">
      <c r="A2" s="1215"/>
      <c r="B2" s="1215"/>
      <c r="C2" s="1215"/>
      <c r="D2" s="1215"/>
      <c r="E2" s="1215"/>
      <c r="I2" s="1232"/>
      <c r="J2" s="1232"/>
      <c r="K2" s="1232"/>
      <c r="L2" s="1232"/>
    </row>
    <row r="3" spans="1:12" ht="15" customHeight="1">
      <c r="A3" s="1361" t="s">
        <v>1065</v>
      </c>
      <c r="B3" s="1361"/>
      <c r="C3" s="1361"/>
    </row>
    <row r="4" spans="1:12">
      <c r="B4" s="1219" t="s">
        <v>40</v>
      </c>
      <c r="C4" s="1219" t="s">
        <v>41</v>
      </c>
      <c r="D4" s="1217"/>
      <c r="E4" s="1217"/>
      <c r="F4" s="1217"/>
    </row>
    <row r="5" spans="1:12">
      <c r="A5" s="1231">
        <f>'4 - sex and age'!A12</f>
        <v>1996</v>
      </c>
      <c r="B5" s="1231">
        <f>'4 - sex and age'!D12</f>
        <v>185</v>
      </c>
      <c r="C5" s="1231">
        <f>'4 - sex and age'!E12</f>
        <v>59</v>
      </c>
      <c r="D5" s="1231"/>
      <c r="E5" s="1231"/>
      <c r="F5" s="1231"/>
    </row>
    <row r="6" spans="1:12">
      <c r="A6" s="1231">
        <f>'4 - sex and age'!A13</f>
        <v>1997</v>
      </c>
      <c r="B6" s="1231">
        <f>'4 - sex and age'!D13</f>
        <v>179</v>
      </c>
      <c r="C6" s="1231">
        <f>'4 - sex and age'!E13</f>
        <v>45</v>
      </c>
      <c r="D6" s="1231"/>
      <c r="E6" s="1231"/>
      <c r="F6" s="1231"/>
    </row>
    <row r="7" spans="1:12">
      <c r="A7" s="1231">
        <f>'4 - sex and age'!A14</f>
        <v>1998</v>
      </c>
      <c r="B7" s="1231">
        <f>'4 - sex and age'!D14</f>
        <v>194</v>
      </c>
      <c r="C7" s="1231">
        <f>'4 - sex and age'!E14</f>
        <v>55</v>
      </c>
      <c r="D7" s="1231"/>
      <c r="E7" s="1231"/>
      <c r="F7" s="1231"/>
    </row>
    <row r="8" spans="1:12">
      <c r="A8" s="1231">
        <f>'4 - sex and age'!A15</f>
        <v>1999</v>
      </c>
      <c r="B8" s="1231">
        <f>'4 - sex and age'!D15</f>
        <v>237</v>
      </c>
      <c r="C8" s="1231">
        <f>'4 - sex and age'!E15</f>
        <v>54</v>
      </c>
      <c r="D8" s="1231"/>
      <c r="E8" s="1231"/>
      <c r="F8" s="1231"/>
    </row>
    <row r="9" spans="1:12">
      <c r="A9" s="1231">
        <f>'4 - sex and age'!A16</f>
        <v>2000</v>
      </c>
      <c r="B9" s="1231">
        <f>'4 - sex and age'!D16</f>
        <v>239</v>
      </c>
      <c r="C9" s="1231">
        <f>'4 - sex and age'!E16</f>
        <v>53</v>
      </c>
      <c r="D9" s="1231"/>
      <c r="E9" s="1231"/>
      <c r="F9" s="1231"/>
    </row>
    <row r="10" spans="1:12">
      <c r="A10" s="1231">
        <f>'4 - sex and age'!A17</f>
        <v>2001</v>
      </c>
      <c r="B10" s="1231">
        <f>'4 - sex and age'!D17</f>
        <v>267</v>
      </c>
      <c r="C10" s="1231">
        <f>'4 - sex and age'!E17</f>
        <v>65</v>
      </c>
      <c r="D10" s="1231"/>
      <c r="E10" s="1231"/>
      <c r="F10" s="1231"/>
    </row>
    <row r="11" spans="1:12">
      <c r="A11" s="1231">
        <f>'4 - sex and age'!A18</f>
        <v>2002</v>
      </c>
      <c r="B11" s="1231">
        <f>'4 - sex and age'!D18</f>
        <v>321</v>
      </c>
      <c r="C11" s="1231">
        <f>'4 - sex and age'!E18</f>
        <v>61</v>
      </c>
      <c r="D11" s="1231"/>
      <c r="E11" s="1231"/>
      <c r="F11" s="1231"/>
    </row>
    <row r="12" spans="1:12">
      <c r="A12" s="1231">
        <f>'4 - sex and age'!A19</f>
        <v>2003</v>
      </c>
      <c r="B12" s="1231">
        <f>'4 - sex and age'!D19</f>
        <v>256</v>
      </c>
      <c r="C12" s="1231">
        <f>'4 - sex and age'!E19</f>
        <v>61</v>
      </c>
      <c r="D12" s="1231"/>
      <c r="E12" s="1231"/>
      <c r="F12" s="1231"/>
    </row>
    <row r="13" spans="1:12">
      <c r="A13" s="1231">
        <f>'4 - sex and age'!A20</f>
        <v>2004</v>
      </c>
      <c r="B13" s="1231">
        <f>'4 - sex and age'!D20</f>
        <v>289</v>
      </c>
      <c r="C13" s="1231">
        <f>'4 - sex and age'!E20</f>
        <v>67</v>
      </c>
      <c r="D13" s="1231"/>
      <c r="E13" s="1231"/>
      <c r="F13" s="1231"/>
    </row>
    <row r="14" spans="1:12">
      <c r="A14" s="1231">
        <f>'4 - sex and age'!A21</f>
        <v>2005</v>
      </c>
      <c r="B14" s="1231">
        <f>'4 - sex and age'!D21</f>
        <v>259</v>
      </c>
      <c r="C14" s="1231">
        <f>'4 - sex and age'!E21</f>
        <v>77</v>
      </c>
      <c r="D14" s="1231"/>
      <c r="E14" s="1231"/>
      <c r="F14" s="1231"/>
    </row>
    <row r="15" spans="1:12">
      <c r="A15" s="1231">
        <f>'4 - sex and age'!A22</f>
        <v>2006</v>
      </c>
      <c r="B15" s="1231">
        <f>'4 - sex and age'!D22</f>
        <v>334</v>
      </c>
      <c r="C15" s="1231">
        <f>'4 - sex and age'!E22</f>
        <v>87</v>
      </c>
      <c r="D15" s="1231"/>
      <c r="E15" s="1231"/>
      <c r="F15" s="1231"/>
    </row>
    <row r="16" spans="1:12">
      <c r="A16" s="1231">
        <f>'4 - sex and age'!A23</f>
        <v>2007</v>
      </c>
      <c r="B16" s="1231">
        <f>'4 - sex and age'!D23</f>
        <v>393</v>
      </c>
      <c r="C16" s="1231">
        <f>'4 - sex and age'!E23</f>
        <v>62</v>
      </c>
      <c r="D16" s="1231"/>
      <c r="E16" s="1231"/>
      <c r="F16" s="1231"/>
    </row>
    <row r="17" spans="1:6">
      <c r="A17" s="1231">
        <f>'4 - sex and age'!A24</f>
        <v>2008</v>
      </c>
      <c r="B17" s="1231">
        <f>'4 - sex and age'!D24</f>
        <v>461</v>
      </c>
      <c r="C17" s="1231">
        <f>'4 - sex and age'!E24</f>
        <v>113</v>
      </c>
      <c r="D17" s="1231"/>
      <c r="E17" s="1231"/>
      <c r="F17" s="1231"/>
    </row>
    <row r="18" spans="1:6">
      <c r="A18" s="1231">
        <f>'4 - sex and age'!A25</f>
        <v>2009</v>
      </c>
      <c r="B18" s="1231">
        <f>'4 - sex and age'!D25</f>
        <v>413</v>
      </c>
      <c r="C18" s="1231">
        <f>'4 - sex and age'!E25</f>
        <v>132</v>
      </c>
      <c r="D18" s="1231"/>
      <c r="E18" s="1231"/>
      <c r="F18" s="1231"/>
    </row>
    <row r="19" spans="1:6">
      <c r="A19" s="1231">
        <f>'4 - sex and age'!A26</f>
        <v>2010</v>
      </c>
      <c r="B19" s="1231">
        <f>'4 - sex and age'!D26</f>
        <v>363</v>
      </c>
      <c r="C19" s="1231">
        <f>'4 - sex and age'!E26</f>
        <v>122</v>
      </c>
      <c r="D19" s="1231"/>
      <c r="E19" s="1231"/>
      <c r="F19" s="1231"/>
    </row>
    <row r="20" spans="1:6">
      <c r="A20" s="1231">
        <f>'4 - sex and age'!A27</f>
        <v>2011</v>
      </c>
      <c r="B20" s="1231">
        <f>'4 - sex and age'!D27</f>
        <v>429</v>
      </c>
      <c r="C20" s="1231">
        <f>'4 - sex and age'!E27</f>
        <v>155</v>
      </c>
      <c r="D20" s="1231"/>
      <c r="E20" s="1231"/>
      <c r="F20" s="1231"/>
    </row>
    <row r="21" spans="1:6">
      <c r="A21" s="1231">
        <f>'4 - sex and age'!A28</f>
        <v>2012</v>
      </c>
      <c r="B21" s="1231">
        <f>'4 - sex and age'!D28</f>
        <v>416</v>
      </c>
      <c r="C21" s="1231">
        <f>'4 - sex and age'!E28</f>
        <v>165</v>
      </c>
      <c r="D21" s="1231"/>
      <c r="E21" s="1231"/>
      <c r="F21" s="1231"/>
    </row>
    <row r="22" spans="1:6">
      <c r="A22" s="1231">
        <f>'4 - sex and age'!A29</f>
        <v>2013</v>
      </c>
      <c r="B22" s="1231">
        <f>'4 - sex and age'!D29</f>
        <v>393</v>
      </c>
      <c r="C22" s="1231">
        <f>'4 - sex and age'!E29</f>
        <v>134</v>
      </c>
      <c r="D22" s="1231"/>
      <c r="E22" s="1231"/>
      <c r="F22" s="1231"/>
    </row>
    <row r="23" spans="1:6">
      <c r="A23" s="1231">
        <f>'4 - sex and age'!A30</f>
        <v>2014</v>
      </c>
      <c r="B23" s="1231">
        <f>'4 - sex and age'!D30</f>
        <v>453</v>
      </c>
      <c r="C23" s="1231">
        <f>'4 - sex and age'!E30</f>
        <v>161</v>
      </c>
      <c r="D23" s="1231"/>
      <c r="E23" s="1231"/>
      <c r="F23" s="1231"/>
    </row>
    <row r="24" spans="1:6">
      <c r="A24" s="1231">
        <f>'4 - sex and age'!A31</f>
        <v>2015</v>
      </c>
      <c r="B24" s="1231">
        <f>'4 - sex and age'!D31</f>
        <v>484</v>
      </c>
      <c r="C24" s="1231">
        <f>'4 - sex and age'!E31</f>
        <v>222</v>
      </c>
      <c r="D24" s="1231"/>
      <c r="E24" s="1231"/>
      <c r="F24" s="1231"/>
    </row>
    <row r="25" spans="1:6">
      <c r="A25" s="1231">
        <f>'4 - sex and age'!A32</f>
        <v>2016</v>
      </c>
      <c r="B25" s="1231">
        <f>'4 - sex and age'!D32</f>
        <v>593</v>
      </c>
      <c r="C25" s="1231">
        <f>'4 - sex and age'!E32</f>
        <v>275</v>
      </c>
      <c r="D25" s="1231"/>
      <c r="E25" s="1231"/>
      <c r="F25" s="1231"/>
    </row>
    <row r="26" spans="1:6">
      <c r="A26" s="1231">
        <f>'4 - sex and age'!A33</f>
        <v>2017</v>
      </c>
      <c r="B26" s="1231">
        <f>'4 - sex and age'!D33</f>
        <v>652</v>
      </c>
      <c r="C26" s="1231">
        <f>'4 - sex and age'!E33</f>
        <v>282</v>
      </c>
      <c r="D26" s="1231"/>
      <c r="E26" s="1231"/>
      <c r="F26" s="1231"/>
    </row>
    <row r="27" spans="1:6">
      <c r="A27" s="1231">
        <f>'4 - sex and age'!A34</f>
        <v>2018</v>
      </c>
      <c r="B27" s="1231">
        <f>'4 - sex and age'!D34</f>
        <v>860</v>
      </c>
      <c r="C27" s="1231">
        <f>'4 - sex and age'!E34</f>
        <v>327</v>
      </c>
      <c r="D27" s="1231"/>
      <c r="E27" s="1231"/>
      <c r="F27" s="1231"/>
    </row>
    <row r="28" spans="1:6">
      <c r="A28" s="1231">
        <f>'4 - sex and age'!A35</f>
        <v>2019</v>
      </c>
      <c r="B28" s="1231">
        <f>'4 - sex and age'!D35</f>
        <v>887</v>
      </c>
      <c r="C28" s="1231">
        <f>'4 - sex and age'!E35</f>
        <v>393</v>
      </c>
      <c r="D28" s="1231"/>
      <c r="E28" s="1231"/>
      <c r="F28" s="1231"/>
    </row>
    <row r="29" spans="1:6">
      <c r="A29" s="1231">
        <f>'4 - sex and age'!A36</f>
        <v>2020</v>
      </c>
      <c r="B29" s="1231">
        <f>'4 - sex and age'!D36</f>
        <v>973</v>
      </c>
      <c r="C29" s="1231">
        <f>'4 - sex and age'!E36</f>
        <v>366</v>
      </c>
      <c r="D29" s="1231"/>
      <c r="E29" s="1231"/>
      <c r="F29" s="1231"/>
    </row>
    <row r="31" spans="1:6">
      <c r="A31" s="1362" t="s">
        <v>815</v>
      </c>
      <c r="B31" s="1362"/>
      <c r="C31" s="1362"/>
    </row>
  </sheetData>
  <mergeCells count="4">
    <mergeCell ref="A1:E1"/>
    <mergeCell ref="A3:C3"/>
    <mergeCell ref="A31:C31"/>
    <mergeCell ref="G1:H1"/>
  </mergeCells>
  <hyperlinks>
    <hyperlink ref="G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workbookViewId="0">
      <selection sqref="A1:M2"/>
    </sheetView>
  </sheetViews>
  <sheetFormatPr defaultColWidth="9.1640625" defaultRowHeight="11.25" customHeight="1"/>
  <cols>
    <col min="1" max="1" width="27.5" style="90" customWidth="1"/>
    <col min="2" max="2" width="13.83203125" style="90" customWidth="1"/>
    <col min="3" max="3" width="2.83203125" style="90" customWidth="1"/>
    <col min="4" max="4" width="15.83203125" style="90" customWidth="1"/>
    <col min="5" max="5" width="3.1640625" style="90" customWidth="1"/>
    <col min="6" max="8" width="12.83203125" style="90" customWidth="1"/>
    <col min="9" max="9" width="5.83203125" style="90" customWidth="1"/>
    <col min="10" max="10" width="12.6640625" style="90" customWidth="1"/>
    <col min="11" max="11" width="4.5" style="90" customWidth="1"/>
    <col min="12" max="13" width="16.83203125" style="90" customWidth="1"/>
    <col min="14" max="14" width="2" style="90" customWidth="1"/>
    <col min="15" max="16384" width="9.1640625" style="90"/>
  </cols>
  <sheetData>
    <row r="1" spans="1:17" s="445" customFormat="1" ht="18" customHeight="1">
      <c r="A1" s="1553" t="s">
        <v>1785</v>
      </c>
      <c r="B1" s="1553"/>
      <c r="C1" s="1553"/>
      <c r="D1" s="1553"/>
      <c r="E1" s="1553"/>
      <c r="F1" s="1553"/>
      <c r="G1" s="1553"/>
      <c r="H1" s="1553"/>
      <c r="I1" s="1553"/>
      <c r="J1" s="1553"/>
      <c r="K1" s="1553"/>
      <c r="L1" s="1553"/>
      <c r="M1" s="1553"/>
      <c r="N1" s="438"/>
      <c r="O1" s="1364" t="s">
        <v>665</v>
      </c>
      <c r="P1" s="1364"/>
      <c r="Q1" s="801"/>
    </row>
    <row r="2" spans="1:17" s="445" customFormat="1" ht="18" customHeight="1">
      <c r="A2" s="1553"/>
      <c r="B2" s="1553"/>
      <c r="C2" s="1553"/>
      <c r="D2" s="1553"/>
      <c r="E2" s="1553"/>
      <c r="F2" s="1553"/>
      <c r="G2" s="1553"/>
      <c r="H2" s="1553"/>
      <c r="I2" s="1553"/>
      <c r="J2" s="1553"/>
      <c r="K2" s="1553"/>
      <c r="L2" s="1553"/>
      <c r="M2" s="1553"/>
      <c r="N2" s="438"/>
    </row>
    <row r="3" spans="1:17" s="445" customFormat="1" ht="15" customHeight="1">
      <c r="A3" s="407"/>
      <c r="B3" s="407"/>
      <c r="C3" s="407"/>
      <c r="D3" s="407"/>
      <c r="E3" s="407"/>
      <c r="F3" s="407"/>
      <c r="G3" s="407"/>
      <c r="H3" s="407"/>
      <c r="I3" s="407"/>
      <c r="J3" s="407"/>
      <c r="K3" s="407"/>
      <c r="L3" s="407"/>
      <c r="M3" s="407"/>
      <c r="N3" s="336"/>
    </row>
    <row r="4" spans="1:17" s="445" customFormat="1" ht="12.75" customHeight="1">
      <c r="A4" s="438"/>
      <c r="B4" s="438"/>
      <c r="C4" s="346"/>
      <c r="D4" s="438"/>
      <c r="E4" s="438"/>
      <c r="F4" s="438"/>
      <c r="G4" s="438"/>
      <c r="H4" s="438"/>
      <c r="I4" s="438"/>
      <c r="J4" s="340"/>
      <c r="K4" s="438"/>
      <c r="L4" s="438"/>
      <c r="M4" s="438"/>
      <c r="N4" s="438"/>
    </row>
    <row r="5" spans="1:17" s="445" customFormat="1" ht="12.75" customHeight="1">
      <c r="A5" s="390"/>
      <c r="B5" s="1550" t="s">
        <v>588</v>
      </c>
      <c r="C5" s="346"/>
      <c r="D5" s="1551" t="s">
        <v>585</v>
      </c>
      <c r="E5" s="1551"/>
      <c r="F5" s="1551"/>
      <c r="G5" s="1551"/>
      <c r="H5" s="1551"/>
      <c r="I5" s="438"/>
      <c r="J5" s="1645" t="s">
        <v>586</v>
      </c>
      <c r="K5" s="1645"/>
      <c r="L5" s="1645"/>
      <c r="M5" s="1645"/>
      <c r="N5" s="438"/>
    </row>
    <row r="6" spans="1:17" s="795" customFormat="1" ht="12.75" customHeight="1">
      <c r="A6" s="390"/>
      <c r="B6" s="1550"/>
      <c r="C6" s="346"/>
      <c r="D6" s="773"/>
      <c r="E6" s="773"/>
      <c r="F6" s="773"/>
      <c r="G6" s="773"/>
      <c r="H6" s="773"/>
      <c r="I6" s="772"/>
      <c r="J6" s="777"/>
      <c r="K6" s="777"/>
      <c r="L6" s="777"/>
      <c r="M6" s="777"/>
      <c r="N6" s="772"/>
    </row>
    <row r="7" spans="1:17" s="445" customFormat="1" ht="12.75" customHeight="1">
      <c r="A7" s="393"/>
      <c r="B7" s="1550"/>
      <c r="C7" s="346"/>
      <c r="D7" s="394"/>
      <c r="E7" s="438"/>
      <c r="F7" s="438"/>
      <c r="G7" s="345"/>
      <c r="H7" s="345"/>
      <c r="I7" s="345"/>
      <c r="J7" s="1644" t="s">
        <v>587</v>
      </c>
      <c r="K7" s="1644"/>
      <c r="L7" s="1644"/>
      <c r="M7" s="1644"/>
      <c r="N7" s="438"/>
    </row>
    <row r="8" spans="1:17" s="795" customFormat="1" ht="12.75" customHeight="1">
      <c r="A8" s="393"/>
      <c r="B8" s="1550"/>
      <c r="C8" s="346"/>
      <c r="D8" s="394"/>
      <c r="E8" s="772"/>
      <c r="F8" s="772"/>
      <c r="G8" s="345"/>
      <c r="H8" s="345"/>
      <c r="I8" s="345"/>
      <c r="J8" s="776"/>
      <c r="K8" s="776"/>
      <c r="L8" s="776"/>
      <c r="M8" s="776"/>
      <c r="N8" s="772"/>
    </row>
    <row r="9" spans="1:17" s="445" customFormat="1" ht="12.75" customHeight="1">
      <c r="A9" s="393"/>
      <c r="B9" s="1550"/>
      <c r="C9" s="346"/>
      <c r="D9" s="394"/>
      <c r="E9" s="438"/>
      <c r="F9" s="1552" t="s">
        <v>2</v>
      </c>
      <c r="G9" s="1552"/>
      <c r="H9" s="1552"/>
      <c r="I9" s="345"/>
      <c r="J9" s="439"/>
      <c r="K9" s="345"/>
      <c r="L9" s="1552" t="s">
        <v>221</v>
      </c>
      <c r="M9" s="1552"/>
      <c r="N9" s="438"/>
    </row>
    <row r="10" spans="1:17" s="445" customFormat="1" ht="12.75" customHeight="1">
      <c r="A10" s="438"/>
      <c r="B10" s="1550"/>
      <c r="C10" s="396"/>
      <c r="D10" s="397" t="s">
        <v>218</v>
      </c>
      <c r="E10" s="397"/>
      <c r="F10" s="397" t="s">
        <v>220</v>
      </c>
      <c r="G10" s="397" t="s">
        <v>219</v>
      </c>
      <c r="H10" s="398" t="s">
        <v>3</v>
      </c>
      <c r="I10" s="397"/>
      <c r="J10" s="397" t="s">
        <v>218</v>
      </c>
      <c r="K10" s="438"/>
      <c r="L10" s="397" t="s">
        <v>4</v>
      </c>
      <c r="M10" s="397" t="s">
        <v>5</v>
      </c>
      <c r="N10" s="438"/>
    </row>
    <row r="11" spans="1:17" s="445" customFormat="1" ht="12.75" customHeight="1">
      <c r="A11" s="407"/>
      <c r="B11" s="408"/>
      <c r="C11" s="408"/>
      <c r="D11" s="408"/>
      <c r="E11" s="408"/>
      <c r="F11" s="408"/>
      <c r="G11" s="408"/>
      <c r="H11" s="408"/>
      <c r="I11" s="408"/>
      <c r="J11" s="408"/>
      <c r="K11" s="408"/>
      <c r="L11" s="408"/>
      <c r="M11" s="408"/>
      <c r="N11" s="438"/>
    </row>
    <row r="12" spans="1:17" s="445" customFormat="1" ht="6" customHeight="1">
      <c r="A12" s="336"/>
      <c r="B12" s="349"/>
      <c r="C12" s="349"/>
      <c r="D12" s="349"/>
      <c r="E12" s="349"/>
      <c r="F12" s="349"/>
      <c r="G12" s="349"/>
      <c r="H12" s="349"/>
      <c r="I12" s="349"/>
      <c r="J12" s="349"/>
      <c r="K12" s="349"/>
      <c r="L12" s="349"/>
      <c r="M12" s="349"/>
      <c r="N12" s="438"/>
    </row>
    <row r="13" spans="1:17" s="445" customFormat="1" ht="12.75">
      <c r="A13" s="438" t="s">
        <v>16</v>
      </c>
      <c r="B13" s="353">
        <f>AVERAGE('HB1 - summary'!E12:I12)</f>
        <v>729.8</v>
      </c>
      <c r="C13" s="351"/>
      <c r="D13" s="353">
        <v>57300</v>
      </c>
      <c r="E13" s="353"/>
      <c r="F13" s="353">
        <v>55800</v>
      </c>
      <c r="G13" s="353">
        <v>58900</v>
      </c>
      <c r="H13" s="399">
        <f>AVERAGE((D13-F13)/D13,(G13-D13)/D13)</f>
        <v>2.7050610820244327E-2</v>
      </c>
      <c r="I13" s="353"/>
      <c r="J13" s="400">
        <f>1000*B13/D13</f>
        <v>12.736474694589878</v>
      </c>
      <c r="K13" s="485"/>
      <c r="L13" s="400">
        <f>1000*B13/G13</f>
        <v>12.390492359932088</v>
      </c>
      <c r="M13" s="400">
        <f>1000*B13/F13</f>
        <v>13.078853046594983</v>
      </c>
      <c r="N13" s="438"/>
    </row>
    <row r="14" spans="1:17" s="445" customFormat="1" ht="6" customHeight="1">
      <c r="A14" s="438"/>
      <c r="B14" s="353"/>
      <c r="C14" s="351"/>
      <c r="D14" s="438"/>
      <c r="E14" s="438"/>
      <c r="F14" s="438"/>
      <c r="G14" s="438"/>
      <c r="H14" s="399"/>
      <c r="I14" s="438"/>
      <c r="J14" s="412"/>
      <c r="K14" s="485"/>
      <c r="L14" s="400"/>
      <c r="M14" s="400"/>
      <c r="N14" s="438"/>
    </row>
    <row r="15" spans="1:17" s="443" customFormat="1" ht="12.75">
      <c r="A15" s="444" t="s">
        <v>17</v>
      </c>
      <c r="B15" s="409">
        <f>AVERAGE('HB1 - summary'!E14:I14)</f>
        <v>53.6</v>
      </c>
      <c r="C15" s="410"/>
      <c r="D15" s="226">
        <v>4200</v>
      </c>
      <c r="E15" s="226"/>
      <c r="F15" s="226">
        <v>3900</v>
      </c>
      <c r="G15" s="226">
        <v>4400</v>
      </c>
      <c r="H15" s="411">
        <f t="shared" ref="H15:H25" si="0">AVERAGE((D15-F15)/D15,(G15-D15)/D15)</f>
        <v>5.9523809523809521E-2</v>
      </c>
      <c r="I15" s="226"/>
      <c r="J15" s="412">
        <f t="shared" ref="J15:J25" si="1">1000*B15/D15</f>
        <v>12.761904761904763</v>
      </c>
      <c r="K15" s="487"/>
      <c r="L15" s="412">
        <f t="shared" ref="L15:L25" si="2">1000*B15/G15</f>
        <v>12.181818181818182</v>
      </c>
      <c r="M15" s="412">
        <f t="shared" ref="M15:M25" si="3">1000*B15/F15</f>
        <v>13.743589743589743</v>
      </c>
      <c r="N15" s="444"/>
    </row>
    <row r="16" spans="1:17" s="443" customFormat="1" ht="12.75">
      <c r="A16" s="444" t="s">
        <v>18</v>
      </c>
      <c r="B16" s="409">
        <f>AVERAGE('HB1 - summary'!E15:I15)</f>
        <v>11</v>
      </c>
      <c r="C16" s="410"/>
      <c r="D16" s="226">
        <v>510</v>
      </c>
      <c r="E16" s="226"/>
      <c r="F16" s="226">
        <v>450</v>
      </c>
      <c r="G16" s="226">
        <v>600</v>
      </c>
      <c r="H16" s="411">
        <f t="shared" si="0"/>
        <v>0.14705882352941177</v>
      </c>
      <c r="I16" s="226"/>
      <c r="J16" s="412">
        <f t="shared" si="1"/>
        <v>21.568627450980394</v>
      </c>
      <c r="K16" s="487"/>
      <c r="L16" s="412">
        <f t="shared" si="2"/>
        <v>18.333333333333332</v>
      </c>
      <c r="M16" s="412">
        <f t="shared" si="3"/>
        <v>24.444444444444443</v>
      </c>
      <c r="N16" s="444"/>
    </row>
    <row r="17" spans="1:14" s="443" customFormat="1" ht="12.75">
      <c r="A17" s="444" t="s">
        <v>19</v>
      </c>
      <c r="B17" s="409">
        <f>AVERAGE('HB1 - summary'!E16:I16)</f>
        <v>14.6</v>
      </c>
      <c r="C17" s="410"/>
      <c r="D17" s="226">
        <v>1100</v>
      </c>
      <c r="E17" s="226"/>
      <c r="F17" s="226">
        <v>940</v>
      </c>
      <c r="G17" s="226">
        <v>1300</v>
      </c>
      <c r="H17" s="411">
        <f t="shared" si="0"/>
        <v>0.16363636363636364</v>
      </c>
      <c r="I17" s="226"/>
      <c r="J17" s="412">
        <f t="shared" si="1"/>
        <v>13.272727272727273</v>
      </c>
      <c r="K17" s="487"/>
      <c r="L17" s="412">
        <f t="shared" si="2"/>
        <v>11.23076923076923</v>
      </c>
      <c r="M17" s="412">
        <f t="shared" si="3"/>
        <v>15.531914893617021</v>
      </c>
      <c r="N17" s="444"/>
    </row>
    <row r="18" spans="1:14" s="443" customFormat="1" ht="12.75">
      <c r="A18" s="444" t="s">
        <v>20</v>
      </c>
      <c r="B18" s="409">
        <f>AVERAGE('HB1 - summary'!E17:I17)</f>
        <v>48</v>
      </c>
      <c r="C18" s="410"/>
      <c r="D18" s="226">
        <v>2800</v>
      </c>
      <c r="E18" s="226"/>
      <c r="F18" s="226">
        <v>2500</v>
      </c>
      <c r="G18" s="226">
        <v>3100</v>
      </c>
      <c r="H18" s="411">
        <f t="shared" si="0"/>
        <v>0.10714285714285714</v>
      </c>
      <c r="I18" s="226"/>
      <c r="J18" s="412">
        <f t="shared" si="1"/>
        <v>17.142857142857142</v>
      </c>
      <c r="K18" s="487"/>
      <c r="L18" s="412">
        <f t="shared" si="2"/>
        <v>15.483870967741936</v>
      </c>
      <c r="M18" s="412">
        <f t="shared" si="3"/>
        <v>19.2</v>
      </c>
      <c r="N18" s="444"/>
    </row>
    <row r="19" spans="1:14" s="443" customFormat="1" ht="12.75">
      <c r="A19" s="444" t="s">
        <v>21</v>
      </c>
      <c r="B19" s="409">
        <f>AVERAGE('HB1 - summary'!E18:I18)</f>
        <v>33.4</v>
      </c>
      <c r="C19" s="410"/>
      <c r="D19" s="226">
        <v>2900</v>
      </c>
      <c r="E19" s="226"/>
      <c r="F19" s="226">
        <v>2600</v>
      </c>
      <c r="G19" s="226">
        <v>3200</v>
      </c>
      <c r="H19" s="411">
        <f t="shared" si="0"/>
        <v>0.10344827586206896</v>
      </c>
      <c r="I19" s="226"/>
      <c r="J19" s="412">
        <f t="shared" si="1"/>
        <v>11.517241379310345</v>
      </c>
      <c r="K19" s="487"/>
      <c r="L19" s="412">
        <f t="shared" si="2"/>
        <v>10.4375</v>
      </c>
      <c r="M19" s="412">
        <f t="shared" si="3"/>
        <v>12.846153846153847</v>
      </c>
      <c r="N19" s="444"/>
    </row>
    <row r="20" spans="1:14" s="443" customFormat="1" ht="12.75">
      <c r="A20" s="444" t="s">
        <v>22</v>
      </c>
      <c r="B20" s="409">
        <f>AVERAGE('HB1 - summary'!E19:I19)</f>
        <v>61.6</v>
      </c>
      <c r="C20" s="410"/>
      <c r="D20" s="226">
        <v>3800</v>
      </c>
      <c r="E20" s="226"/>
      <c r="F20" s="226">
        <v>3600</v>
      </c>
      <c r="G20" s="226">
        <v>4100</v>
      </c>
      <c r="H20" s="411">
        <f t="shared" si="0"/>
        <v>6.5789473684210523E-2</v>
      </c>
      <c r="I20" s="226"/>
      <c r="J20" s="412">
        <f t="shared" si="1"/>
        <v>16.210526315789473</v>
      </c>
      <c r="K20" s="487"/>
      <c r="L20" s="412">
        <f t="shared" si="2"/>
        <v>15.024390243902438</v>
      </c>
      <c r="M20" s="412">
        <f t="shared" si="3"/>
        <v>17.111111111111111</v>
      </c>
      <c r="N20" s="444"/>
    </row>
    <row r="21" spans="1:14" s="443" customFormat="1" ht="12.75">
      <c r="A21" s="444" t="s">
        <v>85</v>
      </c>
      <c r="B21" s="409">
        <f>AVERAGE('HB1 - summary'!E20:I20)</f>
        <v>217</v>
      </c>
      <c r="C21" s="410"/>
      <c r="D21" s="226">
        <v>18700</v>
      </c>
      <c r="E21" s="226"/>
      <c r="F21" s="226">
        <v>17700</v>
      </c>
      <c r="G21" s="226">
        <v>19800</v>
      </c>
      <c r="H21" s="411">
        <f t="shared" si="0"/>
        <v>5.6149732620320858E-2</v>
      </c>
      <c r="I21" s="226"/>
      <c r="J21" s="412">
        <f t="shared" si="1"/>
        <v>11.604278074866309</v>
      </c>
      <c r="K21" s="487"/>
      <c r="L21" s="412">
        <f t="shared" si="2"/>
        <v>10.95959595959596</v>
      </c>
      <c r="M21" s="412">
        <f t="shared" si="3"/>
        <v>12.259887005649718</v>
      </c>
      <c r="N21" s="444"/>
    </row>
    <row r="22" spans="1:14" s="443" customFormat="1" ht="12.75">
      <c r="A22" s="444" t="s">
        <v>60</v>
      </c>
      <c r="B22" s="409">
        <f>AVERAGE('HB1 - summary'!E21:I21)</f>
        <v>27.8</v>
      </c>
      <c r="C22" s="410"/>
      <c r="D22" s="226">
        <v>1900</v>
      </c>
      <c r="E22" s="226"/>
      <c r="F22" s="226">
        <v>1700</v>
      </c>
      <c r="G22" s="226">
        <v>2100</v>
      </c>
      <c r="H22" s="411">
        <f t="shared" si="0"/>
        <v>0.10526315789473684</v>
      </c>
      <c r="I22" s="226"/>
      <c r="J22" s="412">
        <f t="shared" si="1"/>
        <v>14.631578947368421</v>
      </c>
      <c r="K22" s="487"/>
      <c r="L22" s="412">
        <f t="shared" si="2"/>
        <v>13.238095238095237</v>
      </c>
      <c r="M22" s="412">
        <f t="shared" si="3"/>
        <v>16.352941176470587</v>
      </c>
      <c r="N22" s="444"/>
    </row>
    <row r="23" spans="1:14" s="443" customFormat="1" ht="12.75">
      <c r="A23" s="444" t="s">
        <v>23</v>
      </c>
      <c r="B23" s="409">
        <f>AVERAGE('HB1 - summary'!E22:I22)</f>
        <v>86</v>
      </c>
      <c r="C23" s="410"/>
      <c r="D23" s="226">
        <v>7600</v>
      </c>
      <c r="E23" s="226"/>
      <c r="F23" s="226">
        <v>6900</v>
      </c>
      <c r="G23" s="226">
        <v>8300</v>
      </c>
      <c r="H23" s="411">
        <f t="shared" si="0"/>
        <v>9.2105263157894732E-2</v>
      </c>
      <c r="I23" s="226"/>
      <c r="J23" s="412">
        <f t="shared" si="1"/>
        <v>11.315789473684211</v>
      </c>
      <c r="K23" s="487"/>
      <c r="L23" s="412">
        <f t="shared" si="2"/>
        <v>10.361445783132529</v>
      </c>
      <c r="M23" s="412">
        <f t="shared" si="3"/>
        <v>12.463768115942029</v>
      </c>
      <c r="N23" s="444"/>
    </row>
    <row r="24" spans="1:14" s="443" customFormat="1" ht="12.75">
      <c r="A24" s="444" t="s">
        <v>24</v>
      </c>
      <c r="B24" s="409">
        <f>AVERAGE('HB1 - summary'!E23:I23)</f>
        <v>112</v>
      </c>
      <c r="C24" s="410"/>
      <c r="D24" s="226">
        <v>9000</v>
      </c>
      <c r="E24" s="226"/>
      <c r="F24" s="226">
        <v>8500</v>
      </c>
      <c r="G24" s="226">
        <v>9500</v>
      </c>
      <c r="H24" s="411">
        <f t="shared" si="0"/>
        <v>5.5555555555555552E-2</v>
      </c>
      <c r="I24" s="226"/>
      <c r="J24" s="412">
        <f t="shared" si="1"/>
        <v>12.444444444444445</v>
      </c>
      <c r="K24" s="487"/>
      <c r="L24" s="412">
        <f t="shared" si="2"/>
        <v>11.789473684210526</v>
      </c>
      <c r="M24" s="412">
        <f t="shared" si="3"/>
        <v>13.176470588235293</v>
      </c>
      <c r="N24" s="444"/>
    </row>
    <row r="25" spans="1:14" s="443" customFormat="1" ht="12.75">
      <c r="A25" s="444" t="s">
        <v>25</v>
      </c>
      <c r="B25" s="409">
        <f>AVERAGE('HB1 - summary'!E24:I24)</f>
        <v>0.8</v>
      </c>
      <c r="C25" s="410"/>
      <c r="D25" s="250">
        <v>30</v>
      </c>
      <c r="E25" s="250"/>
      <c r="F25" s="250">
        <v>20</v>
      </c>
      <c r="G25" s="250">
        <v>50</v>
      </c>
      <c r="H25" s="411">
        <f t="shared" si="0"/>
        <v>0.5</v>
      </c>
      <c r="I25" s="250"/>
      <c r="J25" s="412">
        <f t="shared" si="1"/>
        <v>26.666666666666668</v>
      </c>
      <c r="K25" s="487"/>
      <c r="L25" s="412">
        <f t="shared" si="2"/>
        <v>16</v>
      </c>
      <c r="M25" s="412">
        <f t="shared" si="3"/>
        <v>40</v>
      </c>
      <c r="N25" s="444"/>
    </row>
    <row r="26" spans="1:14" s="443" customFormat="1" ht="12.75">
      <c r="A26" s="444" t="s">
        <v>26</v>
      </c>
      <c r="B26" s="409">
        <f>AVERAGE('HB1 - summary'!E25:I25)</f>
        <v>1.6</v>
      </c>
      <c r="C26" s="410"/>
      <c r="D26" s="226">
        <v>170</v>
      </c>
      <c r="E26" s="226"/>
      <c r="F26" s="226">
        <v>120</v>
      </c>
      <c r="G26" s="226">
        <v>260</v>
      </c>
      <c r="H26" s="411">
        <f>AVERAGE((D26-F26)/D26,(G26-D26)/D26)</f>
        <v>0.41176470588235292</v>
      </c>
      <c r="I26" s="226"/>
      <c r="J26" s="412">
        <f>1000*B26/D26</f>
        <v>9.4117647058823533</v>
      </c>
      <c r="K26" s="487"/>
      <c r="L26" s="412">
        <f>1000*B26/G26</f>
        <v>6.1538461538461542</v>
      </c>
      <c r="M26" s="412">
        <f>1000*B26/F26</f>
        <v>13.333333333333334</v>
      </c>
      <c r="N26" s="444"/>
    </row>
    <row r="27" spans="1:14" s="443" customFormat="1" ht="12.75">
      <c r="A27" s="444" t="s">
        <v>27</v>
      </c>
      <c r="B27" s="409">
        <f>AVERAGE('HB1 - summary'!E26:I26)</f>
        <v>60.8</v>
      </c>
      <c r="C27" s="410"/>
      <c r="D27" s="226">
        <v>4600</v>
      </c>
      <c r="E27" s="226"/>
      <c r="F27" s="226">
        <v>4300</v>
      </c>
      <c r="G27" s="226">
        <v>4900</v>
      </c>
      <c r="H27" s="411">
        <f>AVERAGE((D27-F27)/D27,(G27-D27)/D27)</f>
        <v>6.5217391304347824E-2</v>
      </c>
      <c r="I27" s="226"/>
      <c r="J27" s="412">
        <f>1000*B27/D27</f>
        <v>13.217391304347826</v>
      </c>
      <c r="K27" s="487"/>
      <c r="L27" s="412">
        <f>1000*B27/G27</f>
        <v>12.408163265306122</v>
      </c>
      <c r="M27" s="412">
        <f>1000*B27/F27</f>
        <v>14.13953488372093</v>
      </c>
      <c r="N27" s="444"/>
    </row>
    <row r="28" spans="1:14" s="443" customFormat="1" ht="12.75">
      <c r="A28" s="444" t="s">
        <v>28</v>
      </c>
      <c r="B28" s="409">
        <f>AVERAGE('HB1 - summary'!E27:I27)</f>
        <v>1.6</v>
      </c>
      <c r="C28" s="410"/>
      <c r="D28" s="226">
        <v>50</v>
      </c>
      <c r="E28" s="226"/>
      <c r="F28" s="226">
        <v>40</v>
      </c>
      <c r="G28" s="226">
        <v>70</v>
      </c>
      <c r="H28" s="411">
        <f>AVERAGE((D28-F28)/D28,(G28-D28)/D28)</f>
        <v>0.30000000000000004</v>
      </c>
      <c r="I28" s="226"/>
      <c r="J28" s="412">
        <f>1000*B28/D28</f>
        <v>32</v>
      </c>
      <c r="K28" s="487"/>
      <c r="L28" s="412">
        <f>1000*B28/G28</f>
        <v>22.857142857142858</v>
      </c>
      <c r="M28" s="412">
        <f>1000*B28/F28</f>
        <v>40</v>
      </c>
      <c r="N28" s="444"/>
    </row>
    <row r="29" spans="1:14" s="443" customFormat="1" ht="6" customHeight="1">
      <c r="A29" s="447"/>
      <c r="B29" s="447"/>
      <c r="C29" s="447"/>
      <c r="D29" s="447"/>
      <c r="E29" s="447"/>
      <c r="F29" s="447"/>
      <c r="G29" s="447"/>
      <c r="H29" s="447"/>
      <c r="I29" s="447"/>
      <c r="J29" s="447"/>
      <c r="K29" s="447"/>
      <c r="L29" s="447"/>
      <c r="M29" s="447"/>
      <c r="N29" s="444"/>
    </row>
    <row r="30" spans="1:14" ht="6" customHeight="1">
      <c r="A30" s="442"/>
      <c r="B30" s="442"/>
      <c r="C30" s="442"/>
      <c r="D30" s="442"/>
      <c r="E30" s="442"/>
      <c r="F30" s="442"/>
      <c r="G30" s="442"/>
      <c r="H30" s="442"/>
      <c r="I30" s="442"/>
      <c r="J30" s="442"/>
      <c r="K30" s="442"/>
      <c r="L30" s="442"/>
      <c r="M30" s="442"/>
      <c r="N30" s="442"/>
    </row>
    <row r="31" spans="1:14" ht="11.25" customHeight="1">
      <c r="A31" s="373" t="s">
        <v>185</v>
      </c>
      <c r="B31" s="442"/>
      <c r="C31" s="442"/>
      <c r="D31" s="442"/>
      <c r="E31" s="442"/>
      <c r="F31" s="442"/>
      <c r="G31" s="442"/>
      <c r="H31" s="442"/>
      <c r="I31" s="442"/>
      <c r="J31" s="442"/>
      <c r="K31" s="442"/>
      <c r="L31" s="442"/>
      <c r="M31" s="442"/>
      <c r="N31" s="442"/>
    </row>
    <row r="32" spans="1:14" ht="11.25" customHeight="1">
      <c r="A32" s="1554" t="s">
        <v>670</v>
      </c>
      <c r="B32" s="1554"/>
      <c r="C32" s="1554"/>
      <c r="D32" s="1554"/>
      <c r="E32" s="1554"/>
      <c r="F32" s="1554"/>
      <c r="G32" s="1554"/>
      <c r="H32" s="1554"/>
      <c r="I32" s="1554"/>
      <c r="J32" s="1554"/>
      <c r="K32" s="1554"/>
      <c r="L32" s="1554"/>
      <c r="M32" s="1554"/>
      <c r="N32" s="442"/>
    </row>
    <row r="33" spans="1:14" ht="11.25" customHeight="1">
      <c r="A33" s="1554"/>
      <c r="B33" s="1554"/>
      <c r="C33" s="1554"/>
      <c r="D33" s="1554"/>
      <c r="E33" s="1554"/>
      <c r="F33" s="1554"/>
      <c r="G33" s="1554"/>
      <c r="H33" s="1554"/>
      <c r="I33" s="1554"/>
      <c r="J33" s="1554"/>
      <c r="K33" s="1554"/>
      <c r="L33" s="1554"/>
      <c r="M33" s="1554"/>
      <c r="N33" s="1314"/>
    </row>
    <row r="34" spans="1:14" ht="12.75">
      <c r="A34" s="1554"/>
      <c r="B34" s="1554"/>
      <c r="C34" s="1554"/>
      <c r="D34" s="1554"/>
      <c r="E34" s="1554"/>
      <c r="F34" s="1554"/>
      <c r="G34" s="1554"/>
      <c r="H34" s="1554"/>
      <c r="I34" s="1554"/>
      <c r="J34" s="1554"/>
      <c r="K34" s="1554"/>
      <c r="L34" s="1554"/>
      <c r="M34" s="1554"/>
      <c r="N34" s="633"/>
    </row>
    <row r="35" spans="1:14" ht="11.25" customHeight="1">
      <c r="A35" s="1643" t="s">
        <v>273</v>
      </c>
      <c r="B35" s="1643"/>
      <c r="C35" s="1643"/>
      <c r="D35" s="1643"/>
      <c r="E35" s="1643"/>
      <c r="F35" s="1643"/>
      <c r="G35" s="1643"/>
      <c r="H35" s="1643"/>
      <c r="I35" s="1643"/>
      <c r="J35" s="1643"/>
      <c r="K35" s="1643"/>
      <c r="L35" s="1643"/>
      <c r="M35" s="1643"/>
      <c r="N35" s="442"/>
    </row>
    <row r="36" spans="1:14" ht="11.25" customHeight="1">
      <c r="A36" s="1643"/>
      <c r="B36" s="1643"/>
      <c r="C36" s="1643"/>
      <c r="D36" s="1643"/>
      <c r="E36" s="1643"/>
      <c r="F36" s="1643"/>
      <c r="G36" s="1643"/>
      <c r="H36" s="1643"/>
      <c r="I36" s="1643"/>
      <c r="J36" s="1643"/>
      <c r="K36" s="1643"/>
      <c r="L36" s="1643"/>
      <c r="M36" s="1643"/>
      <c r="N36" s="633"/>
    </row>
    <row r="37" spans="1:14" ht="11.25" customHeight="1">
      <c r="A37" s="1643"/>
      <c r="B37" s="1643"/>
      <c r="C37" s="1643"/>
      <c r="D37" s="1643"/>
      <c r="E37" s="1643"/>
      <c r="F37" s="1643"/>
      <c r="G37" s="1643"/>
      <c r="H37" s="1643"/>
      <c r="I37" s="1643"/>
      <c r="J37" s="1643"/>
      <c r="K37" s="1643"/>
      <c r="L37" s="1643"/>
      <c r="M37" s="1643"/>
      <c r="N37" s="633"/>
    </row>
    <row r="38" spans="1:14" ht="11.25" customHeight="1">
      <c r="A38" s="1554" t="s">
        <v>310</v>
      </c>
      <c r="B38" s="1554"/>
      <c r="C38" s="1554"/>
      <c r="D38" s="1554"/>
      <c r="E38" s="1554"/>
      <c r="F38" s="1554"/>
      <c r="G38" s="1554"/>
      <c r="H38" s="1554"/>
      <c r="I38" s="1554"/>
      <c r="J38" s="1554"/>
      <c r="K38" s="1554"/>
      <c r="L38" s="1554"/>
      <c r="M38" s="1554"/>
      <c r="N38" s="442"/>
    </row>
    <row r="39" spans="1:14" ht="11.25" customHeight="1">
      <c r="A39" s="1554"/>
      <c r="B39" s="1554"/>
      <c r="C39" s="1554"/>
      <c r="D39" s="1554"/>
      <c r="E39" s="1554"/>
      <c r="F39" s="1554"/>
      <c r="G39" s="1554"/>
      <c r="H39" s="1554"/>
      <c r="I39" s="1554"/>
      <c r="J39" s="1554"/>
      <c r="K39" s="1554"/>
      <c r="L39" s="1554"/>
      <c r="M39" s="1554"/>
      <c r="N39" s="633"/>
    </row>
    <row r="40" spans="1:14" s="749" customFormat="1" ht="11.25" customHeight="1">
      <c r="A40" s="1641" t="s">
        <v>653</v>
      </c>
      <c r="B40" s="1641"/>
      <c r="C40" s="1641"/>
      <c r="D40" s="1641"/>
      <c r="E40" s="1641"/>
      <c r="F40" s="1641"/>
      <c r="G40" s="1641"/>
      <c r="H40" s="1641"/>
      <c r="I40" s="1641"/>
      <c r="J40" s="1641"/>
      <c r="K40" s="1641"/>
      <c r="L40" s="1641"/>
      <c r="M40" s="1641"/>
      <c r="N40" s="744"/>
    </row>
    <row r="41" spans="1:14" ht="11.25" customHeight="1">
      <c r="A41" s="1641"/>
      <c r="B41" s="1641"/>
      <c r="C41" s="1641"/>
      <c r="D41" s="1641"/>
      <c r="E41" s="1641"/>
      <c r="F41" s="1641"/>
      <c r="G41" s="1641"/>
      <c r="H41" s="1641"/>
      <c r="I41" s="1641"/>
      <c r="J41" s="1641"/>
      <c r="K41" s="1641"/>
      <c r="L41" s="1641"/>
      <c r="M41" s="1641"/>
      <c r="N41" s="442"/>
    </row>
    <row r="42" spans="1:14" ht="11.25" customHeight="1">
      <c r="A42" s="1641"/>
      <c r="B42" s="1641"/>
      <c r="C42" s="1641"/>
      <c r="D42" s="1641"/>
      <c r="E42" s="1641"/>
      <c r="F42" s="1641"/>
      <c r="G42" s="1641"/>
      <c r="H42" s="1641"/>
      <c r="I42" s="1641"/>
      <c r="J42" s="1641"/>
      <c r="K42" s="1641"/>
      <c r="L42" s="1641"/>
      <c r="M42" s="1641"/>
      <c r="N42" s="633"/>
    </row>
    <row r="43" spans="1:14" ht="11.25" customHeight="1">
      <c r="A43" s="1642" t="s">
        <v>888</v>
      </c>
      <c r="B43" s="1642"/>
      <c r="C43" s="1642"/>
      <c r="D43" s="1642"/>
      <c r="E43" s="1642"/>
      <c r="F43" s="1642"/>
      <c r="G43" s="1642"/>
      <c r="H43" s="1642"/>
      <c r="I43" s="1642"/>
      <c r="J43" s="1642"/>
      <c r="K43" s="1642"/>
      <c r="L43" s="1642"/>
      <c r="M43" s="1642"/>
      <c r="N43" s="442"/>
    </row>
    <row r="44" spans="1:14" ht="11.25" customHeight="1">
      <c r="A44" s="1642"/>
      <c r="B44" s="1642"/>
      <c r="C44" s="1642"/>
      <c r="D44" s="1642"/>
      <c r="E44" s="1642"/>
      <c r="F44" s="1642"/>
      <c r="G44" s="1642"/>
      <c r="H44" s="1642"/>
      <c r="I44" s="1642"/>
      <c r="J44" s="1642"/>
      <c r="K44" s="1642"/>
      <c r="L44" s="1642"/>
      <c r="M44" s="1642"/>
      <c r="N44" s="608"/>
    </row>
    <row r="45" spans="1:14" ht="11.25" customHeight="1">
      <c r="A45" s="1554" t="s">
        <v>274</v>
      </c>
      <c r="B45" s="1554"/>
      <c r="C45" s="1554"/>
      <c r="D45" s="1554"/>
      <c r="E45" s="1554"/>
      <c r="F45" s="1554"/>
      <c r="G45" s="1554"/>
      <c r="H45" s="1554"/>
      <c r="I45" s="1554"/>
      <c r="J45" s="1554"/>
      <c r="K45" s="1554"/>
      <c r="L45" s="1554"/>
      <c r="M45" s="1554"/>
      <c r="N45" s="442"/>
    </row>
    <row r="46" spans="1:14" ht="11.25" customHeight="1">
      <c r="A46" s="1554"/>
      <c r="B46" s="1554"/>
      <c r="C46" s="1554"/>
      <c r="D46" s="1554"/>
      <c r="E46" s="1554"/>
      <c r="F46" s="1554"/>
      <c r="G46" s="1554"/>
      <c r="H46" s="1554"/>
      <c r="I46" s="1554"/>
      <c r="J46" s="1554"/>
      <c r="K46" s="1554"/>
      <c r="L46" s="1554"/>
      <c r="M46" s="1554"/>
      <c r="N46" s="442"/>
    </row>
    <row r="47" spans="1:14" ht="11.25" customHeight="1">
      <c r="A47" s="103" t="s">
        <v>486</v>
      </c>
      <c r="B47" s="978"/>
      <c r="C47" s="978"/>
      <c r="D47" s="978"/>
      <c r="E47" s="978"/>
      <c r="F47" s="978"/>
      <c r="G47" s="978"/>
      <c r="H47" s="978"/>
      <c r="I47" s="978"/>
      <c r="N47" s="442"/>
    </row>
    <row r="48" spans="1:14" ht="11.25" customHeight="1">
      <c r="A48" s="1639" t="s">
        <v>487</v>
      </c>
      <c r="B48" s="1639"/>
      <c r="C48" s="1639"/>
      <c r="D48" s="1639"/>
      <c r="E48" s="1639"/>
      <c r="F48" s="1639"/>
      <c r="G48" s="1639"/>
      <c r="H48" s="1639"/>
      <c r="I48" s="1639"/>
      <c r="J48" s="1639"/>
      <c r="N48" s="442"/>
    </row>
    <row r="49" spans="1:11" ht="11.25" customHeight="1">
      <c r="A49" s="1639" t="s">
        <v>250</v>
      </c>
      <c r="B49" s="1639"/>
      <c r="C49" s="1639"/>
      <c r="D49" s="1639"/>
      <c r="E49" s="1639"/>
      <c r="F49" s="1639"/>
      <c r="G49" s="1639"/>
      <c r="H49" s="1639"/>
      <c r="I49" s="1639"/>
      <c r="J49" s="1639"/>
      <c r="K49" s="980"/>
    </row>
    <row r="50" spans="1:11" ht="11.25" customHeight="1">
      <c r="A50" s="1640" t="s">
        <v>344</v>
      </c>
      <c r="B50" s="1640"/>
      <c r="C50" s="1640"/>
      <c r="D50" s="1640"/>
      <c r="E50" s="1640"/>
      <c r="F50" s="1640"/>
      <c r="G50" s="1640"/>
      <c r="H50" s="1640"/>
      <c r="I50" s="1640"/>
      <c r="J50" s="1640"/>
      <c r="K50" s="980"/>
    </row>
    <row r="51" spans="1:11" ht="11.25" customHeight="1">
      <c r="A51" s="978"/>
      <c r="B51" s="980"/>
      <c r="C51" s="980"/>
      <c r="D51" s="980"/>
      <c r="E51" s="980"/>
      <c r="F51" s="980"/>
      <c r="G51" s="980"/>
      <c r="H51" s="980"/>
      <c r="I51" s="980"/>
    </row>
    <row r="52" spans="1:11" ht="11.25" customHeight="1">
      <c r="A52" s="979" t="s">
        <v>815</v>
      </c>
      <c r="B52" s="979"/>
      <c r="C52" s="980"/>
      <c r="D52" s="980"/>
      <c r="E52" s="980"/>
      <c r="F52" s="980"/>
      <c r="G52" s="980"/>
      <c r="H52" s="980"/>
      <c r="I52" s="980"/>
    </row>
  </sheetData>
  <mergeCells count="17">
    <mergeCell ref="O1:P1"/>
    <mergeCell ref="A1:M2"/>
    <mergeCell ref="J7:M7"/>
    <mergeCell ref="J5:M5"/>
    <mergeCell ref="B5:B10"/>
    <mergeCell ref="A35:M37"/>
    <mergeCell ref="A38:M39"/>
    <mergeCell ref="A32:M34"/>
    <mergeCell ref="F9:H9"/>
    <mergeCell ref="D5:H5"/>
    <mergeCell ref="L9:M9"/>
    <mergeCell ref="A48:J48"/>
    <mergeCell ref="A49:J49"/>
    <mergeCell ref="A50:J50"/>
    <mergeCell ref="A45:M46"/>
    <mergeCell ref="A40:M42"/>
    <mergeCell ref="A43:M44"/>
  </mergeCells>
  <phoneticPr fontId="38" type="noConversion"/>
  <hyperlinks>
    <hyperlink ref="O1" location="Contents!A1" display="back to contents"/>
  </hyperlinks>
  <pageMargins left="0.75" right="0.75" top="1" bottom="1" header="0.5" footer="0.5"/>
  <pageSetup paperSize="9" scale="86" orientation="landscape" r:id="rId1"/>
  <headerFooter alignWithMargins="0"/>
  <ignoredErrors>
    <ignoredError sqref="B13:B14 B15:B28"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1"/>
  <sheetViews>
    <sheetView showGridLines="0" workbookViewId="0">
      <selection sqref="A1:V1"/>
    </sheetView>
  </sheetViews>
  <sheetFormatPr defaultColWidth="9.33203125" defaultRowHeight="11.25"/>
  <cols>
    <col min="1" max="1" width="28.83203125" style="33" customWidth="1"/>
    <col min="2" max="18" width="6.5" style="33" customWidth="1"/>
    <col min="19" max="35" width="6.1640625" style="33" customWidth="1"/>
    <col min="36" max="52" width="6.33203125" style="33" customWidth="1"/>
    <col min="53" max="69" width="10" style="33" customWidth="1"/>
    <col min="70" max="70" width="3" style="33" customWidth="1"/>
    <col min="71" max="71" width="50" style="33" customWidth="1"/>
    <col min="72" max="16384" width="9.33203125" style="33"/>
  </cols>
  <sheetData>
    <row r="1" spans="1:69" ht="18" customHeight="1">
      <c r="A1" s="1553" t="s">
        <v>1814</v>
      </c>
      <c r="B1" s="1553"/>
      <c r="C1" s="1553"/>
      <c r="D1" s="1553"/>
      <c r="E1" s="1553"/>
      <c r="F1" s="1553"/>
      <c r="G1" s="1553"/>
      <c r="H1" s="1553"/>
      <c r="I1" s="1553"/>
      <c r="J1" s="1553"/>
      <c r="K1" s="1553"/>
      <c r="L1" s="1553"/>
      <c r="M1" s="1553"/>
      <c r="N1" s="1553"/>
      <c r="O1" s="1553"/>
      <c r="P1" s="1553"/>
      <c r="Q1" s="1553"/>
      <c r="R1" s="1553"/>
      <c r="S1" s="1553"/>
      <c r="T1" s="1553"/>
      <c r="U1" s="1553"/>
      <c r="V1" s="1553"/>
      <c r="X1" s="1400" t="s">
        <v>665</v>
      </c>
      <c r="Y1" s="1400"/>
      <c r="Z1" s="1400"/>
      <c r="AA1" s="1400"/>
    </row>
    <row r="2" spans="1:69" ht="15" customHeight="1">
      <c r="A2" s="1109"/>
      <c r="B2" s="1109"/>
      <c r="C2" s="1109"/>
      <c r="D2" s="1109"/>
      <c r="E2" s="1109"/>
      <c r="F2" s="1109"/>
      <c r="G2" s="1109"/>
      <c r="H2" s="1109"/>
      <c r="I2" s="1109"/>
      <c r="J2" s="1109"/>
      <c r="K2" s="1109"/>
      <c r="L2" s="1109"/>
      <c r="M2" s="1109"/>
    </row>
    <row r="3" spans="1:69" s="1110" customFormat="1" ht="38.25">
      <c r="A3" s="1115" t="s">
        <v>260</v>
      </c>
      <c r="B3" s="1115" t="s">
        <v>903</v>
      </c>
      <c r="C3" s="1115" t="s">
        <v>904</v>
      </c>
      <c r="D3" s="1115" t="s">
        <v>905</v>
      </c>
      <c r="E3" s="1115" t="s">
        <v>906</v>
      </c>
      <c r="F3" s="1115" t="s">
        <v>907</v>
      </c>
      <c r="G3" s="1115" t="s">
        <v>908</v>
      </c>
      <c r="H3" s="1115" t="s">
        <v>909</v>
      </c>
      <c r="I3" s="1115" t="s">
        <v>910</v>
      </c>
      <c r="J3" s="1115" t="s">
        <v>911</v>
      </c>
      <c r="K3" s="1115" t="s">
        <v>912</v>
      </c>
      <c r="L3" s="1115" t="s">
        <v>913</v>
      </c>
      <c r="M3" s="1115" t="s">
        <v>914</v>
      </c>
      <c r="N3" s="1115" t="s">
        <v>915</v>
      </c>
      <c r="O3" s="1115" t="s">
        <v>916</v>
      </c>
      <c r="P3" s="1115" t="s">
        <v>917</v>
      </c>
      <c r="Q3" s="1115" t="s">
        <v>918</v>
      </c>
      <c r="R3" s="1116" t="s">
        <v>919</v>
      </c>
      <c r="S3" s="1117" t="s">
        <v>903</v>
      </c>
      <c r="T3" s="1115" t="s">
        <v>904</v>
      </c>
      <c r="U3" s="1115" t="s">
        <v>905</v>
      </c>
      <c r="V3" s="1115" t="s">
        <v>906</v>
      </c>
      <c r="W3" s="1115" t="s">
        <v>907</v>
      </c>
      <c r="X3" s="1115" t="s">
        <v>908</v>
      </c>
      <c r="Y3" s="1115" t="s">
        <v>909</v>
      </c>
      <c r="Z3" s="1115" t="s">
        <v>910</v>
      </c>
      <c r="AA3" s="1115" t="s">
        <v>911</v>
      </c>
      <c r="AB3" s="1115" t="s">
        <v>912</v>
      </c>
      <c r="AC3" s="1115" t="s">
        <v>913</v>
      </c>
      <c r="AD3" s="1115" t="s">
        <v>914</v>
      </c>
      <c r="AE3" s="1115" t="s">
        <v>915</v>
      </c>
      <c r="AF3" s="1115" t="s">
        <v>916</v>
      </c>
      <c r="AG3" s="1115" t="s">
        <v>917</v>
      </c>
      <c r="AH3" s="1115" t="s">
        <v>918</v>
      </c>
      <c r="AI3" s="1116" t="s">
        <v>919</v>
      </c>
      <c r="AJ3" s="1117" t="s">
        <v>903</v>
      </c>
      <c r="AK3" s="1115" t="s">
        <v>904</v>
      </c>
      <c r="AL3" s="1115" t="s">
        <v>905</v>
      </c>
      <c r="AM3" s="1115" t="s">
        <v>906</v>
      </c>
      <c r="AN3" s="1115" t="s">
        <v>907</v>
      </c>
      <c r="AO3" s="1115" t="s">
        <v>908</v>
      </c>
      <c r="AP3" s="1115" t="s">
        <v>909</v>
      </c>
      <c r="AQ3" s="1115" t="s">
        <v>910</v>
      </c>
      <c r="AR3" s="1115" t="s">
        <v>911</v>
      </c>
      <c r="AS3" s="1115" t="s">
        <v>912</v>
      </c>
      <c r="AT3" s="1115" t="s">
        <v>913</v>
      </c>
      <c r="AU3" s="1115" t="s">
        <v>914</v>
      </c>
      <c r="AV3" s="1115" t="s">
        <v>915</v>
      </c>
      <c r="AW3" s="1115" t="s">
        <v>916</v>
      </c>
      <c r="AX3" s="1115" t="s">
        <v>917</v>
      </c>
      <c r="AY3" s="1115" t="s">
        <v>918</v>
      </c>
      <c r="AZ3" s="1116" t="s">
        <v>919</v>
      </c>
      <c r="BA3" s="1115" t="s">
        <v>903</v>
      </c>
      <c r="BB3" s="1115" t="s">
        <v>904</v>
      </c>
      <c r="BC3" s="1115" t="s">
        <v>905</v>
      </c>
      <c r="BD3" s="1115" t="s">
        <v>906</v>
      </c>
      <c r="BE3" s="1115" t="s">
        <v>907</v>
      </c>
      <c r="BF3" s="1115" t="s">
        <v>908</v>
      </c>
      <c r="BG3" s="1115" t="s">
        <v>909</v>
      </c>
      <c r="BH3" s="1115" t="s">
        <v>910</v>
      </c>
      <c r="BI3" s="1115" t="s">
        <v>911</v>
      </c>
      <c r="BJ3" s="1115" t="s">
        <v>912</v>
      </c>
      <c r="BK3" s="1115" t="s">
        <v>913</v>
      </c>
      <c r="BL3" s="1115" t="s">
        <v>914</v>
      </c>
      <c r="BM3" s="1115" t="s">
        <v>915</v>
      </c>
      <c r="BN3" s="1115" t="s">
        <v>916</v>
      </c>
      <c r="BO3" s="1115" t="s">
        <v>917</v>
      </c>
      <c r="BP3" s="1115" t="s">
        <v>918</v>
      </c>
      <c r="BQ3" s="1115" t="s">
        <v>919</v>
      </c>
    </row>
    <row r="4" spans="1:69" ht="12.75" customHeight="1">
      <c r="A4" s="815"/>
      <c r="B4" s="1118"/>
      <c r="C4" s="1107"/>
      <c r="D4" s="1107"/>
      <c r="E4" s="1107"/>
      <c r="F4" s="1107"/>
      <c r="G4" s="1107"/>
      <c r="H4" s="1107"/>
      <c r="I4" s="1107"/>
      <c r="J4" s="1107"/>
      <c r="K4" s="1107"/>
      <c r="L4" s="1107"/>
      <c r="M4" s="1107"/>
      <c r="N4" s="921"/>
      <c r="O4" s="921"/>
      <c r="P4" s="921"/>
      <c r="Q4" s="921"/>
      <c r="R4" s="1119"/>
      <c r="S4" s="1120"/>
      <c r="T4" s="921"/>
      <c r="U4" s="921"/>
      <c r="V4" s="921"/>
      <c r="W4" s="921"/>
      <c r="X4" s="921"/>
      <c r="Y4" s="921"/>
      <c r="Z4" s="921"/>
      <c r="AA4" s="921"/>
      <c r="AB4" s="921"/>
      <c r="AC4" s="921"/>
      <c r="AD4" s="921"/>
      <c r="AE4" s="921"/>
      <c r="AF4" s="921"/>
      <c r="AG4" s="921"/>
      <c r="AH4" s="921"/>
      <c r="AI4" s="1119"/>
      <c r="AJ4" s="1120"/>
      <c r="AK4" s="921"/>
      <c r="AL4" s="921"/>
      <c r="AM4" s="921"/>
      <c r="AN4" s="921"/>
      <c r="AO4" s="921"/>
      <c r="AP4" s="921"/>
      <c r="AQ4" s="921"/>
      <c r="AR4" s="921"/>
      <c r="AS4" s="921"/>
      <c r="AT4" s="921"/>
      <c r="AU4" s="921"/>
      <c r="AV4" s="921"/>
      <c r="AW4" s="921"/>
      <c r="AX4" s="921"/>
      <c r="AY4" s="921"/>
      <c r="AZ4" s="1119"/>
    </row>
    <row r="5" spans="1:69" ht="11.25" customHeight="1">
      <c r="A5" s="815"/>
      <c r="B5" s="1646" t="s">
        <v>864</v>
      </c>
      <c r="C5" s="1646"/>
      <c r="D5" s="1646"/>
      <c r="E5" s="1646"/>
      <c r="F5" s="1646"/>
      <c r="G5" s="1646"/>
      <c r="H5" s="1646"/>
      <c r="I5" s="1646"/>
      <c r="J5" s="1646"/>
      <c r="K5" s="1646"/>
      <c r="L5" s="1646"/>
      <c r="M5" s="1646"/>
      <c r="N5" s="1646"/>
      <c r="O5" s="1646"/>
      <c r="P5" s="1646"/>
      <c r="Q5" s="1646"/>
      <c r="R5" s="1647"/>
      <c r="S5" s="1646" t="s">
        <v>920</v>
      </c>
      <c r="T5" s="1646"/>
      <c r="U5" s="1646"/>
      <c r="V5" s="1646"/>
      <c r="W5" s="1646"/>
      <c r="X5" s="1646"/>
      <c r="Y5" s="1646"/>
      <c r="Z5" s="1646"/>
      <c r="AA5" s="1646"/>
      <c r="AB5" s="1646"/>
      <c r="AC5" s="1646"/>
      <c r="AD5" s="1646"/>
      <c r="AE5" s="1646"/>
      <c r="AF5" s="1646"/>
      <c r="AG5" s="1646"/>
      <c r="AH5" s="1646"/>
      <c r="AI5" s="1647"/>
      <c r="AJ5" s="1648" t="s">
        <v>921</v>
      </c>
      <c r="AK5" s="1646"/>
      <c r="AL5" s="1646"/>
      <c r="AM5" s="1646"/>
      <c r="AN5" s="1646"/>
      <c r="AO5" s="1646"/>
      <c r="AP5" s="1646"/>
      <c r="AQ5" s="1646"/>
      <c r="AR5" s="1646"/>
      <c r="AS5" s="1646"/>
      <c r="AT5" s="1646"/>
      <c r="AU5" s="1646"/>
      <c r="AV5" s="1646"/>
      <c r="AW5" s="1646"/>
      <c r="AX5" s="1646"/>
      <c r="AY5" s="1646"/>
      <c r="AZ5" s="1647"/>
      <c r="BA5" s="1646" t="s">
        <v>1809</v>
      </c>
      <c r="BB5" s="1646"/>
      <c r="BC5" s="1646"/>
      <c r="BD5" s="1646"/>
      <c r="BE5" s="1646"/>
      <c r="BF5" s="1646"/>
      <c r="BG5" s="1646"/>
      <c r="BH5" s="1646"/>
      <c r="BI5" s="1646"/>
      <c r="BJ5" s="1646"/>
      <c r="BK5" s="1646"/>
      <c r="BL5" s="1646"/>
      <c r="BM5" s="1646"/>
      <c r="BN5" s="1646"/>
      <c r="BO5" s="1646"/>
      <c r="BP5" s="1646"/>
      <c r="BQ5" s="1646"/>
    </row>
    <row r="6" spans="1:69" ht="12.75">
      <c r="A6" s="1108"/>
      <c r="B6" s="1118"/>
      <c r="C6" s="1107"/>
      <c r="D6" s="1107"/>
      <c r="E6" s="1107"/>
      <c r="F6" s="1107"/>
      <c r="G6" s="1107"/>
      <c r="H6" s="1107"/>
      <c r="I6" s="1107"/>
      <c r="J6" s="1107"/>
      <c r="K6" s="1107"/>
      <c r="L6" s="1107"/>
      <c r="M6" s="1107"/>
      <c r="N6" s="921"/>
      <c r="O6" s="921"/>
      <c r="P6" s="921"/>
      <c r="Q6" s="921"/>
      <c r="R6" s="1119"/>
      <c r="AI6" s="1119"/>
      <c r="AZ6" s="1119"/>
    </row>
    <row r="7" spans="1:69" ht="12.75">
      <c r="A7" s="1106" t="s">
        <v>16</v>
      </c>
      <c r="B7" s="994">
        <v>6.3</v>
      </c>
      <c r="C7" s="994">
        <v>6.4</v>
      </c>
      <c r="D7" s="994">
        <v>6.8</v>
      </c>
      <c r="E7" s="994">
        <v>7.1</v>
      </c>
      <c r="F7" s="994">
        <v>8</v>
      </c>
      <c r="G7" s="994">
        <v>8.6999999999999993</v>
      </c>
      <c r="H7" s="994">
        <v>9.1999999999999993</v>
      </c>
      <c r="I7" s="994">
        <v>9.8000000000000007</v>
      </c>
      <c r="J7" s="994">
        <v>10.3</v>
      </c>
      <c r="K7" s="994">
        <v>10.199999999999999</v>
      </c>
      <c r="L7" s="994">
        <v>10.4</v>
      </c>
      <c r="M7" s="994">
        <v>11.3</v>
      </c>
      <c r="N7" s="994">
        <v>12.4</v>
      </c>
      <c r="O7" s="994">
        <v>13.8</v>
      </c>
      <c r="P7" s="994">
        <v>16.3</v>
      </c>
      <c r="Q7" s="994">
        <v>18.8</v>
      </c>
      <c r="R7" s="1121">
        <v>21.2</v>
      </c>
      <c r="S7" s="1122">
        <v>6</v>
      </c>
      <c r="T7" s="1122">
        <v>6.1</v>
      </c>
      <c r="U7" s="1122">
        <v>6.5</v>
      </c>
      <c r="V7" s="1122">
        <v>6.7</v>
      </c>
      <c r="W7" s="1122">
        <v>7.7</v>
      </c>
      <c r="X7" s="1122">
        <v>8.3000000000000007</v>
      </c>
      <c r="Y7" s="1122">
        <v>8.9</v>
      </c>
      <c r="Z7" s="1122">
        <v>9.5</v>
      </c>
      <c r="AA7" s="1122">
        <v>9.9</v>
      </c>
      <c r="AB7" s="1122">
        <v>9.8000000000000007</v>
      </c>
      <c r="AC7" s="1122">
        <v>10.1</v>
      </c>
      <c r="AD7" s="1122">
        <v>10.9</v>
      </c>
      <c r="AE7" s="1122">
        <v>12</v>
      </c>
      <c r="AF7" s="1122">
        <v>13.3</v>
      </c>
      <c r="AG7" s="1122">
        <v>15.8</v>
      </c>
      <c r="AH7" s="1122">
        <v>18.3</v>
      </c>
      <c r="AI7" s="1123">
        <v>20.6</v>
      </c>
      <c r="AJ7" s="1122">
        <v>6.6</v>
      </c>
      <c r="AK7" s="1122">
        <v>6.8</v>
      </c>
      <c r="AL7" s="1122">
        <v>7.1</v>
      </c>
      <c r="AM7" s="1122">
        <v>7.4</v>
      </c>
      <c r="AN7" s="1122">
        <v>8.3000000000000007</v>
      </c>
      <c r="AO7" s="1122">
        <v>9.1</v>
      </c>
      <c r="AP7" s="1122">
        <v>9.6</v>
      </c>
      <c r="AQ7" s="1122">
        <v>10.199999999999999</v>
      </c>
      <c r="AR7" s="1122">
        <v>10.7</v>
      </c>
      <c r="AS7" s="1122">
        <v>10.5</v>
      </c>
      <c r="AT7" s="1122">
        <v>10.8</v>
      </c>
      <c r="AU7" s="1122">
        <v>11.7</v>
      </c>
      <c r="AV7" s="1122">
        <v>12.8</v>
      </c>
      <c r="AW7" s="1122">
        <v>14.2</v>
      </c>
      <c r="AX7" s="1122">
        <v>16.8</v>
      </c>
      <c r="AY7" s="1122">
        <v>19.3</v>
      </c>
      <c r="AZ7" s="1123">
        <v>21.8</v>
      </c>
      <c r="BA7" s="1127">
        <v>1682</v>
      </c>
      <c r="BB7" s="1127">
        <v>1726</v>
      </c>
      <c r="BC7" s="1127">
        <v>1813</v>
      </c>
      <c r="BD7" s="1127">
        <v>1886</v>
      </c>
      <c r="BE7" s="1127">
        <v>2141</v>
      </c>
      <c r="BF7" s="1127">
        <v>2330</v>
      </c>
      <c r="BG7" s="1127">
        <v>2479</v>
      </c>
      <c r="BH7" s="1127">
        <v>2643</v>
      </c>
      <c r="BI7" s="1127">
        <v>2769</v>
      </c>
      <c r="BJ7" s="1127">
        <v>2722</v>
      </c>
      <c r="BK7" s="1127">
        <v>2791</v>
      </c>
      <c r="BL7" s="1127">
        <v>3012</v>
      </c>
      <c r="BM7" s="1127">
        <v>3296</v>
      </c>
      <c r="BN7" s="1127">
        <v>3649</v>
      </c>
      <c r="BO7" s="1127">
        <v>4309</v>
      </c>
      <c r="BP7" s="1127">
        <v>4975</v>
      </c>
      <c r="BQ7" s="1127">
        <v>5608</v>
      </c>
    </row>
    <row r="8" spans="1:69" ht="12.75">
      <c r="A8" s="117" t="s">
        <v>17</v>
      </c>
      <c r="B8" s="1124">
        <v>7.1</v>
      </c>
      <c r="C8" s="1124">
        <v>6.8</v>
      </c>
      <c r="D8" s="1124">
        <v>6.2</v>
      </c>
      <c r="E8" s="1124">
        <v>6.4</v>
      </c>
      <c r="F8" s="1124">
        <v>7.6</v>
      </c>
      <c r="G8" s="1124">
        <v>8.6999999999999993</v>
      </c>
      <c r="H8" s="1124">
        <v>9.6999999999999993</v>
      </c>
      <c r="I8" s="1124">
        <v>10.9</v>
      </c>
      <c r="J8" s="1124">
        <v>11.3</v>
      </c>
      <c r="K8" s="1124">
        <v>11.2</v>
      </c>
      <c r="L8" s="1124">
        <v>11.4</v>
      </c>
      <c r="M8" s="1124">
        <v>12.2</v>
      </c>
      <c r="N8" s="1124">
        <v>14.8</v>
      </c>
      <c r="O8" s="1124">
        <v>16.100000000000001</v>
      </c>
      <c r="P8" s="1124">
        <v>19</v>
      </c>
      <c r="Q8" s="1124">
        <v>23.2</v>
      </c>
      <c r="R8" s="1125">
        <v>27.2</v>
      </c>
      <c r="S8" s="1124">
        <v>5.8</v>
      </c>
      <c r="T8" s="1124">
        <v>5.6</v>
      </c>
      <c r="U8" s="1124">
        <v>5</v>
      </c>
      <c r="V8" s="1124">
        <v>5.2</v>
      </c>
      <c r="W8" s="1124">
        <v>6.3</v>
      </c>
      <c r="X8" s="1124">
        <v>7.3</v>
      </c>
      <c r="Y8" s="1124">
        <v>8.1999999999999993</v>
      </c>
      <c r="Z8" s="1124">
        <v>9.3000000000000007</v>
      </c>
      <c r="AA8" s="1124">
        <v>9.6999999999999993</v>
      </c>
      <c r="AB8" s="1124">
        <v>9.6</v>
      </c>
      <c r="AC8" s="1124">
        <v>9.8000000000000007</v>
      </c>
      <c r="AD8" s="1124">
        <v>10.6</v>
      </c>
      <c r="AE8" s="1124">
        <v>13</v>
      </c>
      <c r="AF8" s="1124">
        <v>14.1</v>
      </c>
      <c r="AG8" s="1124">
        <v>16.899999999999999</v>
      </c>
      <c r="AH8" s="1124">
        <v>20.8</v>
      </c>
      <c r="AI8" s="1125">
        <v>24.6</v>
      </c>
      <c r="AJ8" s="1124">
        <v>8.3000000000000007</v>
      </c>
      <c r="AK8" s="1124">
        <v>8</v>
      </c>
      <c r="AL8" s="1124">
        <v>7.4</v>
      </c>
      <c r="AM8" s="1124">
        <v>7.6</v>
      </c>
      <c r="AN8" s="1124">
        <v>8.8000000000000007</v>
      </c>
      <c r="AO8" s="1124">
        <v>10.1</v>
      </c>
      <c r="AP8" s="1124">
        <v>11.1</v>
      </c>
      <c r="AQ8" s="1124">
        <v>12.4</v>
      </c>
      <c r="AR8" s="1124">
        <v>12.9</v>
      </c>
      <c r="AS8" s="1124">
        <v>12.7</v>
      </c>
      <c r="AT8" s="1124">
        <v>13</v>
      </c>
      <c r="AU8" s="1124">
        <v>13.9</v>
      </c>
      <c r="AV8" s="1124">
        <v>16.7</v>
      </c>
      <c r="AW8" s="1124">
        <v>18</v>
      </c>
      <c r="AX8" s="1124">
        <v>21.1</v>
      </c>
      <c r="AY8" s="1124">
        <v>25.5</v>
      </c>
      <c r="AZ8" s="1125">
        <v>29.8</v>
      </c>
      <c r="BA8" s="1128">
        <v>128</v>
      </c>
      <c r="BB8" s="1128">
        <v>123</v>
      </c>
      <c r="BC8" s="1128">
        <v>112</v>
      </c>
      <c r="BD8" s="1128">
        <v>115</v>
      </c>
      <c r="BE8" s="1128">
        <v>136</v>
      </c>
      <c r="BF8" s="1128">
        <v>155</v>
      </c>
      <c r="BG8" s="1128">
        <v>171</v>
      </c>
      <c r="BH8" s="1128">
        <v>193</v>
      </c>
      <c r="BI8" s="1128">
        <v>200</v>
      </c>
      <c r="BJ8" s="1128">
        <v>196</v>
      </c>
      <c r="BK8" s="1128">
        <v>200</v>
      </c>
      <c r="BL8" s="1128">
        <v>212</v>
      </c>
      <c r="BM8" s="1128">
        <v>250</v>
      </c>
      <c r="BN8" s="1128">
        <v>268</v>
      </c>
      <c r="BO8" s="1128">
        <v>314</v>
      </c>
      <c r="BP8" s="1128">
        <v>379</v>
      </c>
      <c r="BQ8" s="1128">
        <v>442</v>
      </c>
    </row>
    <row r="9" spans="1:69" ht="12.75">
      <c r="A9" s="117" t="s">
        <v>18</v>
      </c>
      <c r="B9" s="1018" t="s">
        <v>78</v>
      </c>
      <c r="C9" s="1124">
        <v>2.5</v>
      </c>
      <c r="D9" s="1124">
        <v>2.7</v>
      </c>
      <c r="E9" s="1124">
        <v>3.5</v>
      </c>
      <c r="F9" s="1124">
        <v>4.5999999999999996</v>
      </c>
      <c r="G9" s="1124">
        <v>5.0999999999999996</v>
      </c>
      <c r="H9" s="1124">
        <v>5.3</v>
      </c>
      <c r="I9" s="1124">
        <v>6.6</v>
      </c>
      <c r="J9" s="1124">
        <v>7.1</v>
      </c>
      <c r="K9" s="1124">
        <v>7.5</v>
      </c>
      <c r="L9" s="1124">
        <v>9</v>
      </c>
      <c r="M9" s="1124">
        <v>9.5</v>
      </c>
      <c r="N9" s="1124">
        <v>9.8000000000000007</v>
      </c>
      <c r="O9" s="1124">
        <v>11</v>
      </c>
      <c r="P9" s="1124">
        <v>14.2</v>
      </c>
      <c r="Q9" s="1124">
        <v>15</v>
      </c>
      <c r="R9" s="1125">
        <v>16.399999999999999</v>
      </c>
      <c r="S9" s="1018" t="s">
        <v>78</v>
      </c>
      <c r="T9" s="1124">
        <v>1.1000000000000001</v>
      </c>
      <c r="U9" s="1124">
        <v>1.2</v>
      </c>
      <c r="V9" s="1124">
        <v>1.8</v>
      </c>
      <c r="W9" s="1124">
        <v>2.6</v>
      </c>
      <c r="X9" s="1124">
        <v>3.1</v>
      </c>
      <c r="Y9" s="1124">
        <v>3.3</v>
      </c>
      <c r="Z9" s="1124">
        <v>4.3</v>
      </c>
      <c r="AA9" s="1124">
        <v>4.7</v>
      </c>
      <c r="AB9" s="1124">
        <v>5</v>
      </c>
      <c r="AC9" s="1124">
        <v>6.2</v>
      </c>
      <c r="AD9" s="1124">
        <v>6.7</v>
      </c>
      <c r="AE9" s="1124">
        <v>7</v>
      </c>
      <c r="AF9" s="1124">
        <v>8</v>
      </c>
      <c r="AG9" s="1124">
        <v>10.8</v>
      </c>
      <c r="AH9" s="1124">
        <v>11.5</v>
      </c>
      <c r="AI9" s="1125">
        <v>12.7</v>
      </c>
      <c r="AJ9" s="1018" t="s">
        <v>78</v>
      </c>
      <c r="AK9" s="1124">
        <v>4</v>
      </c>
      <c r="AL9" s="1124">
        <v>4.2</v>
      </c>
      <c r="AM9" s="1124">
        <v>5.3</v>
      </c>
      <c r="AN9" s="1124">
        <v>6.5</v>
      </c>
      <c r="AO9" s="1124">
        <v>7.1</v>
      </c>
      <c r="AP9" s="1124">
        <v>7.3</v>
      </c>
      <c r="AQ9" s="1124">
        <v>8.9</v>
      </c>
      <c r="AR9" s="1124">
        <v>9.4</v>
      </c>
      <c r="AS9" s="1124">
        <v>9.9</v>
      </c>
      <c r="AT9" s="1124">
        <v>11.7</v>
      </c>
      <c r="AU9" s="1124">
        <v>12.2</v>
      </c>
      <c r="AV9" s="1124">
        <v>12.6</v>
      </c>
      <c r="AW9" s="1124">
        <v>14</v>
      </c>
      <c r="AX9" s="1124">
        <v>17.600000000000001</v>
      </c>
      <c r="AY9" s="1124">
        <v>18.399999999999999</v>
      </c>
      <c r="AZ9" s="1125">
        <v>20</v>
      </c>
      <c r="BA9" s="1128">
        <v>6</v>
      </c>
      <c r="BB9" s="1128">
        <v>12</v>
      </c>
      <c r="BC9" s="1128">
        <v>13</v>
      </c>
      <c r="BD9" s="1128">
        <v>17</v>
      </c>
      <c r="BE9" s="1128">
        <v>22</v>
      </c>
      <c r="BF9" s="1128">
        <v>25</v>
      </c>
      <c r="BG9" s="1128">
        <v>27</v>
      </c>
      <c r="BH9" s="1128">
        <v>33</v>
      </c>
      <c r="BI9" s="1128">
        <v>36</v>
      </c>
      <c r="BJ9" s="1128">
        <v>37</v>
      </c>
      <c r="BK9" s="1128">
        <v>43</v>
      </c>
      <c r="BL9" s="1128">
        <v>47</v>
      </c>
      <c r="BM9" s="1128">
        <v>49</v>
      </c>
      <c r="BN9" s="1128">
        <v>55</v>
      </c>
      <c r="BO9" s="1128">
        <v>69</v>
      </c>
      <c r="BP9" s="1128">
        <v>75</v>
      </c>
      <c r="BQ9" s="1128">
        <v>80</v>
      </c>
    </row>
    <row r="10" spans="1:69" ht="12.75">
      <c r="A10" s="117" t="s">
        <v>19</v>
      </c>
      <c r="B10" s="1124">
        <v>6.4</v>
      </c>
      <c r="C10" s="1124">
        <v>6.4</v>
      </c>
      <c r="D10" s="1124">
        <v>5.8</v>
      </c>
      <c r="E10" s="1124">
        <v>5.9</v>
      </c>
      <c r="F10" s="1124">
        <v>5.9</v>
      </c>
      <c r="G10" s="1124">
        <v>6</v>
      </c>
      <c r="H10" s="1124">
        <v>5.8</v>
      </c>
      <c r="I10" s="1124">
        <v>6.9</v>
      </c>
      <c r="J10" s="1124">
        <v>6.3</v>
      </c>
      <c r="K10" s="1124">
        <v>6.3</v>
      </c>
      <c r="L10" s="1124">
        <v>7.1</v>
      </c>
      <c r="M10" s="1124">
        <v>8.1</v>
      </c>
      <c r="N10" s="1124">
        <v>9.1</v>
      </c>
      <c r="O10" s="1124">
        <v>11.9</v>
      </c>
      <c r="P10" s="1124">
        <v>13.7</v>
      </c>
      <c r="Q10" s="1124">
        <v>17.600000000000001</v>
      </c>
      <c r="R10" s="1125">
        <v>19.3</v>
      </c>
      <c r="S10" s="1124">
        <v>4.4000000000000004</v>
      </c>
      <c r="T10" s="1124">
        <v>4.4000000000000004</v>
      </c>
      <c r="U10" s="1124">
        <v>3.9</v>
      </c>
      <c r="V10" s="1124">
        <v>4</v>
      </c>
      <c r="W10" s="1124">
        <v>4</v>
      </c>
      <c r="X10" s="1124">
        <v>4.0999999999999996</v>
      </c>
      <c r="Y10" s="1124">
        <v>3.9</v>
      </c>
      <c r="Z10" s="1124">
        <v>4.9000000000000004</v>
      </c>
      <c r="AA10" s="1124">
        <v>4.4000000000000004</v>
      </c>
      <c r="AB10" s="1124">
        <v>4.4000000000000004</v>
      </c>
      <c r="AC10" s="1124">
        <v>5.0999999999999996</v>
      </c>
      <c r="AD10" s="1124">
        <v>5.9</v>
      </c>
      <c r="AE10" s="1124">
        <v>6.7</v>
      </c>
      <c r="AF10" s="1124">
        <v>9.1999999999999993</v>
      </c>
      <c r="AG10" s="1124">
        <v>10.8</v>
      </c>
      <c r="AH10" s="1124">
        <v>14.2</v>
      </c>
      <c r="AI10" s="1125">
        <v>15.8</v>
      </c>
      <c r="AJ10" s="1124">
        <v>8.4</v>
      </c>
      <c r="AK10" s="1124">
        <v>8.4</v>
      </c>
      <c r="AL10" s="1124">
        <v>7.7</v>
      </c>
      <c r="AM10" s="1124">
        <v>7.8</v>
      </c>
      <c r="AN10" s="1124">
        <v>7.8</v>
      </c>
      <c r="AO10" s="1124">
        <v>7.9</v>
      </c>
      <c r="AP10" s="1124">
        <v>7.7</v>
      </c>
      <c r="AQ10" s="1124">
        <v>9</v>
      </c>
      <c r="AR10" s="1124">
        <v>8.3000000000000007</v>
      </c>
      <c r="AS10" s="1124">
        <v>8.3000000000000007</v>
      </c>
      <c r="AT10" s="1124">
        <v>9.1999999999999993</v>
      </c>
      <c r="AU10" s="1124">
        <v>10.4</v>
      </c>
      <c r="AV10" s="1124">
        <v>11.5</v>
      </c>
      <c r="AW10" s="1124">
        <v>14.7</v>
      </c>
      <c r="AX10" s="1124">
        <v>16.7</v>
      </c>
      <c r="AY10" s="1124">
        <v>21</v>
      </c>
      <c r="AZ10" s="1125">
        <v>22.9</v>
      </c>
      <c r="BA10" s="1128">
        <v>40</v>
      </c>
      <c r="BB10" s="1128">
        <v>40</v>
      </c>
      <c r="BC10" s="1128">
        <v>37</v>
      </c>
      <c r="BD10" s="1128">
        <v>38</v>
      </c>
      <c r="BE10" s="1128">
        <v>38</v>
      </c>
      <c r="BF10" s="1128">
        <v>39</v>
      </c>
      <c r="BG10" s="1128">
        <v>38</v>
      </c>
      <c r="BH10" s="1128">
        <v>45</v>
      </c>
      <c r="BI10" s="1128">
        <v>41</v>
      </c>
      <c r="BJ10" s="1128">
        <v>41</v>
      </c>
      <c r="BK10" s="1128">
        <v>47</v>
      </c>
      <c r="BL10" s="1128">
        <v>52</v>
      </c>
      <c r="BM10" s="1128">
        <v>57</v>
      </c>
      <c r="BN10" s="1128">
        <v>73</v>
      </c>
      <c r="BO10" s="1128">
        <v>84</v>
      </c>
      <c r="BP10" s="1128">
        <v>105</v>
      </c>
      <c r="BQ10" s="1128">
        <v>116</v>
      </c>
    </row>
    <row r="11" spans="1:69" ht="12.75">
      <c r="A11" s="117" t="s">
        <v>20</v>
      </c>
      <c r="B11" s="1124">
        <v>3.6</v>
      </c>
      <c r="C11" s="1124">
        <v>4.0999999999999996</v>
      </c>
      <c r="D11" s="1124">
        <v>4.5</v>
      </c>
      <c r="E11" s="1124">
        <v>5.3</v>
      </c>
      <c r="F11" s="1124">
        <v>6.6</v>
      </c>
      <c r="G11" s="1124">
        <v>7.5</v>
      </c>
      <c r="H11" s="1124">
        <v>8.3000000000000007</v>
      </c>
      <c r="I11" s="1124">
        <v>9.3000000000000007</v>
      </c>
      <c r="J11" s="1124">
        <v>9.9</v>
      </c>
      <c r="K11" s="1124">
        <v>10.1</v>
      </c>
      <c r="L11" s="1124">
        <v>11</v>
      </c>
      <c r="M11" s="1124">
        <v>11.5</v>
      </c>
      <c r="N11" s="1124">
        <v>12.2</v>
      </c>
      <c r="O11" s="1124">
        <v>13.9</v>
      </c>
      <c r="P11" s="1124">
        <v>15.4</v>
      </c>
      <c r="Q11" s="1124">
        <v>17.5</v>
      </c>
      <c r="R11" s="1125">
        <v>18.600000000000001</v>
      </c>
      <c r="S11" s="1124">
        <v>2.7</v>
      </c>
      <c r="T11" s="1124">
        <v>3.2</v>
      </c>
      <c r="U11" s="1124">
        <v>3.5</v>
      </c>
      <c r="V11" s="1124">
        <v>4.3</v>
      </c>
      <c r="W11" s="1124">
        <v>5.4</v>
      </c>
      <c r="X11" s="1124">
        <v>6.2</v>
      </c>
      <c r="Y11" s="1124">
        <v>7</v>
      </c>
      <c r="Z11" s="1124">
        <v>7.8</v>
      </c>
      <c r="AA11" s="1124">
        <v>8.4</v>
      </c>
      <c r="AB11" s="1124">
        <v>8.6</v>
      </c>
      <c r="AC11" s="1124">
        <v>9.4</v>
      </c>
      <c r="AD11" s="1124">
        <v>9.9</v>
      </c>
      <c r="AE11" s="1124">
        <v>10.6</v>
      </c>
      <c r="AF11" s="1124">
        <v>12.1</v>
      </c>
      <c r="AG11" s="1124">
        <v>13.5</v>
      </c>
      <c r="AH11" s="1124">
        <v>15.5</v>
      </c>
      <c r="AI11" s="1125">
        <v>16.600000000000001</v>
      </c>
      <c r="AJ11" s="1124">
        <v>4.5</v>
      </c>
      <c r="AK11" s="1124">
        <v>5.0999999999999996</v>
      </c>
      <c r="AL11" s="1124">
        <v>5.5</v>
      </c>
      <c r="AM11" s="1124">
        <v>6.4</v>
      </c>
      <c r="AN11" s="1124">
        <v>7.8</v>
      </c>
      <c r="AO11" s="1124">
        <v>8.6999999999999993</v>
      </c>
      <c r="AP11" s="1124">
        <v>9.6999999999999993</v>
      </c>
      <c r="AQ11" s="1124">
        <v>10.7</v>
      </c>
      <c r="AR11" s="1124">
        <v>11.3</v>
      </c>
      <c r="AS11" s="1124">
        <v>11.6</v>
      </c>
      <c r="AT11" s="1124">
        <v>12.5</v>
      </c>
      <c r="AU11" s="1124">
        <v>13.1</v>
      </c>
      <c r="AV11" s="1124">
        <v>13.9</v>
      </c>
      <c r="AW11" s="1124">
        <v>15.6</v>
      </c>
      <c r="AX11" s="1124">
        <v>17.3</v>
      </c>
      <c r="AY11" s="1124">
        <v>19.5</v>
      </c>
      <c r="AZ11" s="1125">
        <v>20.7</v>
      </c>
      <c r="BA11" s="1128">
        <v>65</v>
      </c>
      <c r="BB11" s="1128">
        <v>74</v>
      </c>
      <c r="BC11" s="1128">
        <v>81</v>
      </c>
      <c r="BD11" s="1128">
        <v>97</v>
      </c>
      <c r="BE11" s="1128">
        <v>121</v>
      </c>
      <c r="BF11" s="1128">
        <v>136</v>
      </c>
      <c r="BG11" s="1128">
        <v>150</v>
      </c>
      <c r="BH11" s="1128">
        <v>166</v>
      </c>
      <c r="BI11" s="1128">
        <v>176</v>
      </c>
      <c r="BJ11" s="1128">
        <v>178</v>
      </c>
      <c r="BK11" s="1128">
        <v>192</v>
      </c>
      <c r="BL11" s="1128">
        <v>201</v>
      </c>
      <c r="BM11" s="1128">
        <v>212</v>
      </c>
      <c r="BN11" s="1128">
        <v>240</v>
      </c>
      <c r="BO11" s="1128">
        <v>265</v>
      </c>
      <c r="BP11" s="1128">
        <v>300</v>
      </c>
      <c r="BQ11" s="1128">
        <v>321</v>
      </c>
    </row>
    <row r="12" spans="1:69" ht="12.75">
      <c r="A12" s="117" t="s">
        <v>21</v>
      </c>
      <c r="B12" s="1124">
        <v>4.5</v>
      </c>
      <c r="C12" s="1124">
        <v>5.2</v>
      </c>
      <c r="D12" s="1124">
        <v>6.1</v>
      </c>
      <c r="E12" s="1124">
        <v>6.3</v>
      </c>
      <c r="F12" s="1124">
        <v>7</v>
      </c>
      <c r="G12" s="1124">
        <v>6.9</v>
      </c>
      <c r="H12" s="1124">
        <v>7.1</v>
      </c>
      <c r="I12" s="1124">
        <v>7.2</v>
      </c>
      <c r="J12" s="1124">
        <v>7.5</v>
      </c>
      <c r="K12" s="1124">
        <v>7.6</v>
      </c>
      <c r="L12" s="1124">
        <v>8.3000000000000007</v>
      </c>
      <c r="M12" s="1124">
        <v>9.1999999999999993</v>
      </c>
      <c r="N12" s="1124">
        <v>10.9</v>
      </c>
      <c r="O12" s="1124">
        <v>11.3</v>
      </c>
      <c r="P12" s="1124">
        <v>14.6</v>
      </c>
      <c r="Q12" s="1124">
        <v>18</v>
      </c>
      <c r="R12" s="1125">
        <v>21.2</v>
      </c>
      <c r="S12" s="1124">
        <v>3.4</v>
      </c>
      <c r="T12" s="1124">
        <v>4</v>
      </c>
      <c r="U12" s="1124">
        <v>4.9000000000000004</v>
      </c>
      <c r="V12" s="1124">
        <v>5</v>
      </c>
      <c r="W12" s="1124">
        <v>5.7</v>
      </c>
      <c r="X12" s="1124">
        <v>5.5</v>
      </c>
      <c r="Y12" s="1124">
        <v>5.8</v>
      </c>
      <c r="Z12" s="1124">
        <v>5.9</v>
      </c>
      <c r="AA12" s="1124">
        <v>6.1</v>
      </c>
      <c r="AB12" s="1124">
        <v>6.2</v>
      </c>
      <c r="AC12" s="1124">
        <v>6.8</v>
      </c>
      <c r="AD12" s="1124">
        <v>7.6</v>
      </c>
      <c r="AE12" s="1124">
        <v>9.1999999999999993</v>
      </c>
      <c r="AF12" s="1124">
        <v>9.6</v>
      </c>
      <c r="AG12" s="1124">
        <v>12.6</v>
      </c>
      <c r="AH12" s="1124">
        <v>15.9</v>
      </c>
      <c r="AI12" s="1125">
        <v>18.8</v>
      </c>
      <c r="AJ12" s="1124">
        <v>5.6</v>
      </c>
      <c r="AK12" s="1124">
        <v>6.3</v>
      </c>
      <c r="AL12" s="1124">
        <v>7.4</v>
      </c>
      <c r="AM12" s="1124">
        <v>7.6</v>
      </c>
      <c r="AN12" s="1124">
        <v>8.4</v>
      </c>
      <c r="AO12" s="1124">
        <v>8.1999999999999993</v>
      </c>
      <c r="AP12" s="1124">
        <v>8.5</v>
      </c>
      <c r="AQ12" s="1124">
        <v>8.6</v>
      </c>
      <c r="AR12" s="1124">
        <v>8.9</v>
      </c>
      <c r="AS12" s="1124">
        <v>9</v>
      </c>
      <c r="AT12" s="1124">
        <v>9.8000000000000007</v>
      </c>
      <c r="AU12" s="1124">
        <v>10.7</v>
      </c>
      <c r="AV12" s="1124">
        <v>12.6</v>
      </c>
      <c r="AW12" s="1124">
        <v>13</v>
      </c>
      <c r="AX12" s="1124">
        <v>16.5</v>
      </c>
      <c r="AY12" s="1124">
        <v>20.2</v>
      </c>
      <c r="AZ12" s="1125">
        <v>23.5</v>
      </c>
      <c r="BA12" s="1128">
        <v>65</v>
      </c>
      <c r="BB12" s="1128">
        <v>75</v>
      </c>
      <c r="BC12" s="1128">
        <v>90</v>
      </c>
      <c r="BD12" s="1128">
        <v>92</v>
      </c>
      <c r="BE12" s="1128">
        <v>103</v>
      </c>
      <c r="BF12" s="1128">
        <v>101</v>
      </c>
      <c r="BG12" s="1128">
        <v>105</v>
      </c>
      <c r="BH12" s="1128">
        <v>107</v>
      </c>
      <c r="BI12" s="1128">
        <v>112</v>
      </c>
      <c r="BJ12" s="1128">
        <v>113</v>
      </c>
      <c r="BK12" s="1128">
        <v>124</v>
      </c>
      <c r="BL12" s="1128">
        <v>137</v>
      </c>
      <c r="BM12" s="1128">
        <v>162</v>
      </c>
      <c r="BN12" s="1128">
        <v>167</v>
      </c>
      <c r="BO12" s="1128">
        <v>215</v>
      </c>
      <c r="BP12" s="1128">
        <v>265</v>
      </c>
      <c r="BQ12" s="1128">
        <v>311</v>
      </c>
    </row>
    <row r="13" spans="1:69" ht="12.75">
      <c r="A13" s="117" t="s">
        <v>22</v>
      </c>
      <c r="B13" s="1124">
        <v>6.9</v>
      </c>
      <c r="C13" s="1124">
        <v>6.7</v>
      </c>
      <c r="D13" s="1124">
        <v>6.8</v>
      </c>
      <c r="E13" s="1124">
        <v>6.7</v>
      </c>
      <c r="F13" s="1124">
        <v>6.8</v>
      </c>
      <c r="G13" s="1124">
        <v>7.2</v>
      </c>
      <c r="H13" s="1124">
        <v>7.8</v>
      </c>
      <c r="I13" s="1124">
        <v>8.1999999999999993</v>
      </c>
      <c r="J13" s="1124">
        <v>7.6</v>
      </c>
      <c r="K13" s="1124">
        <v>8</v>
      </c>
      <c r="L13" s="1124">
        <v>7.4</v>
      </c>
      <c r="M13" s="1124">
        <v>8.3000000000000007</v>
      </c>
      <c r="N13" s="1124">
        <v>8.6</v>
      </c>
      <c r="O13" s="1124">
        <v>10.5</v>
      </c>
      <c r="P13" s="1124">
        <v>11.9</v>
      </c>
      <c r="Q13" s="1124">
        <v>13.5</v>
      </c>
      <c r="R13" s="1125">
        <v>14.6</v>
      </c>
      <c r="S13" s="1124">
        <v>6</v>
      </c>
      <c r="T13" s="1124">
        <v>5.8</v>
      </c>
      <c r="U13" s="1124">
        <v>5.8</v>
      </c>
      <c r="V13" s="1124">
        <v>5.7</v>
      </c>
      <c r="W13" s="1124">
        <v>5.8</v>
      </c>
      <c r="X13" s="1124">
        <v>6.2</v>
      </c>
      <c r="Y13" s="1124">
        <v>6.8</v>
      </c>
      <c r="Z13" s="1124">
        <v>7.2</v>
      </c>
      <c r="AA13" s="1124">
        <v>6.6</v>
      </c>
      <c r="AB13" s="1124">
        <v>6.9</v>
      </c>
      <c r="AC13" s="1124">
        <v>6.4</v>
      </c>
      <c r="AD13" s="1124">
        <v>7.2</v>
      </c>
      <c r="AE13" s="1124">
        <v>7.6</v>
      </c>
      <c r="AF13" s="1124">
        <v>9.3000000000000007</v>
      </c>
      <c r="AG13" s="1124">
        <v>10.7</v>
      </c>
      <c r="AH13" s="1124">
        <v>12.1</v>
      </c>
      <c r="AI13" s="1125">
        <v>13.2</v>
      </c>
      <c r="AJ13" s="1124">
        <v>7.9</v>
      </c>
      <c r="AK13" s="1124">
        <v>7.6</v>
      </c>
      <c r="AL13" s="1124">
        <v>7.7</v>
      </c>
      <c r="AM13" s="1124">
        <v>7.6</v>
      </c>
      <c r="AN13" s="1124">
        <v>7.8</v>
      </c>
      <c r="AO13" s="1124">
        <v>8.1999999999999993</v>
      </c>
      <c r="AP13" s="1124">
        <v>8.9</v>
      </c>
      <c r="AQ13" s="1124">
        <v>9.1999999999999993</v>
      </c>
      <c r="AR13" s="1124">
        <v>8.6</v>
      </c>
      <c r="AS13" s="1124">
        <v>9</v>
      </c>
      <c r="AT13" s="1124">
        <v>8.4</v>
      </c>
      <c r="AU13" s="1124">
        <v>9.3000000000000007</v>
      </c>
      <c r="AV13" s="1124">
        <v>9.6999999999999993</v>
      </c>
      <c r="AW13" s="1124">
        <v>11.7</v>
      </c>
      <c r="AX13" s="1124">
        <v>13.2</v>
      </c>
      <c r="AY13" s="1124">
        <v>14.8</v>
      </c>
      <c r="AZ13" s="1125">
        <v>16</v>
      </c>
      <c r="BA13" s="1128">
        <v>200</v>
      </c>
      <c r="BB13" s="1128">
        <v>192</v>
      </c>
      <c r="BC13" s="1128">
        <v>193</v>
      </c>
      <c r="BD13" s="1128">
        <v>191</v>
      </c>
      <c r="BE13" s="1128">
        <v>195</v>
      </c>
      <c r="BF13" s="1128">
        <v>208</v>
      </c>
      <c r="BG13" s="1128">
        <v>229</v>
      </c>
      <c r="BH13" s="1128">
        <v>240</v>
      </c>
      <c r="BI13" s="1128">
        <v>226</v>
      </c>
      <c r="BJ13" s="1128">
        <v>235</v>
      </c>
      <c r="BK13" s="1128">
        <v>219</v>
      </c>
      <c r="BL13" s="1128">
        <v>244</v>
      </c>
      <c r="BM13" s="1128">
        <v>254</v>
      </c>
      <c r="BN13" s="1128">
        <v>308</v>
      </c>
      <c r="BO13" s="1128">
        <v>350</v>
      </c>
      <c r="BP13" s="1128">
        <v>396</v>
      </c>
      <c r="BQ13" s="1128">
        <v>426</v>
      </c>
    </row>
    <row r="14" spans="1:69" ht="12.75">
      <c r="A14" s="1111" t="s">
        <v>85</v>
      </c>
      <c r="B14" s="1124">
        <v>8.9</v>
      </c>
      <c r="C14" s="1124">
        <v>8.6999999999999993</v>
      </c>
      <c r="D14" s="1124">
        <v>9.4</v>
      </c>
      <c r="E14" s="1124">
        <v>9.9</v>
      </c>
      <c r="F14" s="1124">
        <v>11.5</v>
      </c>
      <c r="G14" s="1124">
        <v>12.9</v>
      </c>
      <c r="H14" s="1124">
        <v>14.3</v>
      </c>
      <c r="I14" s="1124">
        <v>15.4</v>
      </c>
      <c r="J14" s="1124">
        <v>16.100000000000001</v>
      </c>
      <c r="K14" s="1124">
        <v>15.2</v>
      </c>
      <c r="L14" s="1124">
        <v>15.1</v>
      </c>
      <c r="M14" s="1124">
        <v>16.2</v>
      </c>
      <c r="N14" s="1124">
        <v>17.3</v>
      </c>
      <c r="O14" s="1124">
        <v>18.899999999999999</v>
      </c>
      <c r="P14" s="1124">
        <v>23.3</v>
      </c>
      <c r="Q14" s="1124">
        <v>27</v>
      </c>
      <c r="R14" s="1125">
        <v>30.8</v>
      </c>
      <c r="S14" s="1124">
        <v>8.1999999999999993</v>
      </c>
      <c r="T14" s="1124">
        <v>8</v>
      </c>
      <c r="U14" s="1124">
        <v>8.6</v>
      </c>
      <c r="V14" s="1124">
        <v>9.1</v>
      </c>
      <c r="W14" s="1124">
        <v>10.7</v>
      </c>
      <c r="X14" s="1124">
        <v>12</v>
      </c>
      <c r="Y14" s="1124">
        <v>13.4</v>
      </c>
      <c r="Z14" s="1124">
        <v>14.4</v>
      </c>
      <c r="AA14" s="1124">
        <v>15.1</v>
      </c>
      <c r="AB14" s="1124">
        <v>14.2</v>
      </c>
      <c r="AC14" s="1124">
        <v>14</v>
      </c>
      <c r="AD14" s="1124">
        <v>15.1</v>
      </c>
      <c r="AE14" s="1124">
        <v>16.2</v>
      </c>
      <c r="AF14" s="1124">
        <v>17.7</v>
      </c>
      <c r="AG14" s="1124">
        <v>22</v>
      </c>
      <c r="AH14" s="1124">
        <v>25.7</v>
      </c>
      <c r="AI14" s="1125">
        <v>29.4</v>
      </c>
      <c r="AJ14" s="1124">
        <v>9.6999999999999993</v>
      </c>
      <c r="AK14" s="1124">
        <v>9.5</v>
      </c>
      <c r="AL14" s="1124">
        <v>10.1</v>
      </c>
      <c r="AM14" s="1124">
        <v>10.7</v>
      </c>
      <c r="AN14" s="1124">
        <v>12.4</v>
      </c>
      <c r="AO14" s="1124">
        <v>13.9</v>
      </c>
      <c r="AP14" s="1124">
        <v>15.3</v>
      </c>
      <c r="AQ14" s="1124">
        <v>16.399999999999999</v>
      </c>
      <c r="AR14" s="1124">
        <v>17.100000000000001</v>
      </c>
      <c r="AS14" s="1124">
        <v>16.2</v>
      </c>
      <c r="AT14" s="1124">
        <v>16.100000000000001</v>
      </c>
      <c r="AU14" s="1124">
        <v>17.2</v>
      </c>
      <c r="AV14" s="1124">
        <v>18.399999999999999</v>
      </c>
      <c r="AW14" s="1124">
        <v>20</v>
      </c>
      <c r="AX14" s="1124">
        <v>24.6</v>
      </c>
      <c r="AY14" s="1124">
        <v>28.4</v>
      </c>
      <c r="AZ14" s="1125">
        <v>32.299999999999997</v>
      </c>
      <c r="BA14" s="1128">
        <v>553</v>
      </c>
      <c r="BB14" s="1128">
        <v>534</v>
      </c>
      <c r="BC14" s="1128">
        <v>565</v>
      </c>
      <c r="BD14" s="1128">
        <v>596</v>
      </c>
      <c r="BE14" s="1128">
        <v>686</v>
      </c>
      <c r="BF14" s="1128">
        <v>766</v>
      </c>
      <c r="BG14" s="1128">
        <v>848</v>
      </c>
      <c r="BH14" s="1128">
        <v>913</v>
      </c>
      <c r="BI14" s="1128">
        <v>949</v>
      </c>
      <c r="BJ14" s="1128">
        <v>890</v>
      </c>
      <c r="BK14" s="1128">
        <v>879</v>
      </c>
      <c r="BL14" s="1128">
        <v>933</v>
      </c>
      <c r="BM14" s="1128">
        <v>998</v>
      </c>
      <c r="BN14" s="1128">
        <v>1085</v>
      </c>
      <c r="BO14" s="1128">
        <v>1341</v>
      </c>
      <c r="BP14" s="1128">
        <v>1556</v>
      </c>
      <c r="BQ14" s="1128">
        <v>1779</v>
      </c>
    </row>
    <row r="15" spans="1:69" ht="12.75">
      <c r="A15" s="1111" t="s">
        <v>60</v>
      </c>
      <c r="B15" s="1124">
        <v>2</v>
      </c>
      <c r="C15" s="1124">
        <v>2.6</v>
      </c>
      <c r="D15" s="1124">
        <v>3.1</v>
      </c>
      <c r="E15" s="1124">
        <v>3.6</v>
      </c>
      <c r="F15" s="1124">
        <v>4.8</v>
      </c>
      <c r="G15" s="1124">
        <v>5.6</v>
      </c>
      <c r="H15" s="1124">
        <v>5.6</v>
      </c>
      <c r="I15" s="1124">
        <v>7.1</v>
      </c>
      <c r="J15" s="1124">
        <v>7.4</v>
      </c>
      <c r="K15" s="1124">
        <v>7</v>
      </c>
      <c r="L15" s="1124">
        <v>7.3</v>
      </c>
      <c r="M15" s="1124">
        <v>8.9</v>
      </c>
      <c r="N15" s="1124">
        <v>8.5</v>
      </c>
      <c r="O15" s="1124">
        <v>9.3000000000000007</v>
      </c>
      <c r="P15" s="1124">
        <v>11.2</v>
      </c>
      <c r="Q15" s="1124">
        <v>12.3</v>
      </c>
      <c r="R15" s="1125">
        <v>13.3</v>
      </c>
      <c r="S15" s="1124">
        <v>1.3</v>
      </c>
      <c r="T15" s="1124">
        <v>1.8</v>
      </c>
      <c r="U15" s="1124">
        <v>2.2000000000000002</v>
      </c>
      <c r="V15" s="1124">
        <v>2.7</v>
      </c>
      <c r="W15" s="1124">
        <v>3.7</v>
      </c>
      <c r="X15" s="1124">
        <v>4.4000000000000004</v>
      </c>
      <c r="Y15" s="1124">
        <v>4.4000000000000004</v>
      </c>
      <c r="Z15" s="1124">
        <v>5.7</v>
      </c>
      <c r="AA15" s="1124">
        <v>6</v>
      </c>
      <c r="AB15" s="1124">
        <v>5.7</v>
      </c>
      <c r="AC15" s="1124">
        <v>5.9</v>
      </c>
      <c r="AD15" s="1124">
        <v>7.4</v>
      </c>
      <c r="AE15" s="1124">
        <v>7</v>
      </c>
      <c r="AF15" s="1124">
        <v>7.7</v>
      </c>
      <c r="AG15" s="1124">
        <v>9.4</v>
      </c>
      <c r="AH15" s="1124">
        <v>10.5</v>
      </c>
      <c r="AI15" s="1125">
        <v>11.4</v>
      </c>
      <c r="AJ15" s="1124">
        <v>2.8</v>
      </c>
      <c r="AK15" s="1124">
        <v>3.5</v>
      </c>
      <c r="AL15" s="1124">
        <v>4</v>
      </c>
      <c r="AM15" s="1124">
        <v>4.5999999999999996</v>
      </c>
      <c r="AN15" s="1124">
        <v>5.9</v>
      </c>
      <c r="AO15" s="1124">
        <v>6.8</v>
      </c>
      <c r="AP15" s="1124">
        <v>6.8</v>
      </c>
      <c r="AQ15" s="1124">
        <v>8.4</v>
      </c>
      <c r="AR15" s="1124">
        <v>8.8000000000000007</v>
      </c>
      <c r="AS15" s="1124">
        <v>8.4</v>
      </c>
      <c r="AT15" s="1124">
        <v>8.6999999999999993</v>
      </c>
      <c r="AU15" s="1124">
        <v>10.4</v>
      </c>
      <c r="AV15" s="1124">
        <v>10</v>
      </c>
      <c r="AW15" s="1124">
        <v>10.9</v>
      </c>
      <c r="AX15" s="1124">
        <v>12.9</v>
      </c>
      <c r="AY15" s="1124">
        <v>14.1</v>
      </c>
      <c r="AZ15" s="1125">
        <v>15.2</v>
      </c>
      <c r="BA15" s="1128">
        <v>29</v>
      </c>
      <c r="BB15" s="1128">
        <v>38</v>
      </c>
      <c r="BC15" s="1128">
        <v>44</v>
      </c>
      <c r="BD15" s="1128">
        <v>52</v>
      </c>
      <c r="BE15" s="1128">
        <v>69</v>
      </c>
      <c r="BF15" s="1128">
        <v>82</v>
      </c>
      <c r="BG15" s="1128">
        <v>82</v>
      </c>
      <c r="BH15" s="1128">
        <v>104</v>
      </c>
      <c r="BI15" s="1128">
        <v>110</v>
      </c>
      <c r="BJ15" s="1128">
        <v>104</v>
      </c>
      <c r="BK15" s="1128">
        <v>108</v>
      </c>
      <c r="BL15" s="1128">
        <v>133</v>
      </c>
      <c r="BM15" s="1128">
        <v>129</v>
      </c>
      <c r="BN15" s="1128">
        <v>139</v>
      </c>
      <c r="BO15" s="1128">
        <v>166</v>
      </c>
      <c r="BP15" s="1128">
        <v>180</v>
      </c>
      <c r="BQ15" s="1128">
        <v>194</v>
      </c>
    </row>
    <row r="16" spans="1:69" ht="12.75">
      <c r="A16" s="117" t="s">
        <v>23</v>
      </c>
      <c r="B16" s="1124">
        <v>4.4000000000000004</v>
      </c>
      <c r="C16" s="1124">
        <v>4.7</v>
      </c>
      <c r="D16" s="1124">
        <v>5.2</v>
      </c>
      <c r="E16" s="1124">
        <v>5.6</v>
      </c>
      <c r="F16" s="1124">
        <v>6.1</v>
      </c>
      <c r="G16" s="1124">
        <v>6.5</v>
      </c>
      <c r="H16" s="1124">
        <v>6.9</v>
      </c>
      <c r="I16" s="1124">
        <v>7.3</v>
      </c>
      <c r="J16" s="1124">
        <v>7.7</v>
      </c>
      <c r="K16" s="1124">
        <v>8.6999999999999993</v>
      </c>
      <c r="L16" s="1124">
        <v>9.3000000000000007</v>
      </c>
      <c r="M16" s="1124">
        <v>10</v>
      </c>
      <c r="N16" s="1124">
        <v>12</v>
      </c>
      <c r="O16" s="1124">
        <v>13.3</v>
      </c>
      <c r="P16" s="1124">
        <v>15</v>
      </c>
      <c r="Q16" s="1124">
        <v>18</v>
      </c>
      <c r="R16" s="1125">
        <v>21.6</v>
      </c>
      <c r="S16" s="1124">
        <v>3.7</v>
      </c>
      <c r="T16" s="1124">
        <v>4</v>
      </c>
      <c r="U16" s="1124">
        <v>4.5</v>
      </c>
      <c r="V16" s="1124">
        <v>4.8</v>
      </c>
      <c r="W16" s="1124">
        <v>5.3</v>
      </c>
      <c r="X16" s="1124">
        <v>5.7</v>
      </c>
      <c r="Y16" s="1124">
        <v>6</v>
      </c>
      <c r="Z16" s="1124">
        <v>6.4</v>
      </c>
      <c r="AA16" s="1124">
        <v>6.8</v>
      </c>
      <c r="AB16" s="1124">
        <v>7.7</v>
      </c>
      <c r="AC16" s="1124">
        <v>8.3000000000000007</v>
      </c>
      <c r="AD16" s="1124">
        <v>8.9</v>
      </c>
      <c r="AE16" s="1124">
        <v>10.8</v>
      </c>
      <c r="AF16" s="1124">
        <v>12.1</v>
      </c>
      <c r="AG16" s="1124">
        <v>13.7</v>
      </c>
      <c r="AH16" s="1124">
        <v>16.600000000000001</v>
      </c>
      <c r="AI16" s="1125">
        <v>20</v>
      </c>
      <c r="AJ16" s="1124">
        <v>5.2</v>
      </c>
      <c r="AK16" s="1124">
        <v>5.5</v>
      </c>
      <c r="AL16" s="1124">
        <v>6</v>
      </c>
      <c r="AM16" s="1124">
        <v>6.4</v>
      </c>
      <c r="AN16" s="1124">
        <v>7</v>
      </c>
      <c r="AO16" s="1124">
        <v>7.4</v>
      </c>
      <c r="AP16" s="1124">
        <v>7.8</v>
      </c>
      <c r="AQ16" s="1124">
        <v>8.1999999999999993</v>
      </c>
      <c r="AR16" s="1124">
        <v>8.6</v>
      </c>
      <c r="AS16" s="1124">
        <v>9.6999999999999993</v>
      </c>
      <c r="AT16" s="1124">
        <v>10.4</v>
      </c>
      <c r="AU16" s="1124">
        <v>11.1</v>
      </c>
      <c r="AV16" s="1124">
        <v>13.2</v>
      </c>
      <c r="AW16" s="1124">
        <v>14.6</v>
      </c>
      <c r="AX16" s="1124">
        <v>16.399999999999999</v>
      </c>
      <c r="AY16" s="1124">
        <v>19.5</v>
      </c>
      <c r="AZ16" s="1125">
        <v>23.2</v>
      </c>
      <c r="BA16" s="1128">
        <v>148</v>
      </c>
      <c r="BB16" s="1128">
        <v>159</v>
      </c>
      <c r="BC16" s="1128">
        <v>175</v>
      </c>
      <c r="BD16" s="1128">
        <v>186</v>
      </c>
      <c r="BE16" s="1128">
        <v>205</v>
      </c>
      <c r="BF16" s="1128">
        <v>219</v>
      </c>
      <c r="BG16" s="1128">
        <v>232</v>
      </c>
      <c r="BH16" s="1128">
        <v>244</v>
      </c>
      <c r="BI16" s="1128">
        <v>257</v>
      </c>
      <c r="BJ16" s="1128">
        <v>288</v>
      </c>
      <c r="BK16" s="1128">
        <v>308</v>
      </c>
      <c r="BL16" s="1128">
        <v>328</v>
      </c>
      <c r="BM16" s="1128">
        <v>389</v>
      </c>
      <c r="BN16" s="1128">
        <v>430</v>
      </c>
      <c r="BO16" s="1128">
        <v>485</v>
      </c>
      <c r="BP16" s="1128">
        <v>581</v>
      </c>
      <c r="BQ16" s="1128">
        <v>693</v>
      </c>
    </row>
    <row r="17" spans="1:69" ht="12.75">
      <c r="A17" s="117" t="s">
        <v>24</v>
      </c>
      <c r="B17" s="1124">
        <v>4.5999999999999996</v>
      </c>
      <c r="C17" s="1124">
        <v>5.2</v>
      </c>
      <c r="D17" s="1124">
        <v>5</v>
      </c>
      <c r="E17" s="1124">
        <v>5.4</v>
      </c>
      <c r="F17" s="1124">
        <v>6.5</v>
      </c>
      <c r="G17" s="1124">
        <v>7.6</v>
      </c>
      <c r="H17" s="1124">
        <v>7.8</v>
      </c>
      <c r="I17" s="1124">
        <v>8.4</v>
      </c>
      <c r="J17" s="1124">
        <v>9.1999999999999993</v>
      </c>
      <c r="K17" s="1124">
        <v>9.1999999999999993</v>
      </c>
      <c r="L17" s="1124">
        <v>9.6999999999999993</v>
      </c>
      <c r="M17" s="1124">
        <v>10.3</v>
      </c>
      <c r="N17" s="1124">
        <v>11.5</v>
      </c>
      <c r="O17" s="1124">
        <v>12.5</v>
      </c>
      <c r="P17" s="1124">
        <v>13.9</v>
      </c>
      <c r="Q17" s="1124">
        <v>14.9</v>
      </c>
      <c r="R17" s="1125">
        <v>16.100000000000001</v>
      </c>
      <c r="S17" s="1124">
        <v>4</v>
      </c>
      <c r="T17" s="1124">
        <v>4.5</v>
      </c>
      <c r="U17" s="1124">
        <v>4.3</v>
      </c>
      <c r="V17" s="1124">
        <v>4.7</v>
      </c>
      <c r="W17" s="1124">
        <v>5.8</v>
      </c>
      <c r="X17" s="1124">
        <v>6.7</v>
      </c>
      <c r="Y17" s="1124">
        <v>7</v>
      </c>
      <c r="Z17" s="1124">
        <v>7.5</v>
      </c>
      <c r="AA17" s="1124">
        <v>8.3000000000000007</v>
      </c>
      <c r="AB17" s="1124">
        <v>8.3000000000000007</v>
      </c>
      <c r="AC17" s="1124">
        <v>8.8000000000000007</v>
      </c>
      <c r="AD17" s="1124">
        <v>9.4</v>
      </c>
      <c r="AE17" s="1124">
        <v>10.5</v>
      </c>
      <c r="AF17" s="1124">
        <v>11.5</v>
      </c>
      <c r="AG17" s="1124">
        <v>12.8</v>
      </c>
      <c r="AH17" s="1124">
        <v>13.7</v>
      </c>
      <c r="AI17" s="1125">
        <v>14.9</v>
      </c>
      <c r="AJ17" s="1124">
        <v>5.3</v>
      </c>
      <c r="AK17" s="1124">
        <v>5.9</v>
      </c>
      <c r="AL17" s="1124">
        <v>5.7</v>
      </c>
      <c r="AM17" s="1124">
        <v>6.1</v>
      </c>
      <c r="AN17" s="1124">
        <v>7.3</v>
      </c>
      <c r="AO17" s="1124">
        <v>8.4</v>
      </c>
      <c r="AP17" s="1124">
        <v>8.6999999999999993</v>
      </c>
      <c r="AQ17" s="1124">
        <v>9.1999999999999993</v>
      </c>
      <c r="AR17" s="1124">
        <v>10.1</v>
      </c>
      <c r="AS17" s="1124">
        <v>10.1</v>
      </c>
      <c r="AT17" s="1124">
        <v>10.6</v>
      </c>
      <c r="AU17" s="1124">
        <v>11.3</v>
      </c>
      <c r="AV17" s="1124">
        <v>12.6</v>
      </c>
      <c r="AW17" s="1124">
        <v>13.6</v>
      </c>
      <c r="AX17" s="1124">
        <v>15</v>
      </c>
      <c r="AY17" s="1124">
        <v>16</v>
      </c>
      <c r="AZ17" s="1125">
        <v>17.3</v>
      </c>
      <c r="BA17" s="1128">
        <v>206</v>
      </c>
      <c r="BB17" s="1128">
        <v>226</v>
      </c>
      <c r="BC17" s="1128">
        <v>218</v>
      </c>
      <c r="BD17" s="1128">
        <v>233</v>
      </c>
      <c r="BE17" s="1128">
        <v>287</v>
      </c>
      <c r="BF17" s="1128">
        <v>332</v>
      </c>
      <c r="BG17" s="1128">
        <v>348</v>
      </c>
      <c r="BH17" s="1128">
        <v>375</v>
      </c>
      <c r="BI17" s="1128">
        <v>411</v>
      </c>
      <c r="BJ17" s="1128">
        <v>407</v>
      </c>
      <c r="BK17" s="1128">
        <v>431</v>
      </c>
      <c r="BL17" s="1128">
        <v>458</v>
      </c>
      <c r="BM17" s="1128">
        <v>513</v>
      </c>
      <c r="BN17" s="1128">
        <v>560</v>
      </c>
      <c r="BO17" s="1128">
        <v>622</v>
      </c>
      <c r="BP17" s="1128">
        <v>672</v>
      </c>
      <c r="BQ17" s="1128">
        <v>731</v>
      </c>
    </row>
    <row r="18" spans="1:69" ht="12.75">
      <c r="A18" s="117" t="s">
        <v>25</v>
      </c>
      <c r="B18" s="1018" t="s">
        <v>78</v>
      </c>
      <c r="C18" s="1018" t="s">
        <v>78</v>
      </c>
      <c r="D18" s="1018" t="s">
        <v>78</v>
      </c>
      <c r="E18" s="1018" t="s">
        <v>78</v>
      </c>
      <c r="F18" s="1018" t="s">
        <v>78</v>
      </c>
      <c r="G18" s="1018" t="s">
        <v>78</v>
      </c>
      <c r="H18" s="1018" t="s">
        <v>78</v>
      </c>
      <c r="I18" s="1018" t="s">
        <v>78</v>
      </c>
      <c r="J18" s="1018" t="s">
        <v>78</v>
      </c>
      <c r="K18" s="1018" t="s">
        <v>78</v>
      </c>
      <c r="L18" s="1018" t="s">
        <v>78</v>
      </c>
      <c r="M18" s="1018" t="s">
        <v>78</v>
      </c>
      <c r="N18" s="1018" t="s">
        <v>78</v>
      </c>
      <c r="O18" s="1018" t="s">
        <v>78</v>
      </c>
      <c r="P18" s="1018" t="s">
        <v>78</v>
      </c>
      <c r="Q18" s="1018" t="s">
        <v>78</v>
      </c>
      <c r="R18" s="1137" t="s">
        <v>78</v>
      </c>
      <c r="S18" s="1018" t="s">
        <v>78</v>
      </c>
      <c r="T18" s="1018" t="s">
        <v>78</v>
      </c>
      <c r="U18" s="1018" t="s">
        <v>78</v>
      </c>
      <c r="V18" s="1018" t="s">
        <v>78</v>
      </c>
      <c r="W18" s="1018" t="s">
        <v>78</v>
      </c>
      <c r="X18" s="1018" t="s">
        <v>78</v>
      </c>
      <c r="Y18" s="1018" t="s">
        <v>78</v>
      </c>
      <c r="Z18" s="1018" t="s">
        <v>78</v>
      </c>
      <c r="AA18" s="1018" t="s">
        <v>78</v>
      </c>
      <c r="AB18" s="1018" t="s">
        <v>78</v>
      </c>
      <c r="AC18" s="1018" t="s">
        <v>78</v>
      </c>
      <c r="AD18" s="1018" t="s">
        <v>78</v>
      </c>
      <c r="AE18" s="1018" t="s">
        <v>78</v>
      </c>
      <c r="AF18" s="1018" t="s">
        <v>78</v>
      </c>
      <c r="AG18" s="1018" t="s">
        <v>78</v>
      </c>
      <c r="AH18" s="1018" t="s">
        <v>78</v>
      </c>
      <c r="AI18" s="1137" t="s">
        <v>78</v>
      </c>
      <c r="AJ18" s="1018" t="s">
        <v>78</v>
      </c>
      <c r="AK18" s="1018" t="s">
        <v>78</v>
      </c>
      <c r="AL18" s="1018" t="s">
        <v>78</v>
      </c>
      <c r="AM18" s="1018" t="s">
        <v>78</v>
      </c>
      <c r="AN18" s="1018" t="s">
        <v>78</v>
      </c>
      <c r="AO18" s="1018" t="s">
        <v>78</v>
      </c>
      <c r="AP18" s="1018" t="s">
        <v>78</v>
      </c>
      <c r="AQ18" s="1018" t="s">
        <v>78</v>
      </c>
      <c r="AR18" s="1018" t="s">
        <v>78</v>
      </c>
      <c r="AS18" s="1018" t="s">
        <v>78</v>
      </c>
      <c r="AT18" s="1018" t="s">
        <v>78</v>
      </c>
      <c r="AU18" s="1018" t="s">
        <v>78</v>
      </c>
      <c r="AV18" s="1018" t="s">
        <v>78</v>
      </c>
      <c r="AW18" s="1018" t="s">
        <v>78</v>
      </c>
      <c r="AX18" s="1018" t="s">
        <v>78</v>
      </c>
      <c r="AY18" s="1018" t="s">
        <v>78</v>
      </c>
      <c r="AZ18" s="1137" t="s">
        <v>78</v>
      </c>
      <c r="BA18" s="1128">
        <v>0</v>
      </c>
      <c r="BB18" s="1128">
        <v>0</v>
      </c>
      <c r="BC18" s="1128">
        <v>1</v>
      </c>
      <c r="BD18" s="1128">
        <v>1</v>
      </c>
      <c r="BE18" s="1128">
        <v>2</v>
      </c>
      <c r="BF18" s="1128">
        <v>2</v>
      </c>
      <c r="BG18" s="1128">
        <v>4</v>
      </c>
      <c r="BH18" s="1128">
        <v>3</v>
      </c>
      <c r="BI18" s="1128">
        <v>4</v>
      </c>
      <c r="BJ18" s="1128">
        <v>4</v>
      </c>
      <c r="BK18" s="1128">
        <v>4</v>
      </c>
      <c r="BL18" s="1128">
        <v>3</v>
      </c>
      <c r="BM18" s="1128">
        <v>4</v>
      </c>
      <c r="BN18" s="1128">
        <v>4</v>
      </c>
      <c r="BO18" s="1128">
        <v>6</v>
      </c>
      <c r="BP18" s="1128">
        <v>7</v>
      </c>
      <c r="BQ18" s="1128">
        <v>9</v>
      </c>
    </row>
    <row r="19" spans="1:69" ht="12.75">
      <c r="A19" s="117" t="s">
        <v>26</v>
      </c>
      <c r="B19" s="1018" t="s">
        <v>78</v>
      </c>
      <c r="C19" s="1018" t="s">
        <v>78</v>
      </c>
      <c r="D19" s="1018" t="s">
        <v>78</v>
      </c>
      <c r="E19" s="1018" t="s">
        <v>78</v>
      </c>
      <c r="F19" s="1018" t="s">
        <v>78</v>
      </c>
      <c r="G19" s="1018" t="s">
        <v>78</v>
      </c>
      <c r="H19" s="1018" t="s">
        <v>78</v>
      </c>
      <c r="I19" s="1018" t="s">
        <v>78</v>
      </c>
      <c r="J19" s="1018" t="s">
        <v>78</v>
      </c>
      <c r="K19" s="1018" t="s">
        <v>78</v>
      </c>
      <c r="L19" s="1124">
        <v>9.9</v>
      </c>
      <c r="M19" s="1124">
        <v>9.1</v>
      </c>
      <c r="N19" s="1018" t="s">
        <v>78</v>
      </c>
      <c r="O19" s="1018" t="s">
        <v>78</v>
      </c>
      <c r="P19" s="1018" t="s">
        <v>78</v>
      </c>
      <c r="Q19" s="1018" t="s">
        <v>78</v>
      </c>
      <c r="R19" s="1137" t="s">
        <v>78</v>
      </c>
      <c r="S19" s="1018" t="s">
        <v>78</v>
      </c>
      <c r="T19" s="1018" t="s">
        <v>78</v>
      </c>
      <c r="U19" s="1018" t="s">
        <v>78</v>
      </c>
      <c r="V19" s="1018" t="s">
        <v>78</v>
      </c>
      <c r="W19" s="1018" t="s">
        <v>78</v>
      </c>
      <c r="X19" s="1018" t="s">
        <v>78</v>
      </c>
      <c r="Y19" s="1018" t="s">
        <v>78</v>
      </c>
      <c r="Z19" s="1018" t="s">
        <v>78</v>
      </c>
      <c r="AA19" s="1018" t="s">
        <v>78</v>
      </c>
      <c r="AB19" s="1018" t="s">
        <v>78</v>
      </c>
      <c r="AC19" s="1124">
        <v>4.0999999999999996</v>
      </c>
      <c r="AD19" s="1124">
        <v>3.4</v>
      </c>
      <c r="AE19" s="1018" t="s">
        <v>78</v>
      </c>
      <c r="AF19" s="1018" t="s">
        <v>78</v>
      </c>
      <c r="AG19" s="1018" t="s">
        <v>78</v>
      </c>
      <c r="AH19" s="1018" t="s">
        <v>78</v>
      </c>
      <c r="AI19" s="1137" t="s">
        <v>78</v>
      </c>
      <c r="AJ19" s="1018" t="s">
        <v>78</v>
      </c>
      <c r="AK19" s="1018" t="s">
        <v>78</v>
      </c>
      <c r="AL19" s="1018" t="s">
        <v>78</v>
      </c>
      <c r="AM19" s="1018" t="s">
        <v>78</v>
      </c>
      <c r="AN19" s="1018" t="s">
        <v>78</v>
      </c>
      <c r="AO19" s="1018" t="s">
        <v>78</v>
      </c>
      <c r="AP19" s="1018" t="s">
        <v>78</v>
      </c>
      <c r="AQ19" s="1018" t="s">
        <v>78</v>
      </c>
      <c r="AR19" s="1018" t="s">
        <v>78</v>
      </c>
      <c r="AS19" s="1018" t="s">
        <v>78</v>
      </c>
      <c r="AT19" s="1124">
        <v>15.8</v>
      </c>
      <c r="AU19" s="1124">
        <v>14.7</v>
      </c>
      <c r="AV19" s="1018" t="s">
        <v>78</v>
      </c>
      <c r="AW19" s="1018" t="s">
        <v>78</v>
      </c>
      <c r="AX19" s="1018" t="s">
        <v>78</v>
      </c>
      <c r="AY19" s="1018" t="s">
        <v>78</v>
      </c>
      <c r="AZ19" s="1137" t="s">
        <v>78</v>
      </c>
      <c r="BA19" s="1128">
        <v>3</v>
      </c>
      <c r="BB19" s="1128">
        <v>3</v>
      </c>
      <c r="BC19" s="1128">
        <v>4</v>
      </c>
      <c r="BD19" s="1128">
        <v>5</v>
      </c>
      <c r="BE19" s="1128">
        <v>6</v>
      </c>
      <c r="BF19" s="1128">
        <v>6</v>
      </c>
      <c r="BG19" s="1128">
        <v>7</v>
      </c>
      <c r="BH19" s="1128">
        <v>8</v>
      </c>
      <c r="BI19" s="1128">
        <v>8</v>
      </c>
      <c r="BJ19" s="1128">
        <v>7</v>
      </c>
      <c r="BK19" s="1128">
        <v>11</v>
      </c>
      <c r="BL19" s="1128">
        <v>10</v>
      </c>
      <c r="BM19" s="1128">
        <v>8</v>
      </c>
      <c r="BN19" s="1128">
        <v>8</v>
      </c>
      <c r="BO19" s="1128">
        <v>8</v>
      </c>
      <c r="BP19" s="1128">
        <v>6</v>
      </c>
      <c r="BQ19" s="1128">
        <v>9</v>
      </c>
    </row>
    <row r="20" spans="1:69" ht="12.75">
      <c r="A20" s="117" t="s">
        <v>27</v>
      </c>
      <c r="B20" s="1124">
        <v>4.5</v>
      </c>
      <c r="C20" s="1124">
        <v>5.2</v>
      </c>
      <c r="D20" s="1124">
        <v>6</v>
      </c>
      <c r="E20" s="1124">
        <v>6.7</v>
      </c>
      <c r="F20" s="1124">
        <v>8.5</v>
      </c>
      <c r="G20" s="1124">
        <v>9.6</v>
      </c>
      <c r="H20" s="1124">
        <v>9.9</v>
      </c>
      <c r="I20" s="1124">
        <v>10.5</v>
      </c>
      <c r="J20" s="1124">
        <v>11.8</v>
      </c>
      <c r="K20" s="1124">
        <v>11</v>
      </c>
      <c r="L20" s="1124">
        <v>11.1</v>
      </c>
      <c r="M20" s="1124">
        <v>12.7</v>
      </c>
      <c r="N20" s="1124">
        <v>13.6</v>
      </c>
      <c r="O20" s="1124">
        <v>15.8</v>
      </c>
      <c r="P20" s="1124">
        <v>19.5</v>
      </c>
      <c r="Q20" s="1124">
        <v>23.3</v>
      </c>
      <c r="R20" s="1125">
        <v>25.7</v>
      </c>
      <c r="S20" s="1124">
        <v>3.6</v>
      </c>
      <c r="T20" s="1124">
        <v>4.0999999999999996</v>
      </c>
      <c r="U20" s="1124">
        <v>4.9000000000000004</v>
      </c>
      <c r="V20" s="1124">
        <v>5.6</v>
      </c>
      <c r="W20" s="1124">
        <v>7.2</v>
      </c>
      <c r="X20" s="1124">
        <v>8.1999999999999993</v>
      </c>
      <c r="Y20" s="1124">
        <v>8.5</v>
      </c>
      <c r="Z20" s="1124">
        <v>9</v>
      </c>
      <c r="AA20" s="1124">
        <v>10.199999999999999</v>
      </c>
      <c r="AB20" s="1124">
        <v>9.5</v>
      </c>
      <c r="AC20" s="1124">
        <v>9.6999999999999993</v>
      </c>
      <c r="AD20" s="1124">
        <v>11.1</v>
      </c>
      <c r="AE20" s="1124">
        <v>11.9</v>
      </c>
      <c r="AF20" s="1124">
        <v>14</v>
      </c>
      <c r="AG20" s="1124">
        <v>17.5</v>
      </c>
      <c r="AH20" s="1124">
        <v>21.1</v>
      </c>
      <c r="AI20" s="1125">
        <v>23.4</v>
      </c>
      <c r="AJ20" s="1124">
        <v>5.5</v>
      </c>
      <c r="AK20" s="1124">
        <v>6.2</v>
      </c>
      <c r="AL20" s="1124">
        <v>7.1</v>
      </c>
      <c r="AM20" s="1124">
        <v>7.9</v>
      </c>
      <c r="AN20" s="1124">
        <v>9.8000000000000007</v>
      </c>
      <c r="AO20" s="1124">
        <v>11</v>
      </c>
      <c r="AP20" s="1124">
        <v>11.3</v>
      </c>
      <c r="AQ20" s="1124">
        <v>11.9</v>
      </c>
      <c r="AR20" s="1124">
        <v>13.3</v>
      </c>
      <c r="AS20" s="1124">
        <v>12.4</v>
      </c>
      <c r="AT20" s="1124">
        <v>12.6</v>
      </c>
      <c r="AU20" s="1124">
        <v>14.3</v>
      </c>
      <c r="AV20" s="1124">
        <v>15.2</v>
      </c>
      <c r="AW20" s="1124">
        <v>17.600000000000001</v>
      </c>
      <c r="AX20" s="1124">
        <v>21.5</v>
      </c>
      <c r="AY20" s="1124">
        <v>25.4</v>
      </c>
      <c r="AZ20" s="1125">
        <v>28</v>
      </c>
      <c r="BA20" s="1128">
        <v>89</v>
      </c>
      <c r="BB20" s="1128">
        <v>101</v>
      </c>
      <c r="BC20" s="1128">
        <v>117</v>
      </c>
      <c r="BD20" s="1128">
        <v>132</v>
      </c>
      <c r="BE20" s="1128">
        <v>166</v>
      </c>
      <c r="BF20" s="1128">
        <v>187</v>
      </c>
      <c r="BG20" s="1128">
        <v>195</v>
      </c>
      <c r="BH20" s="1128">
        <v>205</v>
      </c>
      <c r="BI20" s="1128">
        <v>231</v>
      </c>
      <c r="BJ20" s="1128">
        <v>215</v>
      </c>
      <c r="BK20" s="1128">
        <v>219</v>
      </c>
      <c r="BL20" s="1128">
        <v>248</v>
      </c>
      <c r="BM20" s="1128">
        <v>265</v>
      </c>
      <c r="BN20" s="1128">
        <v>304</v>
      </c>
      <c r="BO20" s="1128">
        <v>376</v>
      </c>
      <c r="BP20" s="1128">
        <v>446</v>
      </c>
      <c r="BQ20" s="1128">
        <v>488</v>
      </c>
    </row>
    <row r="21" spans="1:69" ht="12.75">
      <c r="A21" s="117" t="s">
        <v>28</v>
      </c>
      <c r="B21" s="1018" t="s">
        <v>78</v>
      </c>
      <c r="C21" s="1018" t="s">
        <v>78</v>
      </c>
      <c r="D21" s="1018" t="s">
        <v>78</v>
      </c>
      <c r="E21" s="1018" t="s">
        <v>78</v>
      </c>
      <c r="F21" s="1018" t="s">
        <v>78</v>
      </c>
      <c r="G21" s="1018" t="s">
        <v>78</v>
      </c>
      <c r="H21" s="1018" t="s">
        <v>78</v>
      </c>
      <c r="I21" s="1018" t="s">
        <v>78</v>
      </c>
      <c r="J21" s="1018" t="s">
        <v>78</v>
      </c>
      <c r="K21" s="1018" t="s">
        <v>78</v>
      </c>
      <c r="L21" s="1018" t="s">
        <v>78</v>
      </c>
      <c r="M21" s="1018" t="s">
        <v>78</v>
      </c>
      <c r="N21" s="1018" t="s">
        <v>78</v>
      </c>
      <c r="O21" s="1018" t="s">
        <v>78</v>
      </c>
      <c r="P21" s="1018" t="s">
        <v>78</v>
      </c>
      <c r="Q21" s="1018" t="s">
        <v>78</v>
      </c>
      <c r="R21" s="1137" t="s">
        <v>78</v>
      </c>
      <c r="S21" s="1018" t="s">
        <v>78</v>
      </c>
      <c r="T21" s="1018" t="s">
        <v>78</v>
      </c>
      <c r="U21" s="1018" t="s">
        <v>78</v>
      </c>
      <c r="V21" s="1018" t="s">
        <v>78</v>
      </c>
      <c r="W21" s="1018" t="s">
        <v>78</v>
      </c>
      <c r="X21" s="1018" t="s">
        <v>78</v>
      </c>
      <c r="Y21" s="1018" t="s">
        <v>78</v>
      </c>
      <c r="Z21" s="1018" t="s">
        <v>78</v>
      </c>
      <c r="AA21" s="1018" t="s">
        <v>78</v>
      </c>
      <c r="AB21" s="1018" t="s">
        <v>78</v>
      </c>
      <c r="AC21" s="1018" t="s">
        <v>78</v>
      </c>
      <c r="AD21" s="1018" t="s">
        <v>78</v>
      </c>
      <c r="AE21" s="1018" t="s">
        <v>78</v>
      </c>
      <c r="AF21" s="1018" t="s">
        <v>78</v>
      </c>
      <c r="AG21" s="1018" t="s">
        <v>78</v>
      </c>
      <c r="AH21" s="1018" t="s">
        <v>78</v>
      </c>
      <c r="AI21" s="1137" t="s">
        <v>78</v>
      </c>
      <c r="AJ21" s="1018" t="s">
        <v>78</v>
      </c>
      <c r="AK21" s="1018" t="s">
        <v>78</v>
      </c>
      <c r="AL21" s="1018" t="s">
        <v>78</v>
      </c>
      <c r="AM21" s="1018" t="s">
        <v>78</v>
      </c>
      <c r="AN21" s="1018" t="s">
        <v>78</v>
      </c>
      <c r="AO21" s="1018" t="s">
        <v>78</v>
      </c>
      <c r="AP21" s="1018" t="s">
        <v>78</v>
      </c>
      <c r="AQ21" s="1018" t="s">
        <v>78</v>
      </c>
      <c r="AR21" s="1018" t="s">
        <v>78</v>
      </c>
      <c r="AS21" s="1018" t="s">
        <v>78</v>
      </c>
      <c r="AT21" s="1018" t="s">
        <v>78</v>
      </c>
      <c r="AU21" s="1018" t="s">
        <v>78</v>
      </c>
      <c r="AV21" s="1018" t="s">
        <v>78</v>
      </c>
      <c r="AW21" s="1018" t="s">
        <v>78</v>
      </c>
      <c r="AX21" s="1018" t="s">
        <v>78</v>
      </c>
      <c r="AY21" s="1018" t="s">
        <v>78</v>
      </c>
      <c r="AZ21" s="1137" t="s">
        <v>78</v>
      </c>
      <c r="BA21" s="1128">
        <v>3</v>
      </c>
      <c r="BB21" s="1128">
        <v>4</v>
      </c>
      <c r="BC21" s="1128">
        <v>4</v>
      </c>
      <c r="BD21" s="1128">
        <v>3</v>
      </c>
      <c r="BE21" s="1128">
        <v>5</v>
      </c>
      <c r="BF21" s="1128">
        <v>7</v>
      </c>
      <c r="BG21" s="1128">
        <v>7</v>
      </c>
      <c r="BH21" s="1128">
        <v>7</v>
      </c>
      <c r="BI21" s="1128">
        <v>8</v>
      </c>
      <c r="BJ21" s="1128">
        <v>7</v>
      </c>
      <c r="BK21" s="1128">
        <v>6</v>
      </c>
      <c r="BL21" s="1128">
        <v>6</v>
      </c>
      <c r="BM21" s="1128">
        <v>6</v>
      </c>
      <c r="BN21" s="1128">
        <v>8</v>
      </c>
      <c r="BO21" s="1128">
        <v>8</v>
      </c>
      <c r="BP21" s="1128">
        <v>7</v>
      </c>
      <c r="BQ21" s="1128">
        <v>9</v>
      </c>
    </row>
    <row r="22" spans="1:69" ht="15">
      <c r="A22" s="341"/>
      <c r="B22" s="341"/>
      <c r="C22" s="341"/>
      <c r="D22" s="341"/>
      <c r="E22" s="341"/>
      <c r="F22" s="341"/>
      <c r="G22" s="341"/>
      <c r="H22" s="341"/>
      <c r="I22" s="341"/>
      <c r="J22" s="341"/>
      <c r="K22" s="341"/>
      <c r="L22" s="341"/>
      <c r="M22" s="341"/>
      <c r="N22" s="671"/>
      <c r="O22" s="671"/>
      <c r="P22" s="671"/>
      <c r="Q22" s="671"/>
      <c r="R22" s="1126"/>
      <c r="S22" s="671"/>
      <c r="T22" s="671"/>
      <c r="U22" s="671"/>
      <c r="V22" s="671"/>
      <c r="W22" s="671"/>
      <c r="X22" s="671"/>
      <c r="Y22" s="671"/>
      <c r="Z22" s="671"/>
      <c r="AA22" s="671"/>
      <c r="AB22" s="671"/>
      <c r="AC22" s="671"/>
      <c r="AD22" s="671"/>
      <c r="AE22" s="671"/>
      <c r="AF22" s="671"/>
      <c r="AG22" s="671"/>
      <c r="AH22" s="671"/>
      <c r="AI22" s="1126"/>
      <c r="AJ22" s="671"/>
      <c r="AK22" s="671"/>
      <c r="AL22" s="671"/>
      <c r="AM22" s="671"/>
      <c r="AN22" s="671"/>
      <c r="AO22" s="671"/>
      <c r="AP22" s="671"/>
      <c r="AQ22" s="671"/>
      <c r="AR22" s="671"/>
      <c r="AS22" s="671"/>
      <c r="AT22" s="671"/>
      <c r="AU22" s="671"/>
      <c r="AV22" s="671"/>
      <c r="AW22" s="671"/>
      <c r="AX22" s="671"/>
      <c r="AY22" s="671"/>
      <c r="AZ22" s="1126"/>
      <c r="BA22" s="671"/>
      <c r="BB22" s="671"/>
      <c r="BC22" s="671"/>
      <c r="BD22" s="671"/>
      <c r="BE22" s="671"/>
      <c r="BF22" s="671"/>
      <c r="BG22" s="671"/>
      <c r="BH22" s="671"/>
      <c r="BI22" s="671"/>
      <c r="BJ22" s="671"/>
      <c r="BK22" s="671"/>
      <c r="BL22" s="671"/>
      <c r="BM22" s="671"/>
      <c r="BN22" s="671"/>
      <c r="BO22" s="671"/>
      <c r="BP22" s="671"/>
      <c r="BQ22" s="671"/>
    </row>
    <row r="23" spans="1:69" ht="12" customHeight="1">
      <c r="A23" s="339"/>
      <c r="B23" s="15"/>
      <c r="C23" s="15"/>
      <c r="D23" s="15"/>
      <c r="E23" s="15"/>
      <c r="F23" s="15"/>
      <c r="G23" s="15"/>
      <c r="H23" s="15"/>
      <c r="I23" s="15"/>
      <c r="J23" s="15"/>
      <c r="K23" s="15"/>
      <c r="L23" s="15"/>
      <c r="M23" s="15"/>
    </row>
    <row r="24" spans="1:69" ht="12" customHeight="1">
      <c r="A24" s="103" t="s">
        <v>185</v>
      </c>
      <c r="B24" s="15"/>
      <c r="C24" s="15"/>
      <c r="D24" s="15"/>
      <c r="E24" s="15"/>
      <c r="F24" s="15"/>
      <c r="G24" s="15"/>
      <c r="H24" s="15"/>
      <c r="I24" s="15"/>
      <c r="J24" s="15"/>
      <c r="K24" s="15"/>
      <c r="L24" s="15"/>
      <c r="M24" s="15"/>
    </row>
    <row r="25" spans="1:69" ht="12" customHeight="1">
      <c r="A25" s="1483" t="s">
        <v>1876</v>
      </c>
      <c r="B25" s="1484"/>
      <c r="C25" s="1484"/>
      <c r="D25" s="1484"/>
      <c r="E25" s="1484"/>
      <c r="F25" s="1484"/>
      <c r="G25" s="1484"/>
      <c r="H25" s="1484"/>
      <c r="I25" s="1484"/>
      <c r="J25" s="1484"/>
      <c r="K25" s="1484"/>
      <c r="L25" s="1484"/>
      <c r="M25" s="1484"/>
    </row>
    <row r="26" spans="1:69" ht="12" customHeight="1">
      <c r="A26" s="1105"/>
      <c r="B26" s="1567" t="s">
        <v>861</v>
      </c>
      <c r="C26" s="1567"/>
      <c r="D26" s="1567"/>
      <c r="E26" s="1567"/>
      <c r="F26" s="1567"/>
      <c r="G26" s="1567"/>
      <c r="H26" s="1567"/>
      <c r="I26" s="1567"/>
      <c r="J26" s="1567"/>
      <c r="K26" s="1567"/>
      <c r="L26" s="1567"/>
      <c r="M26" s="1567"/>
      <c r="N26" s="1567"/>
      <c r="O26" s="1567"/>
      <c r="P26" s="1567"/>
      <c r="Q26" s="1567"/>
      <c r="R26" s="1567"/>
    </row>
    <row r="27" spans="1:69" ht="12" customHeight="1">
      <c r="A27" s="1641" t="s">
        <v>865</v>
      </c>
      <c r="B27" s="1641"/>
      <c r="C27" s="1641"/>
      <c r="D27" s="1641"/>
      <c r="E27" s="1641"/>
      <c r="F27" s="1641"/>
      <c r="G27" s="1641"/>
      <c r="H27" s="1641"/>
      <c r="I27" s="1641"/>
      <c r="J27" s="1641"/>
      <c r="K27" s="1641"/>
      <c r="L27" s="1641"/>
      <c r="M27" s="1641"/>
    </row>
    <row r="28" spans="1:69" ht="12" customHeight="1">
      <c r="A28" s="1641"/>
      <c r="B28" s="1641"/>
      <c r="C28" s="1641"/>
      <c r="D28" s="1641"/>
      <c r="E28" s="1641"/>
      <c r="F28" s="1641"/>
      <c r="G28" s="1641"/>
      <c r="H28" s="1641"/>
      <c r="I28" s="1641"/>
      <c r="J28" s="1641"/>
      <c r="K28" s="1641"/>
      <c r="L28" s="1641"/>
      <c r="M28" s="1641"/>
    </row>
    <row r="29" spans="1:69" ht="12" customHeight="1">
      <c r="A29" s="1483" t="s">
        <v>1810</v>
      </c>
      <c r="B29" s="1483"/>
      <c r="C29" s="1483"/>
      <c r="D29" s="1483"/>
      <c r="E29" s="1483"/>
      <c r="F29" s="1131"/>
      <c r="G29" s="1131"/>
      <c r="H29" s="1131"/>
      <c r="I29" s="1131"/>
      <c r="J29" s="1131"/>
      <c r="K29" s="1131"/>
      <c r="L29" s="1131"/>
      <c r="M29" s="1131"/>
    </row>
    <row r="30" spans="1:69" ht="12" customHeight="1">
      <c r="A30" s="15"/>
      <c r="B30" s="15"/>
      <c r="C30" s="15"/>
      <c r="D30" s="15"/>
      <c r="E30" s="15"/>
      <c r="F30" s="15"/>
      <c r="G30" s="15"/>
      <c r="H30" s="15"/>
      <c r="I30" s="15"/>
      <c r="J30" s="15"/>
      <c r="K30" s="15"/>
      <c r="L30" s="15"/>
      <c r="M30" s="15"/>
    </row>
    <row r="31" spans="1:69" ht="12" customHeight="1">
      <c r="A31" s="1104" t="s">
        <v>815</v>
      </c>
      <c r="B31" s="15"/>
      <c r="C31" s="15"/>
      <c r="D31" s="15"/>
      <c r="E31" s="15"/>
      <c r="F31" s="15"/>
      <c r="G31" s="15"/>
      <c r="H31" s="15"/>
      <c r="I31" s="15"/>
      <c r="J31" s="15"/>
      <c r="K31" s="15"/>
      <c r="L31" s="15"/>
      <c r="M31" s="15"/>
    </row>
    <row r="32" spans="1:69" ht="12" customHeight="1"/>
    <row r="33" ht="12" customHeight="1"/>
    <row r="34" ht="12" customHeight="1"/>
    <row r="35" ht="12" customHeight="1"/>
    <row r="36" ht="12" customHeight="1"/>
    <row r="37" ht="12" customHeight="1"/>
    <row r="38" ht="12" customHeight="1"/>
    <row r="39" ht="12" customHeight="1"/>
    <row r="40" ht="12" customHeight="1"/>
    <row r="41" ht="12" customHeight="1"/>
  </sheetData>
  <mergeCells count="10">
    <mergeCell ref="AJ5:AZ5"/>
    <mergeCell ref="BA5:BQ5"/>
    <mergeCell ref="X1:AA1"/>
    <mergeCell ref="B5:R5"/>
    <mergeCell ref="A29:E29"/>
    <mergeCell ref="A27:M28"/>
    <mergeCell ref="A25:M25"/>
    <mergeCell ref="A1:V1"/>
    <mergeCell ref="B26:R26"/>
    <mergeCell ref="S5:AI5"/>
  </mergeCells>
  <hyperlinks>
    <hyperlink ref="X1" location="Contents!A1" display="back to contents"/>
    <hyperlink ref="B26" r:id="rId1" display="https://www.nrscotland.gov.uk/statistics-and-data/statistics/statistics-by-theme/vital-events/deaths/age-standardised-death-rates-calculated-using-the-esp"/>
  </hyperlinks>
  <pageMargins left="0.70866141732283472" right="0.70866141732283472" top="0.74803149606299213" bottom="0.74803149606299213" header="0.31496062992125984" footer="0.31496062992125984"/>
  <pageSetup paperSize="9" scale="94" fitToWidth="3"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workbookViewId="0">
      <selection sqref="A1:Q1"/>
    </sheetView>
  </sheetViews>
  <sheetFormatPr defaultColWidth="9.1640625" defaultRowHeight="11.25" customHeight="1"/>
  <cols>
    <col min="1" max="1" width="26.6640625" style="15" customWidth="1"/>
    <col min="2" max="9" width="6.83203125" style="15" customWidth="1"/>
    <col min="10" max="12" width="8.33203125" style="15" customWidth="1"/>
    <col min="13" max="13" width="2.1640625" style="15" customWidth="1"/>
    <col min="14" max="14" width="8.83203125" style="15" customWidth="1"/>
    <col min="15" max="15" width="9.5" style="15" customWidth="1"/>
    <col min="16" max="16" width="2.1640625" style="15" customWidth="1"/>
    <col min="17" max="17" width="12.83203125" style="15" customWidth="1"/>
    <col min="18" max="18" width="14.6640625" style="15" customWidth="1"/>
    <col min="19" max="19" width="5.1640625" style="15" customWidth="1"/>
    <col min="20" max="21" width="6.83203125" style="15" customWidth="1"/>
    <col min="22" max="22" width="2.1640625" style="15" customWidth="1"/>
    <col min="23" max="24" width="6.83203125" style="15" customWidth="1"/>
    <col min="25" max="25" width="2.1640625" style="15" customWidth="1"/>
    <col min="26" max="16384" width="9.1640625" style="15"/>
  </cols>
  <sheetData>
    <row r="1" spans="1:26" s="327" customFormat="1" ht="18" customHeight="1">
      <c r="A1" s="1650" t="s">
        <v>1786</v>
      </c>
      <c r="B1" s="1651"/>
      <c r="C1" s="1651"/>
      <c r="D1" s="1651"/>
      <c r="E1" s="1651"/>
      <c r="F1" s="1651"/>
      <c r="G1" s="1651"/>
      <c r="H1" s="1651"/>
      <c r="I1" s="1651"/>
      <c r="J1" s="1651"/>
      <c r="K1" s="1651"/>
      <c r="L1" s="1651"/>
      <c r="M1" s="1651"/>
      <c r="N1" s="1651"/>
      <c r="O1" s="1651"/>
      <c r="P1" s="1651"/>
      <c r="Q1" s="1651"/>
      <c r="S1" s="1400" t="s">
        <v>665</v>
      </c>
      <c r="T1" s="1400"/>
      <c r="U1" s="1400"/>
      <c r="V1" s="1400"/>
      <c r="W1" s="567"/>
      <c r="X1" s="567"/>
      <c r="Y1" s="433"/>
      <c r="Z1" s="432"/>
    </row>
    <row r="2" spans="1:26" s="327" customFormat="1" ht="15" customHeight="1">
      <c r="G2" s="461"/>
      <c r="H2" s="567"/>
      <c r="I2" s="649"/>
      <c r="J2" s="681"/>
      <c r="K2" s="827"/>
      <c r="L2" s="929"/>
      <c r="S2" s="567"/>
      <c r="T2" s="567"/>
      <c r="U2" s="567"/>
      <c r="V2" s="567"/>
      <c r="W2" s="567"/>
      <c r="X2" s="567"/>
      <c r="Y2" s="387"/>
    </row>
    <row r="3" spans="1:26" s="402" customFormat="1" ht="15" customHeight="1">
      <c r="A3" s="418"/>
      <c r="B3" s="348"/>
      <c r="C3" s="348"/>
      <c r="D3" s="348"/>
      <c r="E3" s="348"/>
      <c r="F3" s="348"/>
      <c r="G3" s="348"/>
      <c r="H3" s="348"/>
      <c r="I3" s="348"/>
      <c r="J3" s="348"/>
      <c r="K3" s="348"/>
      <c r="L3" s="348"/>
      <c r="M3" s="340"/>
      <c r="N3" s="1586" t="s">
        <v>77</v>
      </c>
      <c r="O3" s="1586"/>
      <c r="P3" s="340"/>
      <c r="Q3" s="419"/>
      <c r="R3" s="340" t="s">
        <v>834</v>
      </c>
      <c r="S3" s="582"/>
      <c r="T3" s="1586" t="s">
        <v>40</v>
      </c>
      <c r="U3" s="1586"/>
      <c r="V3" s="582"/>
      <c r="W3" s="1586" t="s">
        <v>41</v>
      </c>
      <c r="X3" s="1586"/>
      <c r="Y3" s="1586"/>
    </row>
    <row r="4" spans="1:26" s="345" customFormat="1" ht="14.25" customHeight="1">
      <c r="A4" s="1598" t="s">
        <v>381</v>
      </c>
      <c r="B4" s="1654">
        <v>2010</v>
      </c>
      <c r="C4" s="1654">
        <v>2011</v>
      </c>
      <c r="D4" s="1654">
        <v>2012</v>
      </c>
      <c r="E4" s="1654">
        <v>2013</v>
      </c>
      <c r="F4" s="1654">
        <v>2014</v>
      </c>
      <c r="G4" s="1654">
        <v>2015</v>
      </c>
      <c r="H4" s="1654">
        <v>2016</v>
      </c>
      <c r="I4" s="1654">
        <v>2017</v>
      </c>
      <c r="J4" s="1654">
        <v>2018</v>
      </c>
      <c r="K4" s="1654">
        <v>2019</v>
      </c>
      <c r="L4" s="1654">
        <v>2020</v>
      </c>
      <c r="M4" s="815"/>
      <c r="N4" s="1590" t="s">
        <v>831</v>
      </c>
      <c r="O4" s="1590" t="s">
        <v>832</v>
      </c>
      <c r="P4" s="816"/>
      <c r="Q4" s="1591" t="s">
        <v>833</v>
      </c>
      <c r="R4" s="1653" t="s">
        <v>988</v>
      </c>
      <c r="S4" s="817"/>
      <c r="T4" s="1587">
        <v>2010</v>
      </c>
      <c r="U4" s="1590">
        <v>2020</v>
      </c>
      <c r="V4" s="817"/>
      <c r="W4" s="1587">
        <v>2010</v>
      </c>
      <c r="X4" s="1590">
        <v>2020</v>
      </c>
      <c r="Y4" s="815"/>
    </row>
    <row r="5" spans="1:26" s="772" customFormat="1" ht="15" customHeight="1">
      <c r="A5" s="1598"/>
      <c r="B5" s="1654"/>
      <c r="C5" s="1654"/>
      <c r="D5" s="1654"/>
      <c r="E5" s="1654"/>
      <c r="F5" s="1654"/>
      <c r="G5" s="1654"/>
      <c r="H5" s="1654"/>
      <c r="I5" s="1654"/>
      <c r="J5" s="1654"/>
      <c r="K5" s="1654"/>
      <c r="L5" s="1654"/>
      <c r="M5" s="813"/>
      <c r="N5" s="1591"/>
      <c r="O5" s="1591"/>
      <c r="P5" s="813"/>
      <c r="Q5" s="1591"/>
      <c r="R5" s="1653"/>
      <c r="S5" s="582"/>
      <c r="T5" s="1588"/>
      <c r="U5" s="1591"/>
      <c r="V5" s="582"/>
      <c r="W5" s="1588"/>
      <c r="X5" s="1591"/>
      <c r="Y5" s="814"/>
    </row>
    <row r="6" spans="1:26" s="772" customFormat="1" ht="15" customHeight="1">
      <c r="A6" s="1598"/>
      <c r="B6" s="1654"/>
      <c r="C6" s="1654"/>
      <c r="D6" s="1654"/>
      <c r="E6" s="1654"/>
      <c r="F6" s="1654"/>
      <c r="G6" s="1654"/>
      <c r="H6" s="1654"/>
      <c r="I6" s="1654"/>
      <c r="J6" s="1654"/>
      <c r="K6" s="1654"/>
      <c r="L6" s="1654"/>
      <c r="M6" s="813"/>
      <c r="N6" s="1591"/>
      <c r="O6" s="1591"/>
      <c r="P6" s="813"/>
      <c r="Q6" s="1591"/>
      <c r="R6" s="1653"/>
      <c r="S6" s="582"/>
      <c r="T6" s="1588"/>
      <c r="U6" s="1591"/>
      <c r="V6" s="582"/>
      <c r="W6" s="1588"/>
      <c r="X6" s="1591"/>
      <c r="Y6" s="814"/>
    </row>
    <row r="7" spans="1:26" ht="15">
      <c r="A7" s="1599"/>
      <c r="B7" s="1655"/>
      <c r="C7" s="1655"/>
      <c r="D7" s="1655"/>
      <c r="E7" s="1655"/>
      <c r="F7" s="1655"/>
      <c r="G7" s="1655"/>
      <c r="H7" s="1655"/>
      <c r="I7" s="1655"/>
      <c r="J7" s="1655"/>
      <c r="K7" s="1655"/>
      <c r="L7" s="1655"/>
      <c r="M7" s="818"/>
      <c r="N7" s="1592"/>
      <c r="O7" s="1592"/>
      <c r="P7" s="818"/>
      <c r="Q7" s="1592"/>
      <c r="R7" s="1596"/>
      <c r="S7" s="818"/>
      <c r="T7" s="1589"/>
      <c r="U7" s="1592"/>
      <c r="V7" s="818"/>
      <c r="W7" s="1589"/>
      <c r="X7" s="1592"/>
      <c r="Y7" s="818"/>
    </row>
    <row r="8" spans="1:26" s="402" customFormat="1" ht="19.5" customHeight="1">
      <c r="A8" s="402" t="s">
        <v>16</v>
      </c>
      <c r="B8" s="420">
        <v>485</v>
      </c>
      <c r="C8" s="420">
        <v>584</v>
      </c>
      <c r="D8" s="420">
        <v>581</v>
      </c>
      <c r="E8" s="420">
        <v>527</v>
      </c>
      <c r="F8" s="420">
        <v>614</v>
      </c>
      <c r="G8" s="420">
        <v>706</v>
      </c>
      <c r="H8" s="420">
        <v>868</v>
      </c>
      <c r="I8" s="420">
        <v>934</v>
      </c>
      <c r="J8" s="718">
        <v>1187</v>
      </c>
      <c r="K8" s="718">
        <v>1280</v>
      </c>
      <c r="L8" s="718">
        <v>1339</v>
      </c>
      <c r="N8" s="965">
        <f>'HB1 C1 calc first 5-yr aves'!H10</f>
        <v>496</v>
      </c>
      <c r="O8" s="718">
        <f>AVERAGE(H8:L8)</f>
        <v>1121.5999999999999</v>
      </c>
      <c r="P8" s="350"/>
      <c r="Q8" s="966">
        <f>SUM(Q10:Q41)</f>
        <v>5438100</v>
      </c>
      <c r="R8" s="1068">
        <f>100000*O8/Q8</f>
        <v>20.624850591199131</v>
      </c>
      <c r="S8" s="351"/>
      <c r="T8" s="549">
        <v>363</v>
      </c>
      <c r="U8" s="549">
        <v>973</v>
      </c>
      <c r="V8" s="351"/>
      <c r="W8" s="549">
        <v>122</v>
      </c>
      <c r="X8" s="549">
        <v>366</v>
      </c>
      <c r="Y8" s="351"/>
    </row>
    <row r="9" spans="1:26" s="117" customFormat="1" ht="6.95" customHeight="1">
      <c r="A9" s="331"/>
      <c r="B9" s="595"/>
      <c r="C9" s="595"/>
      <c r="D9" s="595"/>
      <c r="E9" s="595"/>
      <c r="F9" s="595"/>
      <c r="G9" s="595"/>
      <c r="H9" s="595"/>
      <c r="I9" s="595"/>
      <c r="J9" s="719"/>
      <c r="K9" s="719"/>
      <c r="L9" s="719"/>
      <c r="M9" s="595"/>
      <c r="N9" s="595"/>
      <c r="O9" s="595"/>
      <c r="P9" s="595"/>
      <c r="Q9" s="595"/>
      <c r="R9" s="1070"/>
      <c r="S9" s="595"/>
      <c r="T9" s="595"/>
      <c r="U9" s="595"/>
      <c r="V9" s="595"/>
      <c r="W9" s="595"/>
      <c r="X9" s="595"/>
      <c r="Y9" s="356"/>
    </row>
    <row r="10" spans="1:26" s="331" customFormat="1" ht="14.1" customHeight="1">
      <c r="A10" s="415" t="s">
        <v>72</v>
      </c>
      <c r="B10" s="421">
        <v>31</v>
      </c>
      <c r="C10" s="421">
        <v>29</v>
      </c>
      <c r="D10" s="421">
        <v>16</v>
      </c>
      <c r="E10" s="421">
        <v>24</v>
      </c>
      <c r="F10" s="421">
        <v>26</v>
      </c>
      <c r="G10" s="421">
        <v>45</v>
      </c>
      <c r="H10" s="421">
        <v>46</v>
      </c>
      <c r="I10" s="421">
        <v>54</v>
      </c>
      <c r="J10" s="720">
        <v>52</v>
      </c>
      <c r="K10" s="720">
        <v>44</v>
      </c>
      <c r="L10" s="720">
        <v>56</v>
      </c>
      <c r="N10" s="421">
        <f>'HB1 C1 calc first 5-yr aves'!H12</f>
        <v>26.8</v>
      </c>
      <c r="O10" s="968">
        <f>AVERAGE(H10:L10)</f>
        <v>50.4</v>
      </c>
      <c r="P10" s="537"/>
      <c r="Q10" s="537">
        <f>'C4 calc LA rates'!B48</f>
        <v>227560</v>
      </c>
      <c r="R10" s="594">
        <f>100000*O10/Q10</f>
        <v>22.14800492177887</v>
      </c>
      <c r="S10" s="356"/>
      <c r="T10" s="401">
        <v>23</v>
      </c>
      <c r="U10" s="401">
        <v>43</v>
      </c>
      <c r="V10" s="356"/>
      <c r="W10" s="401">
        <v>8</v>
      </c>
      <c r="X10" s="401">
        <v>13</v>
      </c>
      <c r="Y10" s="356"/>
    </row>
    <row r="11" spans="1:26" s="331" customFormat="1" ht="14.1" customHeight="1">
      <c r="A11" s="415" t="s">
        <v>71</v>
      </c>
      <c r="B11" s="421">
        <v>10</v>
      </c>
      <c r="C11" s="421">
        <v>19</v>
      </c>
      <c r="D11" s="421">
        <v>9</v>
      </c>
      <c r="E11" s="421">
        <v>21</v>
      </c>
      <c r="F11" s="421">
        <v>8</v>
      </c>
      <c r="G11" s="421">
        <v>14</v>
      </c>
      <c r="H11" s="421">
        <v>12</v>
      </c>
      <c r="I11" s="421">
        <v>24</v>
      </c>
      <c r="J11" s="720">
        <v>23</v>
      </c>
      <c r="K11" s="720">
        <v>26</v>
      </c>
      <c r="L11" s="720">
        <v>33</v>
      </c>
      <c r="N11" s="421">
        <f>'HB1 C1 calc first 5-yr aves'!H13</f>
        <v>14.4</v>
      </c>
      <c r="O11" s="968">
        <f t="shared" ref="O11:O41" si="0">AVERAGE(H11:L11)</f>
        <v>23.6</v>
      </c>
      <c r="P11" s="537"/>
      <c r="Q11" s="537">
        <f>'C4 calc LA rates'!B49</f>
        <v>261470</v>
      </c>
      <c r="R11" s="594">
        <f t="shared" ref="R11:R41" si="1">100000*O11/Q11</f>
        <v>9.0258920717481921</v>
      </c>
      <c r="S11" s="356"/>
      <c r="T11" s="401">
        <v>7</v>
      </c>
      <c r="U11" s="401">
        <v>21</v>
      </c>
      <c r="V11" s="356"/>
      <c r="W11" s="401">
        <v>3</v>
      </c>
      <c r="X11" s="401">
        <v>12</v>
      </c>
      <c r="Y11" s="356"/>
    </row>
    <row r="12" spans="1:26" s="331" customFormat="1" ht="14.1" customHeight="1">
      <c r="A12" s="415" t="s">
        <v>70</v>
      </c>
      <c r="B12" s="421">
        <v>9</v>
      </c>
      <c r="C12" s="421">
        <v>8</v>
      </c>
      <c r="D12" s="421">
        <v>8</v>
      </c>
      <c r="E12" s="421">
        <v>10</v>
      </c>
      <c r="F12" s="421">
        <v>8</v>
      </c>
      <c r="G12" s="421">
        <v>17</v>
      </c>
      <c r="H12" s="421">
        <v>13</v>
      </c>
      <c r="I12" s="421">
        <v>18</v>
      </c>
      <c r="J12" s="720">
        <v>13</v>
      </c>
      <c r="K12" s="720">
        <v>21</v>
      </c>
      <c r="L12" s="720">
        <v>14</v>
      </c>
      <c r="N12" s="421">
        <f>'HB1 C1 calc first 5-yr aves'!H14</f>
        <v>8</v>
      </c>
      <c r="O12" s="968">
        <f t="shared" si="0"/>
        <v>15.8</v>
      </c>
      <c r="P12" s="537"/>
      <c r="Q12" s="537">
        <f>'C4 calc LA rates'!B50</f>
        <v>116040</v>
      </c>
      <c r="R12" s="594">
        <f t="shared" si="1"/>
        <v>13.615994484660462</v>
      </c>
      <c r="S12" s="356"/>
      <c r="T12" s="401">
        <v>5</v>
      </c>
      <c r="U12" s="401">
        <v>13</v>
      </c>
      <c r="V12" s="356"/>
      <c r="W12" s="401">
        <v>4</v>
      </c>
      <c r="X12" s="401">
        <v>1</v>
      </c>
      <c r="Y12" s="356"/>
    </row>
    <row r="13" spans="1:26" s="331" customFormat="1" ht="14.1" customHeight="1">
      <c r="A13" s="415" t="s">
        <v>69</v>
      </c>
      <c r="B13" s="421">
        <v>4</v>
      </c>
      <c r="C13" s="421">
        <v>12</v>
      </c>
      <c r="D13" s="421">
        <v>7</v>
      </c>
      <c r="E13" s="421">
        <v>5</v>
      </c>
      <c r="F13" s="421">
        <v>8</v>
      </c>
      <c r="G13" s="421">
        <v>11</v>
      </c>
      <c r="H13" s="421">
        <v>10</v>
      </c>
      <c r="I13" s="421">
        <v>8</v>
      </c>
      <c r="J13" s="720">
        <v>9</v>
      </c>
      <c r="K13" s="720">
        <v>13</v>
      </c>
      <c r="L13" s="720">
        <v>16</v>
      </c>
      <c r="N13" s="421">
        <f>'HB1 C1 calc first 5-yr aves'!H15</f>
        <v>5</v>
      </c>
      <c r="O13" s="968">
        <f t="shared" si="0"/>
        <v>11.2</v>
      </c>
      <c r="P13" s="537"/>
      <c r="Q13" s="537">
        <f>'C4 calc LA rates'!B51</f>
        <v>86260</v>
      </c>
      <c r="R13" s="594">
        <f t="shared" si="1"/>
        <v>12.984001854857407</v>
      </c>
      <c r="S13" s="356"/>
      <c r="T13" s="401">
        <v>4</v>
      </c>
      <c r="U13" s="401">
        <v>11</v>
      </c>
      <c r="V13" s="356"/>
      <c r="W13" s="401">
        <v>0</v>
      </c>
      <c r="X13" s="401">
        <v>5</v>
      </c>
      <c r="Y13" s="356"/>
    </row>
    <row r="14" spans="1:26" s="573" customFormat="1" ht="14.1" customHeight="1">
      <c r="A14" s="578" t="s">
        <v>369</v>
      </c>
      <c r="B14" s="421">
        <v>47</v>
      </c>
      <c r="C14" s="421">
        <v>48</v>
      </c>
      <c r="D14" s="421">
        <v>57</v>
      </c>
      <c r="E14" s="421">
        <v>64</v>
      </c>
      <c r="F14" s="421">
        <v>71</v>
      </c>
      <c r="G14" s="421">
        <v>69</v>
      </c>
      <c r="H14" s="421">
        <v>90</v>
      </c>
      <c r="I14" s="421">
        <v>84</v>
      </c>
      <c r="J14" s="720">
        <v>95</v>
      </c>
      <c r="K14" s="720">
        <v>96</v>
      </c>
      <c r="L14" s="720">
        <v>92</v>
      </c>
      <c r="M14" s="331"/>
      <c r="N14" s="421">
        <f>'HB1 C1 calc first 5-yr aves'!H16</f>
        <v>46.2</v>
      </c>
      <c r="O14" s="968">
        <f t="shared" si="0"/>
        <v>91.4</v>
      </c>
      <c r="P14" s="537"/>
      <c r="Q14" s="537">
        <f>'C4 calc LA rates'!B52</f>
        <v>518500</v>
      </c>
      <c r="R14" s="594">
        <f t="shared" si="1"/>
        <v>17.627772420443588</v>
      </c>
      <c r="S14" s="356"/>
      <c r="T14" s="401">
        <v>35</v>
      </c>
      <c r="U14" s="401">
        <v>71</v>
      </c>
      <c r="V14" s="356"/>
      <c r="W14" s="401">
        <v>12</v>
      </c>
      <c r="X14" s="401">
        <v>21</v>
      </c>
      <c r="Y14" s="356"/>
    </row>
    <row r="15" spans="1:26" s="331" customFormat="1" ht="14.1" customHeight="1">
      <c r="A15" s="415" t="s">
        <v>68</v>
      </c>
      <c r="B15" s="421">
        <v>1</v>
      </c>
      <c r="C15" s="421">
        <v>6</v>
      </c>
      <c r="D15" s="421">
        <v>11</v>
      </c>
      <c r="E15" s="421">
        <v>7</v>
      </c>
      <c r="F15" s="421">
        <v>6</v>
      </c>
      <c r="G15" s="421">
        <v>7</v>
      </c>
      <c r="H15" s="421">
        <v>12</v>
      </c>
      <c r="I15" s="421">
        <v>5</v>
      </c>
      <c r="J15" s="720">
        <v>10</v>
      </c>
      <c r="K15" s="720">
        <v>15</v>
      </c>
      <c r="L15" s="720">
        <v>9</v>
      </c>
      <c r="N15" s="421">
        <f>'HB1 C1 calc first 5-yr aves'!H17</f>
        <v>4</v>
      </c>
      <c r="O15" s="968">
        <f t="shared" si="0"/>
        <v>10.199999999999999</v>
      </c>
      <c r="P15" s="537"/>
      <c r="Q15" s="537">
        <f>'C4 calc LA rates'!B53</f>
        <v>51400</v>
      </c>
      <c r="R15" s="594">
        <f t="shared" si="1"/>
        <v>19.844357976653693</v>
      </c>
      <c r="S15" s="356"/>
      <c r="T15" s="401">
        <v>1</v>
      </c>
      <c r="U15" s="401">
        <v>7</v>
      </c>
      <c r="V15" s="356"/>
      <c r="W15" s="401">
        <v>0</v>
      </c>
      <c r="X15" s="401">
        <v>2</v>
      </c>
      <c r="Y15" s="356"/>
    </row>
    <row r="16" spans="1:26" s="331" customFormat="1" ht="14.1" customHeight="1">
      <c r="A16" s="415" t="s">
        <v>19</v>
      </c>
      <c r="B16" s="421">
        <v>6</v>
      </c>
      <c r="C16" s="421">
        <v>12</v>
      </c>
      <c r="D16" s="421">
        <v>6</v>
      </c>
      <c r="E16" s="421">
        <v>9</v>
      </c>
      <c r="F16" s="421">
        <v>14</v>
      </c>
      <c r="G16" s="421">
        <v>11</v>
      </c>
      <c r="H16" s="421">
        <v>17</v>
      </c>
      <c r="I16" s="421">
        <v>22</v>
      </c>
      <c r="J16" s="720">
        <v>20</v>
      </c>
      <c r="K16" s="720">
        <v>35</v>
      </c>
      <c r="L16" s="720">
        <v>22</v>
      </c>
      <c r="N16" s="421">
        <f>'HB1 C1 calc first 5-yr aves'!H18</f>
        <v>7.6</v>
      </c>
      <c r="O16" s="968">
        <f t="shared" si="0"/>
        <v>23.2</v>
      </c>
      <c r="P16" s="537"/>
      <c r="Q16" s="537">
        <f>'C4 calc LA rates'!B54</f>
        <v>148790</v>
      </c>
      <c r="R16" s="594">
        <f t="shared" si="1"/>
        <v>15.592445728879628</v>
      </c>
      <c r="S16" s="356"/>
      <c r="T16" s="401">
        <v>5</v>
      </c>
      <c r="U16" s="401">
        <v>16</v>
      </c>
      <c r="V16" s="356"/>
      <c r="W16" s="401">
        <v>1</v>
      </c>
      <c r="X16" s="401">
        <v>6</v>
      </c>
      <c r="Y16" s="356"/>
    </row>
    <row r="17" spans="1:25" s="331" customFormat="1" ht="14.1" customHeight="1">
      <c r="A17" s="415" t="s">
        <v>67</v>
      </c>
      <c r="B17" s="421">
        <v>22</v>
      </c>
      <c r="C17" s="421">
        <v>32</v>
      </c>
      <c r="D17" s="421">
        <v>39</v>
      </c>
      <c r="E17" s="421">
        <v>24</v>
      </c>
      <c r="F17" s="421">
        <v>31</v>
      </c>
      <c r="G17" s="421">
        <v>36</v>
      </c>
      <c r="H17" s="421">
        <v>38</v>
      </c>
      <c r="I17" s="421">
        <v>57</v>
      </c>
      <c r="J17" s="720">
        <v>66</v>
      </c>
      <c r="K17" s="720">
        <v>72</v>
      </c>
      <c r="L17" s="720">
        <v>57</v>
      </c>
      <c r="N17" s="421">
        <f>'HB1 C1 calc first 5-yr aves'!H19</f>
        <v>24</v>
      </c>
      <c r="O17" s="968">
        <f t="shared" si="0"/>
        <v>58</v>
      </c>
      <c r="P17" s="537"/>
      <c r="Q17" s="537">
        <f>'C4 calc LA rates'!B55</f>
        <v>148750</v>
      </c>
      <c r="R17" s="594">
        <f t="shared" si="1"/>
        <v>38.991596638655459</v>
      </c>
      <c r="S17" s="356"/>
      <c r="T17" s="401">
        <v>14</v>
      </c>
      <c r="U17" s="401">
        <v>38</v>
      </c>
      <c r="V17" s="356"/>
      <c r="W17" s="401">
        <v>8</v>
      </c>
      <c r="X17" s="401">
        <v>19</v>
      </c>
      <c r="Y17" s="356"/>
    </row>
    <row r="18" spans="1:25" s="331" customFormat="1" ht="14.1" customHeight="1">
      <c r="A18" s="415" t="s">
        <v>66</v>
      </c>
      <c r="B18" s="421">
        <v>11</v>
      </c>
      <c r="C18" s="421">
        <v>17</v>
      </c>
      <c r="D18" s="421">
        <v>15</v>
      </c>
      <c r="E18" s="421">
        <v>12</v>
      </c>
      <c r="F18" s="421">
        <v>17</v>
      </c>
      <c r="G18" s="421">
        <v>14</v>
      </c>
      <c r="H18" s="421">
        <v>29</v>
      </c>
      <c r="I18" s="421">
        <v>24</v>
      </c>
      <c r="J18" s="720">
        <v>29</v>
      </c>
      <c r="K18" s="720">
        <v>41</v>
      </c>
      <c r="L18" s="720">
        <v>36</v>
      </c>
      <c r="N18" s="421">
        <f>'HB1 C1 calc first 5-yr aves'!H20</f>
        <v>11.6</v>
      </c>
      <c r="O18" s="968">
        <f t="shared" si="0"/>
        <v>31.8</v>
      </c>
      <c r="P18" s="537"/>
      <c r="Q18" s="537">
        <f>'C4 calc LA rates'!B56</f>
        <v>121840</v>
      </c>
      <c r="R18" s="594">
        <f t="shared" si="1"/>
        <v>26.099803020354564</v>
      </c>
      <c r="S18" s="356"/>
      <c r="T18" s="401">
        <v>7</v>
      </c>
      <c r="U18" s="401">
        <v>25</v>
      </c>
      <c r="V18" s="356"/>
      <c r="W18" s="401">
        <v>4</v>
      </c>
      <c r="X18" s="401">
        <v>11</v>
      </c>
      <c r="Y18" s="356"/>
    </row>
    <row r="19" spans="1:25" s="331" customFormat="1" ht="14.1" customHeight="1">
      <c r="A19" s="415" t="s">
        <v>65</v>
      </c>
      <c r="B19" s="421">
        <v>6</v>
      </c>
      <c r="C19" s="421">
        <v>2</v>
      </c>
      <c r="D19" s="421">
        <v>4</v>
      </c>
      <c r="E19" s="421">
        <v>1</v>
      </c>
      <c r="F19" s="421">
        <v>4</v>
      </c>
      <c r="G19" s="421">
        <v>9</v>
      </c>
      <c r="H19" s="421">
        <v>7</v>
      </c>
      <c r="I19" s="421">
        <v>8</v>
      </c>
      <c r="J19" s="720">
        <v>9</v>
      </c>
      <c r="K19" s="720">
        <v>7</v>
      </c>
      <c r="L19" s="720">
        <v>14</v>
      </c>
      <c r="N19" s="421">
        <f>'HB1 C1 calc first 5-yr aves'!H21</f>
        <v>5.2</v>
      </c>
      <c r="O19" s="968">
        <f t="shared" si="0"/>
        <v>9</v>
      </c>
      <c r="P19" s="537"/>
      <c r="Q19" s="537">
        <f>'C4 calc LA rates'!B57</f>
        <v>108330</v>
      </c>
      <c r="R19" s="594">
        <f t="shared" si="1"/>
        <v>8.3079479368595965</v>
      </c>
      <c r="S19" s="356"/>
      <c r="T19" s="401">
        <v>6</v>
      </c>
      <c r="U19" s="401">
        <v>10</v>
      </c>
      <c r="V19" s="356"/>
      <c r="W19" s="401">
        <v>0</v>
      </c>
      <c r="X19" s="401">
        <v>4</v>
      </c>
      <c r="Y19" s="356"/>
    </row>
    <row r="20" spans="1:25" s="331" customFormat="1" ht="14.1" customHeight="1">
      <c r="A20" s="415" t="s">
        <v>64</v>
      </c>
      <c r="B20" s="421">
        <v>7</v>
      </c>
      <c r="C20" s="421">
        <v>8</v>
      </c>
      <c r="D20" s="421">
        <v>6</v>
      </c>
      <c r="E20" s="421">
        <v>8</v>
      </c>
      <c r="F20" s="421">
        <v>11</v>
      </c>
      <c r="G20" s="421">
        <v>10</v>
      </c>
      <c r="H20" s="421">
        <v>11</v>
      </c>
      <c r="I20" s="421">
        <v>12</v>
      </c>
      <c r="J20" s="720">
        <v>18</v>
      </c>
      <c r="K20" s="720">
        <v>18</v>
      </c>
      <c r="L20" s="720">
        <v>14</v>
      </c>
      <c r="N20" s="421">
        <f>'HB1 C1 calc first 5-yr aves'!H22</f>
        <v>5.4</v>
      </c>
      <c r="O20" s="968">
        <f t="shared" si="0"/>
        <v>14.6</v>
      </c>
      <c r="P20" s="537"/>
      <c r="Q20" s="537">
        <f>'C4 calc LA rates'!B58</f>
        <v>105790</v>
      </c>
      <c r="R20" s="594">
        <f t="shared" si="1"/>
        <v>13.800926363550429</v>
      </c>
      <c r="S20" s="356"/>
      <c r="T20" s="401">
        <v>6</v>
      </c>
      <c r="U20" s="401">
        <v>11</v>
      </c>
      <c r="V20" s="356"/>
      <c r="W20" s="401">
        <v>1</v>
      </c>
      <c r="X20" s="401">
        <v>3</v>
      </c>
      <c r="Y20" s="356"/>
    </row>
    <row r="21" spans="1:25" s="331" customFormat="1" ht="14.1" customHeight="1">
      <c r="A21" s="416" t="s">
        <v>63</v>
      </c>
      <c r="B21" s="421">
        <v>4</v>
      </c>
      <c r="C21" s="421">
        <v>3</v>
      </c>
      <c r="D21" s="421">
        <v>4</v>
      </c>
      <c r="E21" s="421">
        <v>3</v>
      </c>
      <c r="F21" s="421">
        <v>5</v>
      </c>
      <c r="G21" s="421">
        <v>8</v>
      </c>
      <c r="H21" s="421">
        <v>5</v>
      </c>
      <c r="I21" s="421">
        <v>4</v>
      </c>
      <c r="J21" s="720">
        <v>11</v>
      </c>
      <c r="K21" s="720">
        <v>8</v>
      </c>
      <c r="L21" s="720">
        <v>10</v>
      </c>
      <c r="N21" s="421">
        <f>'HB1 C1 calc first 5-yr aves'!H23</f>
        <v>4.5999999999999996</v>
      </c>
      <c r="O21" s="968">
        <f t="shared" si="0"/>
        <v>7.6</v>
      </c>
      <c r="P21" s="537"/>
      <c r="Q21" s="537">
        <f>'C4 calc LA rates'!B59</f>
        <v>95170</v>
      </c>
      <c r="R21" s="594">
        <f t="shared" si="1"/>
        <v>7.9857097824944834</v>
      </c>
      <c r="S21" s="356"/>
      <c r="T21" s="401">
        <v>3</v>
      </c>
      <c r="U21" s="401">
        <v>6</v>
      </c>
      <c r="V21" s="356"/>
      <c r="W21" s="401">
        <v>1</v>
      </c>
      <c r="X21" s="401">
        <v>4</v>
      </c>
      <c r="Y21" s="356"/>
    </row>
    <row r="22" spans="1:25" s="331" customFormat="1" ht="14.1" customHeight="1">
      <c r="A22" s="416" t="s">
        <v>62</v>
      </c>
      <c r="B22" s="421">
        <v>10</v>
      </c>
      <c r="C22" s="421">
        <v>11</v>
      </c>
      <c r="D22" s="421">
        <v>14</v>
      </c>
      <c r="E22" s="421">
        <v>11</v>
      </c>
      <c r="F22" s="421">
        <v>9</v>
      </c>
      <c r="G22" s="421">
        <v>14</v>
      </c>
      <c r="H22" s="421">
        <v>30</v>
      </c>
      <c r="I22" s="421">
        <v>16</v>
      </c>
      <c r="J22" s="720">
        <v>43</v>
      </c>
      <c r="K22" s="720">
        <v>41</v>
      </c>
      <c r="L22" s="720">
        <v>37</v>
      </c>
      <c r="N22" s="421">
        <f>'HB1 C1 calc first 5-yr aves'!H24</f>
        <v>10</v>
      </c>
      <c r="O22" s="968">
        <f t="shared" si="0"/>
        <v>33.4</v>
      </c>
      <c r="P22" s="537"/>
      <c r="Q22" s="537">
        <f>'C4 calc LA rates'!B60</f>
        <v>160340</v>
      </c>
      <c r="R22" s="594">
        <f t="shared" si="1"/>
        <v>20.830734688786329</v>
      </c>
      <c r="S22" s="356"/>
      <c r="T22" s="401">
        <v>8</v>
      </c>
      <c r="U22" s="401">
        <v>31</v>
      </c>
      <c r="V22" s="356"/>
      <c r="W22" s="401">
        <v>2</v>
      </c>
      <c r="X22" s="401">
        <v>6</v>
      </c>
      <c r="Y22" s="356"/>
    </row>
    <row r="23" spans="1:25" s="331" customFormat="1" ht="14.1" customHeight="1">
      <c r="A23" s="416" t="s">
        <v>20</v>
      </c>
      <c r="B23" s="421">
        <v>35</v>
      </c>
      <c r="C23" s="421">
        <v>34</v>
      </c>
      <c r="D23" s="421">
        <v>38</v>
      </c>
      <c r="E23" s="421">
        <v>39</v>
      </c>
      <c r="F23" s="421">
        <v>46</v>
      </c>
      <c r="G23" s="421">
        <v>44</v>
      </c>
      <c r="H23" s="421">
        <v>45</v>
      </c>
      <c r="I23" s="421">
        <v>66</v>
      </c>
      <c r="J23" s="720">
        <v>64</v>
      </c>
      <c r="K23" s="720">
        <v>81</v>
      </c>
      <c r="L23" s="720">
        <v>65</v>
      </c>
      <c r="N23" s="421">
        <f>'HB1 C1 calc first 5-yr aves'!H25</f>
        <v>30.2</v>
      </c>
      <c r="O23" s="968">
        <f t="shared" si="0"/>
        <v>64.2</v>
      </c>
      <c r="P23" s="537"/>
      <c r="Q23" s="537">
        <f>'C4 calc LA rates'!B61</f>
        <v>371910</v>
      </c>
      <c r="R23" s="594">
        <f t="shared" si="1"/>
        <v>17.262240864725335</v>
      </c>
      <c r="S23" s="356"/>
      <c r="T23" s="401">
        <v>25</v>
      </c>
      <c r="U23" s="401">
        <v>53</v>
      </c>
      <c r="V23" s="356"/>
      <c r="W23" s="401">
        <v>10</v>
      </c>
      <c r="X23" s="401">
        <v>12</v>
      </c>
      <c r="Y23" s="356"/>
    </row>
    <row r="24" spans="1:25" s="331" customFormat="1" ht="14.1" customHeight="1">
      <c r="A24" s="416" t="s">
        <v>61</v>
      </c>
      <c r="B24" s="421">
        <v>94</v>
      </c>
      <c r="C24" s="421">
        <v>117</v>
      </c>
      <c r="D24" s="421">
        <v>121</v>
      </c>
      <c r="E24" s="421">
        <v>103</v>
      </c>
      <c r="F24" s="421">
        <v>114</v>
      </c>
      <c r="G24" s="421">
        <v>157</v>
      </c>
      <c r="H24" s="421">
        <v>170</v>
      </c>
      <c r="I24" s="421">
        <v>192</v>
      </c>
      <c r="J24" s="720">
        <v>280</v>
      </c>
      <c r="K24" s="720">
        <v>279</v>
      </c>
      <c r="L24" s="720">
        <v>291</v>
      </c>
      <c r="N24" s="421">
        <f>'HB1 C1 calc first 5-yr aves'!H26</f>
        <v>110.6</v>
      </c>
      <c r="O24" s="968">
        <f t="shared" si="0"/>
        <v>242.4</v>
      </c>
      <c r="P24" s="357"/>
      <c r="Q24" s="537">
        <f>'C4 calc LA rates'!B62</f>
        <v>626410</v>
      </c>
      <c r="R24" s="594">
        <f t="shared" si="1"/>
        <v>38.696700244248973</v>
      </c>
      <c r="S24" s="356"/>
      <c r="T24" s="401">
        <v>71</v>
      </c>
      <c r="U24" s="401">
        <v>211</v>
      </c>
      <c r="V24" s="356"/>
      <c r="W24" s="401">
        <v>23</v>
      </c>
      <c r="X24" s="401">
        <v>80</v>
      </c>
      <c r="Y24" s="356"/>
    </row>
    <row r="25" spans="1:25" s="331" customFormat="1" ht="14.1" customHeight="1">
      <c r="A25" s="416" t="s">
        <v>60</v>
      </c>
      <c r="B25" s="421">
        <v>6</v>
      </c>
      <c r="C25" s="421">
        <v>21</v>
      </c>
      <c r="D25" s="421">
        <v>15</v>
      </c>
      <c r="E25" s="421">
        <v>13</v>
      </c>
      <c r="F25" s="421">
        <v>17</v>
      </c>
      <c r="G25" s="421">
        <v>24</v>
      </c>
      <c r="H25" s="421">
        <v>19</v>
      </c>
      <c r="I25" s="421">
        <v>24</v>
      </c>
      <c r="J25" s="720">
        <v>36</v>
      </c>
      <c r="K25" s="720">
        <v>26</v>
      </c>
      <c r="L25" s="720">
        <v>33</v>
      </c>
      <c r="N25" s="421">
        <f>'HB1 C1 calc first 5-yr aves'!H27</f>
        <v>11.6</v>
      </c>
      <c r="O25" s="968">
        <f t="shared" si="0"/>
        <v>27.6</v>
      </c>
      <c r="P25" s="357"/>
      <c r="Q25" s="537">
        <f>'C4 calc LA rates'!B63</f>
        <v>235540</v>
      </c>
      <c r="R25" s="594">
        <f t="shared" si="1"/>
        <v>11.717754946081344</v>
      </c>
      <c r="S25" s="356"/>
      <c r="T25" s="401">
        <v>6</v>
      </c>
      <c r="U25" s="401">
        <v>22</v>
      </c>
      <c r="V25" s="356"/>
      <c r="W25" s="401">
        <v>0</v>
      </c>
      <c r="X25" s="401">
        <v>11</v>
      </c>
      <c r="Y25" s="356"/>
    </row>
    <row r="26" spans="1:25" s="331" customFormat="1" ht="14.1" customHeight="1">
      <c r="A26" s="416" t="s">
        <v>59</v>
      </c>
      <c r="B26" s="421">
        <v>17</v>
      </c>
      <c r="C26" s="421">
        <v>20</v>
      </c>
      <c r="D26" s="421">
        <v>13</v>
      </c>
      <c r="E26" s="421">
        <v>10</v>
      </c>
      <c r="F26" s="421">
        <v>17</v>
      </c>
      <c r="G26" s="421">
        <v>16</v>
      </c>
      <c r="H26" s="421">
        <v>20</v>
      </c>
      <c r="I26" s="421">
        <v>23</v>
      </c>
      <c r="J26" s="720">
        <v>24</v>
      </c>
      <c r="K26" s="720">
        <v>33</v>
      </c>
      <c r="L26" s="720">
        <v>33</v>
      </c>
      <c r="N26" s="421">
        <f>'HB1 C1 calc first 5-yr aves'!H28</f>
        <v>9.6</v>
      </c>
      <c r="O26" s="968">
        <f t="shared" si="0"/>
        <v>26.6</v>
      </c>
      <c r="P26" s="357"/>
      <c r="Q26" s="537">
        <f>'C4 calc LA rates'!B64</f>
        <v>78150</v>
      </c>
      <c r="R26" s="594">
        <f t="shared" si="1"/>
        <v>34.037108125399875</v>
      </c>
      <c r="S26" s="356"/>
      <c r="T26" s="401">
        <v>13</v>
      </c>
      <c r="U26" s="401">
        <v>28</v>
      </c>
      <c r="V26" s="356"/>
      <c r="W26" s="401">
        <v>4</v>
      </c>
      <c r="X26" s="401">
        <v>5</v>
      </c>
      <c r="Y26" s="356"/>
    </row>
    <row r="27" spans="1:25" s="331" customFormat="1" ht="14.1" customHeight="1">
      <c r="A27" s="416" t="s">
        <v>58</v>
      </c>
      <c r="B27" s="421">
        <v>7</v>
      </c>
      <c r="C27" s="421">
        <v>4</v>
      </c>
      <c r="D27" s="421">
        <v>8</v>
      </c>
      <c r="E27" s="421">
        <v>8</v>
      </c>
      <c r="F27" s="421">
        <v>7</v>
      </c>
      <c r="G27" s="421">
        <v>6</v>
      </c>
      <c r="H27" s="421">
        <v>8</v>
      </c>
      <c r="I27" s="421">
        <v>19</v>
      </c>
      <c r="J27" s="720">
        <v>14</v>
      </c>
      <c r="K27" s="720">
        <v>18</v>
      </c>
      <c r="L27" s="720">
        <v>21</v>
      </c>
      <c r="N27" s="421">
        <f>'HB1 C1 calc first 5-yr aves'!H29</f>
        <v>5.8</v>
      </c>
      <c r="O27" s="968">
        <f t="shared" si="0"/>
        <v>16</v>
      </c>
      <c r="P27" s="357"/>
      <c r="Q27" s="537">
        <f>'C4 calc LA rates'!B65</f>
        <v>91340</v>
      </c>
      <c r="R27" s="594">
        <f t="shared" si="1"/>
        <v>17.516969564265381</v>
      </c>
      <c r="S27" s="356"/>
      <c r="T27" s="401">
        <v>3</v>
      </c>
      <c r="U27" s="401">
        <v>18</v>
      </c>
      <c r="V27" s="356"/>
      <c r="W27" s="401">
        <v>4</v>
      </c>
      <c r="X27" s="401">
        <v>3</v>
      </c>
      <c r="Y27" s="356"/>
    </row>
    <row r="28" spans="1:25" s="331" customFormat="1" ht="14.1" customHeight="1">
      <c r="A28" s="416" t="s">
        <v>57</v>
      </c>
      <c r="B28" s="421">
        <v>3</v>
      </c>
      <c r="C28" s="421">
        <v>10</v>
      </c>
      <c r="D28" s="421">
        <v>6</v>
      </c>
      <c r="E28" s="421">
        <v>5</v>
      </c>
      <c r="F28" s="421">
        <v>2</v>
      </c>
      <c r="G28" s="421">
        <v>10</v>
      </c>
      <c r="H28" s="421">
        <v>10</v>
      </c>
      <c r="I28" s="421">
        <v>7</v>
      </c>
      <c r="J28" s="720">
        <v>17</v>
      </c>
      <c r="K28" s="720">
        <v>12</v>
      </c>
      <c r="L28" s="720">
        <v>10</v>
      </c>
      <c r="N28" s="421">
        <f>'HB1 C1 calc first 5-yr aves'!H30</f>
        <v>4.5999999999999996</v>
      </c>
      <c r="O28" s="968">
        <f t="shared" si="0"/>
        <v>11.2</v>
      </c>
      <c r="P28" s="357"/>
      <c r="Q28" s="537">
        <f>'C4 calc LA rates'!B66</f>
        <v>95520</v>
      </c>
      <c r="R28" s="594">
        <f t="shared" si="1"/>
        <v>11.725293132328309</v>
      </c>
      <c r="S28" s="356"/>
      <c r="T28" s="401">
        <v>3</v>
      </c>
      <c r="U28" s="401">
        <v>8</v>
      </c>
      <c r="V28" s="356"/>
      <c r="W28" s="401">
        <v>0</v>
      </c>
      <c r="X28" s="401">
        <v>2</v>
      </c>
      <c r="Y28" s="356"/>
    </row>
    <row r="29" spans="1:25" s="573" customFormat="1" ht="14.1" customHeight="1">
      <c r="A29" s="578" t="s">
        <v>368</v>
      </c>
      <c r="B29" s="421">
        <v>1</v>
      </c>
      <c r="C29" s="421">
        <v>1</v>
      </c>
      <c r="D29" s="421">
        <v>1</v>
      </c>
      <c r="E29" s="421">
        <v>2</v>
      </c>
      <c r="F29" s="421">
        <v>1</v>
      </c>
      <c r="G29" s="421">
        <v>1</v>
      </c>
      <c r="H29" s="421">
        <v>1</v>
      </c>
      <c r="I29" s="421">
        <v>3</v>
      </c>
      <c r="J29" s="720">
        <v>2</v>
      </c>
      <c r="K29" s="720">
        <v>0</v>
      </c>
      <c r="L29" s="720">
        <v>3</v>
      </c>
      <c r="M29" s="331"/>
      <c r="N29" s="421">
        <f>'HB1 C1 calc first 5-yr aves'!H31</f>
        <v>1.4</v>
      </c>
      <c r="O29" s="968">
        <f t="shared" si="0"/>
        <v>1.8</v>
      </c>
      <c r="P29" s="537"/>
      <c r="Q29" s="537">
        <f>'C4 calc LA rates'!B67</f>
        <v>26830</v>
      </c>
      <c r="R29" s="594">
        <f t="shared" si="1"/>
        <v>6.7089079388743942</v>
      </c>
      <c r="S29" s="356"/>
      <c r="T29" s="401">
        <v>0</v>
      </c>
      <c r="U29" s="401">
        <v>2</v>
      </c>
      <c r="V29" s="356"/>
      <c r="W29" s="401">
        <v>1</v>
      </c>
      <c r="X29" s="401">
        <v>1</v>
      </c>
      <c r="Y29" s="356"/>
    </row>
    <row r="30" spans="1:25" s="331" customFormat="1" ht="14.1" customHeight="1">
      <c r="A30" s="416" t="s">
        <v>56</v>
      </c>
      <c r="B30" s="421">
        <v>12</v>
      </c>
      <c r="C30" s="421">
        <v>16</v>
      </c>
      <c r="D30" s="421">
        <v>19</v>
      </c>
      <c r="E30" s="421">
        <v>11</v>
      </c>
      <c r="F30" s="421">
        <v>15</v>
      </c>
      <c r="G30" s="421">
        <v>15</v>
      </c>
      <c r="H30" s="421">
        <v>32</v>
      </c>
      <c r="I30" s="421">
        <v>25</v>
      </c>
      <c r="J30" s="720">
        <v>38</v>
      </c>
      <c r="K30" s="720">
        <v>41</v>
      </c>
      <c r="L30" s="720">
        <v>39</v>
      </c>
      <c r="N30" s="421">
        <f>'HB1 C1 calc first 5-yr aves'!H32</f>
        <v>15</v>
      </c>
      <c r="O30" s="968">
        <f t="shared" si="0"/>
        <v>35</v>
      </c>
      <c r="P30" s="357"/>
      <c r="Q30" s="537">
        <f>'C4 calc LA rates'!B68</f>
        <v>135280</v>
      </c>
      <c r="R30" s="594">
        <f t="shared" si="1"/>
        <v>25.872264931992902</v>
      </c>
      <c r="S30" s="356"/>
      <c r="T30" s="401">
        <v>9</v>
      </c>
      <c r="U30" s="401">
        <v>33</v>
      </c>
      <c r="V30" s="356"/>
      <c r="W30" s="401">
        <v>3</v>
      </c>
      <c r="X30" s="401">
        <v>6</v>
      </c>
      <c r="Y30" s="356"/>
    </row>
    <row r="31" spans="1:25" s="331" customFormat="1" ht="14.1" customHeight="1">
      <c r="A31" s="415" t="s">
        <v>55</v>
      </c>
      <c r="B31" s="421">
        <v>36</v>
      </c>
      <c r="C31" s="421">
        <v>27</v>
      </c>
      <c r="D31" s="421">
        <v>38</v>
      </c>
      <c r="E31" s="421">
        <v>38</v>
      </c>
      <c r="F31" s="421">
        <v>33</v>
      </c>
      <c r="G31" s="421">
        <v>42</v>
      </c>
      <c r="H31" s="421">
        <v>49</v>
      </c>
      <c r="I31" s="421">
        <v>53</v>
      </c>
      <c r="J31" s="720">
        <v>72</v>
      </c>
      <c r="K31" s="720">
        <v>95</v>
      </c>
      <c r="L31" s="720">
        <v>94</v>
      </c>
      <c r="N31" s="421">
        <f>'HB1 C1 calc first 5-yr aves'!H33</f>
        <v>30.4</v>
      </c>
      <c r="O31" s="968">
        <f t="shared" si="0"/>
        <v>72.599999999999994</v>
      </c>
      <c r="P31" s="357"/>
      <c r="Q31" s="537">
        <f>'C4 calc LA rates'!B69</f>
        <v>340180</v>
      </c>
      <c r="R31" s="594">
        <f t="shared" si="1"/>
        <v>21.341642659768354</v>
      </c>
      <c r="S31" s="356"/>
      <c r="T31" s="401">
        <v>25</v>
      </c>
      <c r="U31" s="401">
        <v>64</v>
      </c>
      <c r="V31" s="356"/>
      <c r="W31" s="401">
        <v>11</v>
      </c>
      <c r="X31" s="401">
        <v>30</v>
      </c>
      <c r="Y31" s="356"/>
    </row>
    <row r="32" spans="1:25" s="331" customFormat="1" ht="14.1" customHeight="1">
      <c r="A32" s="416" t="s">
        <v>54</v>
      </c>
      <c r="B32" s="421">
        <v>2</v>
      </c>
      <c r="C32" s="421">
        <v>0</v>
      </c>
      <c r="D32" s="421">
        <v>1</v>
      </c>
      <c r="E32" s="421">
        <v>1</v>
      </c>
      <c r="F32" s="421">
        <v>0</v>
      </c>
      <c r="G32" s="421">
        <v>1</v>
      </c>
      <c r="H32" s="421">
        <v>1</v>
      </c>
      <c r="I32" s="421">
        <v>1</v>
      </c>
      <c r="J32" s="720">
        <v>3</v>
      </c>
      <c r="K32" s="720">
        <v>1</v>
      </c>
      <c r="L32" s="720">
        <v>3</v>
      </c>
      <c r="N32" s="421">
        <f>'HB1 C1 calc first 5-yr aves'!H34</f>
        <v>0.8</v>
      </c>
      <c r="O32" s="968">
        <f t="shared" si="0"/>
        <v>1.8</v>
      </c>
      <c r="P32" s="357"/>
      <c r="Q32" s="537">
        <f>'C4 calc LA rates'!B70</f>
        <v>22190</v>
      </c>
      <c r="R32" s="594">
        <f t="shared" si="1"/>
        <v>8.1117620549797209</v>
      </c>
      <c r="S32" s="356"/>
      <c r="T32" s="401">
        <v>2</v>
      </c>
      <c r="U32" s="401">
        <v>3</v>
      </c>
      <c r="V32" s="356"/>
      <c r="W32" s="401">
        <v>0</v>
      </c>
      <c r="X32" s="401">
        <v>0</v>
      </c>
      <c r="Y32" s="356"/>
    </row>
    <row r="33" spans="1:25" s="331" customFormat="1" ht="14.1" customHeight="1">
      <c r="A33" s="415" t="s">
        <v>53</v>
      </c>
      <c r="B33" s="421">
        <v>3</v>
      </c>
      <c r="C33" s="421">
        <v>5</v>
      </c>
      <c r="D33" s="421">
        <v>8</v>
      </c>
      <c r="E33" s="421">
        <v>3</v>
      </c>
      <c r="F33" s="421">
        <v>9</v>
      </c>
      <c r="G33" s="421">
        <v>10</v>
      </c>
      <c r="H33" s="421">
        <v>11</v>
      </c>
      <c r="I33" s="421">
        <v>19</v>
      </c>
      <c r="J33" s="720">
        <v>30</v>
      </c>
      <c r="K33" s="720">
        <v>25</v>
      </c>
      <c r="L33" s="720">
        <v>34</v>
      </c>
      <c r="N33" s="421">
        <f>'HB1 C1 calc first 5-yr aves'!H35</f>
        <v>7</v>
      </c>
      <c r="O33" s="968">
        <f t="shared" si="0"/>
        <v>23.8</v>
      </c>
      <c r="P33" s="357"/>
      <c r="Q33" s="537">
        <f>'C4 calc LA rates'!B71</f>
        <v>151290</v>
      </c>
      <c r="R33" s="594">
        <f t="shared" si="1"/>
        <v>15.731376825963382</v>
      </c>
      <c r="S33" s="356"/>
      <c r="T33" s="401">
        <v>2</v>
      </c>
      <c r="U33" s="401">
        <v>23</v>
      </c>
      <c r="V33" s="356"/>
      <c r="W33" s="401">
        <v>1</v>
      </c>
      <c r="X33" s="401">
        <v>11</v>
      </c>
      <c r="Y33" s="356"/>
    </row>
    <row r="34" spans="1:25" s="331" customFormat="1" ht="14.1" customHeight="1">
      <c r="A34" s="415" t="s">
        <v>52</v>
      </c>
      <c r="B34" s="421">
        <v>19</v>
      </c>
      <c r="C34" s="421">
        <v>24</v>
      </c>
      <c r="D34" s="421">
        <v>26</v>
      </c>
      <c r="E34" s="421">
        <v>13</v>
      </c>
      <c r="F34" s="421">
        <v>30</v>
      </c>
      <c r="G34" s="421">
        <v>19</v>
      </c>
      <c r="H34" s="421">
        <v>42</v>
      </c>
      <c r="I34" s="421">
        <v>38</v>
      </c>
      <c r="J34" s="720">
        <v>50</v>
      </c>
      <c r="K34" s="720">
        <v>45</v>
      </c>
      <c r="L34" s="720">
        <v>67</v>
      </c>
      <c r="N34" s="421">
        <f>'HB1 C1 calc first 5-yr aves'!H36</f>
        <v>22</v>
      </c>
      <c r="O34" s="968">
        <f t="shared" si="0"/>
        <v>48.4</v>
      </c>
      <c r="P34" s="357"/>
      <c r="Q34" s="537">
        <f>'C4 calc LA rates'!B72</f>
        <v>177790</v>
      </c>
      <c r="R34" s="594">
        <f t="shared" si="1"/>
        <v>27.223128409921816</v>
      </c>
      <c r="S34" s="356"/>
      <c r="T34" s="401">
        <v>15</v>
      </c>
      <c r="U34" s="401">
        <v>47</v>
      </c>
      <c r="V34" s="356"/>
      <c r="W34" s="401">
        <v>4</v>
      </c>
      <c r="X34" s="401">
        <v>20</v>
      </c>
      <c r="Y34" s="356"/>
    </row>
    <row r="35" spans="1:25" s="331" customFormat="1" ht="14.1" customHeight="1">
      <c r="A35" s="415" t="s">
        <v>51</v>
      </c>
      <c r="B35" s="421">
        <v>9</v>
      </c>
      <c r="C35" s="421">
        <v>8</v>
      </c>
      <c r="D35" s="421">
        <v>7</v>
      </c>
      <c r="E35" s="421">
        <v>8</v>
      </c>
      <c r="F35" s="421">
        <v>11</v>
      </c>
      <c r="G35" s="421">
        <v>13</v>
      </c>
      <c r="H35" s="421">
        <v>10</v>
      </c>
      <c r="I35" s="421">
        <v>13</v>
      </c>
      <c r="J35" s="720">
        <v>22</v>
      </c>
      <c r="K35" s="720">
        <v>17</v>
      </c>
      <c r="L35" s="720">
        <v>18</v>
      </c>
      <c r="N35" s="421">
        <f>'HB1 C1 calc first 5-yr aves'!H37</f>
        <v>5.4</v>
      </c>
      <c r="O35" s="968">
        <f t="shared" si="0"/>
        <v>16</v>
      </c>
      <c r="P35" s="357"/>
      <c r="Q35" s="537">
        <f>'C4 calc LA rates'!B73</f>
        <v>115270</v>
      </c>
      <c r="R35" s="594">
        <f t="shared" si="1"/>
        <v>13.880454584887655</v>
      </c>
      <c r="S35" s="356"/>
      <c r="T35" s="401">
        <v>8</v>
      </c>
      <c r="U35" s="401">
        <v>15</v>
      </c>
      <c r="V35" s="356"/>
      <c r="W35" s="401">
        <v>1</v>
      </c>
      <c r="X35" s="401">
        <v>3</v>
      </c>
      <c r="Y35" s="356"/>
    </row>
    <row r="36" spans="1:25" s="331" customFormat="1" ht="14.1" customHeight="1">
      <c r="A36" s="415" t="s">
        <v>50</v>
      </c>
      <c r="B36" s="421">
        <v>2</v>
      </c>
      <c r="C36" s="421">
        <v>3</v>
      </c>
      <c r="D36" s="421">
        <v>2</v>
      </c>
      <c r="E36" s="421">
        <v>0</v>
      </c>
      <c r="F36" s="421">
        <v>4</v>
      </c>
      <c r="G36" s="421">
        <v>1</v>
      </c>
      <c r="H36" s="421">
        <v>1</v>
      </c>
      <c r="I36" s="421">
        <v>2</v>
      </c>
      <c r="J36" s="720">
        <v>0</v>
      </c>
      <c r="K36" s="720">
        <v>2</v>
      </c>
      <c r="L36" s="720">
        <v>4</v>
      </c>
      <c r="N36" s="421">
        <f>'HB1 C1 calc first 5-yr aves'!H38</f>
        <v>1.4</v>
      </c>
      <c r="O36" s="968">
        <f t="shared" si="0"/>
        <v>1.8</v>
      </c>
      <c r="P36" s="357"/>
      <c r="Q36" s="537">
        <f>'C4 calc LA rates'!B74</f>
        <v>22990</v>
      </c>
      <c r="R36" s="594">
        <f t="shared" si="1"/>
        <v>7.8294910830796001</v>
      </c>
      <c r="S36" s="356"/>
      <c r="T36" s="401">
        <v>2</v>
      </c>
      <c r="U36" s="401">
        <v>3</v>
      </c>
      <c r="V36" s="356"/>
      <c r="W36" s="401">
        <v>0</v>
      </c>
      <c r="X36" s="401">
        <v>1</v>
      </c>
      <c r="Y36" s="356"/>
    </row>
    <row r="37" spans="1:25" s="331" customFormat="1" ht="14.1" customHeight="1">
      <c r="A37" s="415" t="s">
        <v>49</v>
      </c>
      <c r="B37" s="421">
        <v>8</v>
      </c>
      <c r="C37" s="421">
        <v>14</v>
      </c>
      <c r="D37" s="421">
        <v>9</v>
      </c>
      <c r="E37" s="421">
        <v>13</v>
      </c>
      <c r="F37" s="421">
        <v>11</v>
      </c>
      <c r="G37" s="421">
        <v>14</v>
      </c>
      <c r="H37" s="421">
        <v>24</v>
      </c>
      <c r="I37" s="421">
        <v>12</v>
      </c>
      <c r="J37" s="720">
        <v>15</v>
      </c>
      <c r="K37" s="720">
        <v>26</v>
      </c>
      <c r="L37" s="720">
        <v>31</v>
      </c>
      <c r="N37" s="421">
        <f>'HB1 C1 calc first 5-yr aves'!H39</f>
        <v>7.6</v>
      </c>
      <c r="O37" s="968">
        <f t="shared" si="0"/>
        <v>21.6</v>
      </c>
      <c r="P37" s="357"/>
      <c r="Q37" s="537">
        <f>'C4 calc LA rates'!B75</f>
        <v>112550</v>
      </c>
      <c r="R37" s="594">
        <f t="shared" si="1"/>
        <v>19.191470457574411</v>
      </c>
      <c r="S37" s="356"/>
      <c r="T37" s="401">
        <v>5</v>
      </c>
      <c r="U37" s="401">
        <v>19</v>
      </c>
      <c r="V37" s="356"/>
      <c r="W37" s="401">
        <v>3</v>
      </c>
      <c r="X37" s="401">
        <v>12</v>
      </c>
      <c r="Y37" s="356"/>
    </row>
    <row r="38" spans="1:25" s="331" customFormat="1" ht="14.1" customHeight="1">
      <c r="A38" s="415" t="s">
        <v>48</v>
      </c>
      <c r="B38" s="421">
        <v>26</v>
      </c>
      <c r="C38" s="421">
        <v>34</v>
      </c>
      <c r="D38" s="421">
        <v>29</v>
      </c>
      <c r="E38" s="421">
        <v>37</v>
      </c>
      <c r="F38" s="421">
        <v>34</v>
      </c>
      <c r="G38" s="421">
        <v>31</v>
      </c>
      <c r="H38" s="421">
        <v>64</v>
      </c>
      <c r="I38" s="421">
        <v>49</v>
      </c>
      <c r="J38" s="720">
        <v>58</v>
      </c>
      <c r="K38" s="720">
        <v>68</v>
      </c>
      <c r="L38" s="720">
        <v>91</v>
      </c>
      <c r="N38" s="421">
        <f>'HB1 C1 calc first 5-yr aves'!H40</f>
        <v>24.2</v>
      </c>
      <c r="O38" s="968">
        <f t="shared" si="0"/>
        <v>66</v>
      </c>
      <c r="P38" s="357"/>
      <c r="Q38" s="537">
        <f>'C4 calc LA rates'!B76</f>
        <v>319020</v>
      </c>
      <c r="R38" s="594">
        <f t="shared" si="1"/>
        <v>20.688358096671056</v>
      </c>
      <c r="S38" s="356"/>
      <c r="T38" s="401">
        <v>22</v>
      </c>
      <c r="U38" s="401">
        <v>58</v>
      </c>
      <c r="V38" s="356"/>
      <c r="W38" s="401">
        <v>4</v>
      </c>
      <c r="X38" s="401">
        <v>33</v>
      </c>
      <c r="Y38" s="356"/>
    </row>
    <row r="39" spans="1:25" s="331" customFormat="1" ht="14.1" customHeight="1">
      <c r="A39" s="415" t="s">
        <v>47</v>
      </c>
      <c r="B39" s="421">
        <v>7</v>
      </c>
      <c r="C39" s="421">
        <v>9</v>
      </c>
      <c r="D39" s="421">
        <v>6</v>
      </c>
      <c r="E39" s="421">
        <v>6</v>
      </c>
      <c r="F39" s="421">
        <v>10</v>
      </c>
      <c r="G39" s="421">
        <v>10</v>
      </c>
      <c r="H39" s="421">
        <v>9</v>
      </c>
      <c r="I39" s="421">
        <v>15</v>
      </c>
      <c r="J39" s="720">
        <v>19</v>
      </c>
      <c r="K39" s="720">
        <v>19</v>
      </c>
      <c r="L39" s="720">
        <v>31</v>
      </c>
      <c r="N39" s="421">
        <f>'HB1 C1 calc first 5-yr aves'!H41</f>
        <v>7</v>
      </c>
      <c r="O39" s="968">
        <f t="shared" si="0"/>
        <v>18.600000000000001</v>
      </c>
      <c r="P39" s="357"/>
      <c r="Q39" s="537">
        <f>'C4 calc LA rates'!B77</f>
        <v>94330</v>
      </c>
      <c r="R39" s="594">
        <f t="shared" si="1"/>
        <v>19.718011237146193</v>
      </c>
      <c r="S39" s="356"/>
      <c r="T39" s="401">
        <v>5</v>
      </c>
      <c r="U39" s="401">
        <v>21</v>
      </c>
      <c r="V39" s="356"/>
      <c r="W39" s="401">
        <v>2</v>
      </c>
      <c r="X39" s="401">
        <v>10</v>
      </c>
      <c r="Y39" s="356"/>
    </row>
    <row r="40" spans="1:25" s="331" customFormat="1" ht="14.1" customHeight="1">
      <c r="A40" s="415" t="s">
        <v>46</v>
      </c>
      <c r="B40" s="421">
        <v>18</v>
      </c>
      <c r="C40" s="421">
        <v>17</v>
      </c>
      <c r="D40" s="421">
        <v>19</v>
      </c>
      <c r="E40" s="421">
        <v>8</v>
      </c>
      <c r="F40" s="421">
        <v>19</v>
      </c>
      <c r="G40" s="421">
        <v>12</v>
      </c>
      <c r="H40" s="421">
        <v>13</v>
      </c>
      <c r="I40" s="421">
        <v>15</v>
      </c>
      <c r="J40" s="720">
        <v>20</v>
      </c>
      <c r="K40" s="720">
        <v>32</v>
      </c>
      <c r="L40" s="720">
        <v>29</v>
      </c>
      <c r="N40" s="421">
        <f>'HB1 C1 calc first 5-yr aves'!H42</f>
        <v>16.399999999999999</v>
      </c>
      <c r="O40" s="968">
        <f t="shared" si="0"/>
        <v>21.8</v>
      </c>
      <c r="P40" s="357"/>
      <c r="Q40" s="537">
        <f>'C4 calc LA rates'!B78</f>
        <v>89130</v>
      </c>
      <c r="R40" s="594">
        <f t="shared" si="1"/>
        <v>24.458655895882419</v>
      </c>
      <c r="S40" s="356"/>
      <c r="T40" s="401">
        <v>14</v>
      </c>
      <c r="U40" s="401">
        <v>19</v>
      </c>
      <c r="V40" s="356"/>
      <c r="W40" s="401">
        <v>4</v>
      </c>
      <c r="X40" s="401">
        <v>10</v>
      </c>
      <c r="Y40" s="356"/>
    </row>
    <row r="41" spans="1:25" s="331" customFormat="1" ht="14.1" customHeight="1">
      <c r="A41" s="415" t="s">
        <v>45</v>
      </c>
      <c r="B41" s="421">
        <v>12</v>
      </c>
      <c r="C41" s="421">
        <v>13</v>
      </c>
      <c r="D41" s="421">
        <v>19</v>
      </c>
      <c r="E41" s="421">
        <v>10</v>
      </c>
      <c r="F41" s="421">
        <v>16</v>
      </c>
      <c r="G41" s="421">
        <v>15</v>
      </c>
      <c r="H41" s="421">
        <v>19</v>
      </c>
      <c r="I41" s="421">
        <v>22</v>
      </c>
      <c r="J41" s="720">
        <v>25</v>
      </c>
      <c r="K41" s="720">
        <v>23</v>
      </c>
      <c r="L41" s="720">
        <v>32</v>
      </c>
      <c r="M41" s="422"/>
      <c r="N41" s="421">
        <f>'HB1 C1 calc first 5-yr aves'!H43</f>
        <v>12.2</v>
      </c>
      <c r="O41" s="968">
        <f t="shared" si="0"/>
        <v>24.2</v>
      </c>
      <c r="P41" s="538"/>
      <c r="Q41" s="537">
        <f>'C4 calc LA rates'!B79</f>
        <v>182140</v>
      </c>
      <c r="R41" s="594">
        <f t="shared" si="1"/>
        <v>13.286482925222357</v>
      </c>
      <c r="S41" s="417"/>
      <c r="T41" s="1053">
        <v>9</v>
      </c>
      <c r="U41" s="1053">
        <v>23</v>
      </c>
      <c r="V41" s="417"/>
      <c r="W41" s="1053">
        <v>3</v>
      </c>
      <c r="X41" s="1053">
        <v>9</v>
      </c>
      <c r="Y41" s="417"/>
    </row>
    <row r="42" spans="1:25" ht="6" customHeight="1" thickBot="1">
      <c r="A42" s="423"/>
      <c r="B42" s="424"/>
      <c r="C42" s="424"/>
      <c r="D42" s="424"/>
      <c r="E42" s="424"/>
      <c r="F42" s="424"/>
      <c r="G42" s="424"/>
      <c r="H42" s="424"/>
      <c r="I42" s="424"/>
      <c r="J42" s="424"/>
      <c r="K42" s="424"/>
      <c r="L42" s="424"/>
      <c r="M42" s="424"/>
      <c r="N42" s="425"/>
      <c r="O42" s="425"/>
      <c r="P42" s="425"/>
      <c r="Q42" s="426"/>
      <c r="R42" s="427"/>
      <c r="S42" s="427"/>
      <c r="T42" s="427"/>
      <c r="U42" s="427"/>
      <c r="V42" s="427"/>
      <c r="W42" s="427"/>
      <c r="X42" s="427"/>
      <c r="Y42" s="427"/>
    </row>
    <row r="43" spans="1:25" ht="15"/>
    <row r="44" spans="1:25" ht="10.5" customHeight="1">
      <c r="A44" s="1652" t="s">
        <v>176</v>
      </c>
      <c r="B44" s="1652"/>
      <c r="C44" s="1652"/>
      <c r="D44" s="1652"/>
      <c r="E44" s="1652"/>
      <c r="F44" s="1652"/>
      <c r="G44" s="1652"/>
      <c r="H44" s="1652"/>
      <c r="I44" s="1652"/>
      <c r="J44" s="1652"/>
      <c r="K44" s="1652"/>
      <c r="L44" s="1652"/>
      <c r="M44" s="1652"/>
      <c r="N44" s="1652"/>
      <c r="O44" s="1652"/>
      <c r="P44" s="1652"/>
      <c r="Q44" s="1652"/>
      <c r="R44" s="1652"/>
      <c r="S44" s="1652"/>
      <c r="T44" s="1652"/>
      <c r="U44" s="1652"/>
      <c r="V44" s="1652"/>
      <c r="W44" s="1652"/>
      <c r="X44" s="1652"/>
    </row>
    <row r="45" spans="1:25" ht="10.5" customHeight="1">
      <c r="A45" s="1649" t="s">
        <v>524</v>
      </c>
      <c r="B45" s="1649"/>
      <c r="C45" s="1649"/>
      <c r="D45" s="1649"/>
      <c r="E45" s="1649"/>
      <c r="F45" s="1649"/>
      <c r="G45" s="1649"/>
      <c r="H45" s="1649"/>
      <c r="I45" s="1649"/>
      <c r="J45" s="1649"/>
      <c r="K45" s="1649"/>
      <c r="L45" s="1649"/>
      <c r="M45" s="1649"/>
      <c r="N45" s="1649"/>
      <c r="O45" s="1649"/>
      <c r="P45" s="1649"/>
      <c r="Q45" s="1649"/>
      <c r="R45" s="1649"/>
      <c r="S45" s="1649"/>
      <c r="T45" s="1649"/>
      <c r="U45" s="1649"/>
      <c r="V45" s="1649"/>
      <c r="W45" s="1649"/>
      <c r="X45" s="1649"/>
    </row>
    <row r="46" spans="1:25" ht="12.75" customHeight="1">
      <c r="A46" s="1649"/>
      <c r="B46" s="1649"/>
      <c r="C46" s="1649"/>
      <c r="D46" s="1649"/>
      <c r="E46" s="1649"/>
      <c r="F46" s="1649"/>
      <c r="G46" s="1649"/>
      <c r="H46" s="1649"/>
      <c r="I46" s="1649"/>
      <c r="J46" s="1649"/>
      <c r="K46" s="1649"/>
      <c r="L46" s="1649"/>
      <c r="M46" s="1649"/>
      <c r="N46" s="1649"/>
      <c r="O46" s="1649"/>
      <c r="P46" s="1649"/>
      <c r="Q46" s="1649"/>
      <c r="R46" s="1649"/>
      <c r="S46" s="1649"/>
      <c r="T46" s="1649"/>
      <c r="U46" s="1649"/>
      <c r="V46" s="1649"/>
      <c r="W46" s="1649"/>
      <c r="X46" s="1649"/>
    </row>
    <row r="47" spans="1:25" ht="10.5" customHeight="1">
      <c r="A47" s="599"/>
      <c r="B47" s="599"/>
      <c r="C47" s="599"/>
      <c r="D47" s="599"/>
      <c r="E47" s="599"/>
      <c r="F47" s="599"/>
      <c r="G47" s="599"/>
      <c r="H47" s="599"/>
      <c r="I47" s="648"/>
      <c r="J47" s="680"/>
      <c r="K47" s="826"/>
      <c r="L47" s="928"/>
      <c r="M47" s="599"/>
      <c r="N47" s="599"/>
      <c r="O47" s="599"/>
      <c r="P47" s="599"/>
      <c r="Q47" s="599"/>
      <c r="R47" s="599"/>
      <c r="S47" s="599"/>
      <c r="T47" s="599"/>
      <c r="U47" s="599"/>
      <c r="V47" s="599"/>
      <c r="W47" s="599"/>
      <c r="X47" s="599"/>
    </row>
    <row r="48" spans="1:25" s="331" customFormat="1" ht="10.5" customHeight="1">
      <c r="A48" s="406" t="s">
        <v>815</v>
      </c>
      <c r="G48" s="462"/>
      <c r="H48" s="570"/>
      <c r="I48" s="652"/>
      <c r="J48" s="683"/>
      <c r="K48" s="832"/>
      <c r="L48" s="934"/>
      <c r="S48" s="570"/>
      <c r="T48" s="570"/>
      <c r="U48" s="570"/>
      <c r="V48" s="570"/>
      <c r="W48" s="570"/>
      <c r="X48" s="570"/>
    </row>
  </sheetData>
  <mergeCells count="27">
    <mergeCell ref="U4:U7"/>
    <mergeCell ref="W4:W7"/>
    <mergeCell ref="X4:X7"/>
    <mergeCell ref="N4:N7"/>
    <mergeCell ref="O4:O7"/>
    <mergeCell ref="Q4:Q7"/>
    <mergeCell ref="I4:I7"/>
    <mergeCell ref="J4:J7"/>
    <mergeCell ref="T4:T7"/>
    <mergeCell ref="K4:K7"/>
    <mergeCell ref="L4:L7"/>
    <mergeCell ref="A45:X46"/>
    <mergeCell ref="A1:Q1"/>
    <mergeCell ref="N3:O3"/>
    <mergeCell ref="T3:U3"/>
    <mergeCell ref="W3:Y3"/>
    <mergeCell ref="A44:X44"/>
    <mergeCell ref="R4:R7"/>
    <mergeCell ref="A4:A7"/>
    <mergeCell ref="B4:B7"/>
    <mergeCell ref="C4:C7"/>
    <mergeCell ref="D4:D7"/>
    <mergeCell ref="S1:V1"/>
    <mergeCell ref="E4:E7"/>
    <mergeCell ref="F4:F7"/>
    <mergeCell ref="G4:G7"/>
    <mergeCell ref="H4:H7"/>
  </mergeCells>
  <phoneticPr fontId="0" type="noConversion"/>
  <hyperlinks>
    <hyperlink ref="S1" location="Contents!A1" display="back to contents"/>
  </hyperlinks>
  <pageMargins left="0.75" right="0.75" top="0.66" bottom="0.65" header="0.5" footer="0.5"/>
  <pageSetup paperSize="9" scale="83" orientation="landscape" r:id="rId1"/>
  <headerFooter alignWithMargins="0"/>
  <ignoredErrors>
    <ignoredError sqref="O8:O4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showGridLines="0" workbookViewId="0">
      <selection sqref="A1:F1"/>
    </sheetView>
  </sheetViews>
  <sheetFormatPr defaultColWidth="9.1640625" defaultRowHeight="11.25" customHeight="1"/>
  <cols>
    <col min="1" max="1" width="24.83203125" style="15" customWidth="1"/>
    <col min="2" max="2" width="18.1640625" style="15" customWidth="1"/>
    <col min="3" max="3" width="16.83203125" style="15" customWidth="1"/>
    <col min="4" max="4" width="15" style="15" customWidth="1"/>
    <col min="5" max="5" width="19.33203125" style="15" customWidth="1"/>
    <col min="6" max="6" width="15" style="15" customWidth="1"/>
    <col min="7" max="7" width="18.6640625" style="174" customWidth="1"/>
    <col min="8" max="8" width="3" style="174" customWidth="1"/>
    <col min="9" max="9" width="36.33203125" style="15" customWidth="1"/>
    <col min="10" max="16384" width="9.1640625" style="15"/>
  </cols>
  <sheetData>
    <row r="1" spans="1:11" s="507" customFormat="1" ht="18" customHeight="1">
      <c r="A1" s="1662" t="s">
        <v>837</v>
      </c>
      <c r="B1" s="1662"/>
      <c r="C1" s="1662"/>
      <c r="D1" s="1662"/>
      <c r="E1" s="1662"/>
      <c r="F1" s="1662"/>
      <c r="G1" s="1307"/>
      <c r="H1" s="379"/>
      <c r="I1" s="1303" t="s">
        <v>665</v>
      </c>
      <c r="J1" s="1303"/>
      <c r="K1" s="799"/>
    </row>
    <row r="2" spans="1:11" s="507" customFormat="1" ht="15" customHeight="1">
      <c r="A2" s="379"/>
      <c r="B2" s="508"/>
      <c r="C2" s="508"/>
      <c r="D2" s="508"/>
      <c r="E2" s="508"/>
      <c r="F2" s="508"/>
      <c r="G2" s="509"/>
      <c r="H2" s="509"/>
    </row>
    <row r="3" spans="1:11" s="199" customFormat="1" ht="12" customHeight="1">
      <c r="A3" s="1657" t="s">
        <v>382</v>
      </c>
      <c r="B3" s="1605" t="s">
        <v>178</v>
      </c>
      <c r="C3" s="1601" t="s">
        <v>155</v>
      </c>
      <c r="D3" s="1601"/>
      <c r="E3" s="1601"/>
      <c r="F3" s="1601"/>
      <c r="G3" s="1601"/>
      <c r="H3" s="123"/>
    </row>
    <row r="4" spans="1:11" s="199" customFormat="1" ht="12" customHeight="1">
      <c r="A4" s="1658"/>
      <c r="B4" s="1660"/>
      <c r="C4" s="1610" t="s">
        <v>33</v>
      </c>
      <c r="D4" s="1610" t="s">
        <v>179</v>
      </c>
      <c r="E4" s="1610" t="s">
        <v>207</v>
      </c>
      <c r="F4" s="1610" t="s">
        <v>181</v>
      </c>
      <c r="G4" s="1610" t="s">
        <v>182</v>
      </c>
      <c r="H4" s="510"/>
    </row>
    <row r="5" spans="1:11" s="199" customFormat="1" ht="12" customHeight="1">
      <c r="A5" s="1658"/>
      <c r="B5" s="1660"/>
      <c r="C5" s="1611"/>
      <c r="D5" s="1611"/>
      <c r="E5" s="1611"/>
      <c r="F5" s="1611"/>
      <c r="G5" s="1611"/>
      <c r="H5" s="511"/>
    </row>
    <row r="6" spans="1:11" s="199" customFormat="1" ht="12" customHeight="1">
      <c r="A6" s="1659"/>
      <c r="B6" s="1661"/>
      <c r="C6" s="516" t="s">
        <v>37</v>
      </c>
      <c r="D6" s="516" t="s">
        <v>34</v>
      </c>
      <c r="E6" s="516" t="s">
        <v>35</v>
      </c>
      <c r="F6" s="516" t="s">
        <v>42</v>
      </c>
      <c r="G6" s="519" t="s">
        <v>36</v>
      </c>
      <c r="H6" s="193"/>
    </row>
    <row r="7" spans="1:11" s="199" customFormat="1" ht="7.5" customHeight="1">
      <c r="A7" s="520"/>
      <c r="B7" s="123"/>
      <c r="C7" s="191"/>
      <c r="D7" s="191"/>
      <c r="E7" s="191"/>
      <c r="F7" s="191"/>
      <c r="G7" s="193"/>
      <c r="H7" s="193"/>
    </row>
    <row r="8" spans="1:11" s="199" customFormat="1" ht="15" customHeight="1">
      <c r="A8" s="521" t="s">
        <v>246</v>
      </c>
      <c r="B8" s="123"/>
      <c r="C8" s="191"/>
      <c r="D8" s="191"/>
      <c r="E8" s="191"/>
      <c r="F8" s="191"/>
      <c r="G8" s="193"/>
      <c r="H8" s="193"/>
    </row>
    <row r="9" spans="1:11" s="199" customFormat="1" ht="6" customHeight="1">
      <c r="A9" s="520"/>
      <c r="B9" s="123"/>
      <c r="C9" s="191"/>
      <c r="D9" s="191"/>
      <c r="E9" s="191"/>
      <c r="F9" s="191"/>
      <c r="G9" s="193"/>
      <c r="H9" s="193"/>
    </row>
    <row r="10" spans="1:11" s="199" customFormat="1" ht="15" customHeight="1">
      <c r="A10" s="198" t="s">
        <v>16</v>
      </c>
      <c r="B10" s="197">
        <v>1339</v>
      </c>
      <c r="C10" s="197">
        <v>14</v>
      </c>
      <c r="D10" s="197">
        <v>1242</v>
      </c>
      <c r="E10" s="197">
        <v>57</v>
      </c>
      <c r="F10" s="197">
        <v>1</v>
      </c>
      <c r="G10" s="197">
        <v>25</v>
      </c>
      <c r="H10" s="197"/>
    </row>
    <row r="11" spans="1:11" s="199" customFormat="1" ht="6" customHeight="1">
      <c r="A11" s="482"/>
      <c r="B11" s="203"/>
      <c r="C11" s="203"/>
      <c r="D11" s="203"/>
      <c r="E11" s="203"/>
      <c r="F11" s="893"/>
      <c r="G11" s="203"/>
      <c r="H11" s="203"/>
    </row>
    <row r="12" spans="1:11" s="199" customFormat="1" ht="12" customHeight="1">
      <c r="A12" s="280" t="s">
        <v>72</v>
      </c>
      <c r="B12" s="192">
        <v>56</v>
      </c>
      <c r="C12" s="192">
        <v>0</v>
      </c>
      <c r="D12" s="192">
        <v>54</v>
      </c>
      <c r="E12" s="192">
        <v>2</v>
      </c>
      <c r="F12" s="192">
        <v>0</v>
      </c>
      <c r="G12" s="192">
        <v>0</v>
      </c>
      <c r="H12" s="192"/>
    </row>
    <row r="13" spans="1:11" s="199" customFormat="1" ht="12" customHeight="1">
      <c r="A13" s="280" t="s">
        <v>71</v>
      </c>
      <c r="B13" s="192">
        <v>33</v>
      </c>
      <c r="C13" s="192">
        <v>0</v>
      </c>
      <c r="D13" s="192">
        <v>33</v>
      </c>
      <c r="E13" s="192">
        <v>0</v>
      </c>
      <c r="F13" s="192">
        <v>0</v>
      </c>
      <c r="G13" s="192">
        <v>0</v>
      </c>
      <c r="H13" s="192"/>
    </row>
    <row r="14" spans="1:11" s="199" customFormat="1" ht="12" customHeight="1">
      <c r="A14" s="280" t="s">
        <v>70</v>
      </c>
      <c r="B14" s="192">
        <v>14</v>
      </c>
      <c r="C14" s="192">
        <v>0</v>
      </c>
      <c r="D14" s="192">
        <v>12</v>
      </c>
      <c r="E14" s="192">
        <v>0</v>
      </c>
      <c r="F14" s="192">
        <v>0</v>
      </c>
      <c r="G14" s="192">
        <v>2</v>
      </c>
      <c r="H14" s="192"/>
    </row>
    <row r="15" spans="1:11" s="199" customFormat="1" ht="12" customHeight="1">
      <c r="A15" s="280" t="s">
        <v>69</v>
      </c>
      <c r="B15" s="192">
        <v>16</v>
      </c>
      <c r="C15" s="192">
        <v>1</v>
      </c>
      <c r="D15" s="192">
        <v>13</v>
      </c>
      <c r="E15" s="192">
        <v>1</v>
      </c>
      <c r="F15" s="192">
        <v>0</v>
      </c>
      <c r="G15" s="192">
        <v>1</v>
      </c>
      <c r="H15" s="192"/>
    </row>
    <row r="16" spans="1:11" s="199" customFormat="1" ht="12" customHeight="1">
      <c r="A16" s="578" t="s">
        <v>369</v>
      </c>
      <c r="B16" s="192">
        <v>92</v>
      </c>
      <c r="C16" s="192">
        <v>1</v>
      </c>
      <c r="D16" s="192">
        <v>83</v>
      </c>
      <c r="E16" s="192">
        <v>7</v>
      </c>
      <c r="F16" s="192">
        <v>0</v>
      </c>
      <c r="G16" s="192">
        <v>1</v>
      </c>
      <c r="H16" s="192"/>
    </row>
    <row r="17" spans="1:8" s="199" customFormat="1" ht="12" customHeight="1">
      <c r="A17" s="280" t="s">
        <v>68</v>
      </c>
      <c r="B17" s="192">
        <v>9</v>
      </c>
      <c r="C17" s="192">
        <v>0</v>
      </c>
      <c r="D17" s="192">
        <v>8</v>
      </c>
      <c r="E17" s="192">
        <v>1</v>
      </c>
      <c r="F17" s="192">
        <v>0</v>
      </c>
      <c r="G17" s="192">
        <v>0</v>
      </c>
      <c r="H17" s="192"/>
    </row>
    <row r="18" spans="1:8" s="199" customFormat="1" ht="12" customHeight="1">
      <c r="A18" s="280" t="s">
        <v>19</v>
      </c>
      <c r="B18" s="192">
        <v>22</v>
      </c>
      <c r="C18" s="192">
        <v>0</v>
      </c>
      <c r="D18" s="192">
        <v>22</v>
      </c>
      <c r="E18" s="192">
        <v>0</v>
      </c>
      <c r="F18" s="192">
        <v>0</v>
      </c>
      <c r="G18" s="192">
        <v>0</v>
      </c>
      <c r="H18" s="192"/>
    </row>
    <row r="19" spans="1:8" s="199" customFormat="1" ht="12" customHeight="1">
      <c r="A19" s="280" t="s">
        <v>67</v>
      </c>
      <c r="B19" s="192">
        <v>57</v>
      </c>
      <c r="C19" s="192">
        <v>0</v>
      </c>
      <c r="D19" s="192">
        <v>50</v>
      </c>
      <c r="E19" s="192">
        <v>2</v>
      </c>
      <c r="F19" s="192">
        <v>0</v>
      </c>
      <c r="G19" s="192">
        <v>5</v>
      </c>
      <c r="H19" s="192"/>
    </row>
    <row r="20" spans="1:8" s="199" customFormat="1" ht="12" customHeight="1">
      <c r="A20" s="280" t="s">
        <v>66</v>
      </c>
      <c r="B20" s="192">
        <v>36</v>
      </c>
      <c r="C20" s="192">
        <v>0</v>
      </c>
      <c r="D20" s="192">
        <v>35</v>
      </c>
      <c r="E20" s="192">
        <v>0</v>
      </c>
      <c r="F20" s="192">
        <v>0</v>
      </c>
      <c r="G20" s="192">
        <v>1</v>
      </c>
      <c r="H20" s="192"/>
    </row>
    <row r="21" spans="1:8" s="199" customFormat="1" ht="12" customHeight="1">
      <c r="A21" s="280" t="s">
        <v>65</v>
      </c>
      <c r="B21" s="192">
        <v>14</v>
      </c>
      <c r="C21" s="192">
        <v>0</v>
      </c>
      <c r="D21" s="192">
        <v>14</v>
      </c>
      <c r="E21" s="192">
        <v>0</v>
      </c>
      <c r="F21" s="192">
        <v>0</v>
      </c>
      <c r="G21" s="192">
        <v>0</v>
      </c>
      <c r="H21" s="192"/>
    </row>
    <row r="22" spans="1:8" s="199" customFormat="1" ht="12" customHeight="1">
      <c r="A22" s="280" t="s">
        <v>64</v>
      </c>
      <c r="B22" s="192">
        <v>14</v>
      </c>
      <c r="C22" s="192">
        <v>0</v>
      </c>
      <c r="D22" s="192">
        <v>13</v>
      </c>
      <c r="E22" s="192">
        <v>0</v>
      </c>
      <c r="F22" s="192">
        <v>0</v>
      </c>
      <c r="G22" s="192">
        <v>1</v>
      </c>
      <c r="H22" s="192"/>
    </row>
    <row r="23" spans="1:8" s="199" customFormat="1" ht="12" customHeight="1">
      <c r="A23" s="454" t="s">
        <v>63</v>
      </c>
      <c r="B23" s="192">
        <v>10</v>
      </c>
      <c r="C23" s="192">
        <v>0</v>
      </c>
      <c r="D23" s="192">
        <v>10</v>
      </c>
      <c r="E23" s="192">
        <v>0</v>
      </c>
      <c r="F23" s="192">
        <v>0</v>
      </c>
      <c r="G23" s="192">
        <v>0</v>
      </c>
      <c r="H23" s="192"/>
    </row>
    <row r="24" spans="1:8" s="199" customFormat="1" ht="12" customHeight="1">
      <c r="A24" s="454" t="s">
        <v>62</v>
      </c>
      <c r="B24" s="192">
        <v>37</v>
      </c>
      <c r="C24" s="192">
        <v>1</v>
      </c>
      <c r="D24" s="192">
        <v>34</v>
      </c>
      <c r="E24" s="192">
        <v>2</v>
      </c>
      <c r="F24" s="192">
        <v>0</v>
      </c>
      <c r="G24" s="192">
        <v>0</v>
      </c>
      <c r="H24" s="192"/>
    </row>
    <row r="25" spans="1:8" s="199" customFormat="1" ht="12" customHeight="1">
      <c r="A25" s="454" t="s">
        <v>20</v>
      </c>
      <c r="B25" s="192">
        <v>65</v>
      </c>
      <c r="C25" s="192">
        <v>0</v>
      </c>
      <c r="D25" s="192">
        <v>60</v>
      </c>
      <c r="E25" s="192">
        <v>5</v>
      </c>
      <c r="F25" s="192">
        <v>0</v>
      </c>
      <c r="G25" s="192">
        <v>0</v>
      </c>
      <c r="H25" s="192"/>
    </row>
    <row r="26" spans="1:8" s="199" customFormat="1" ht="12" customHeight="1">
      <c r="A26" s="454" t="s">
        <v>61</v>
      </c>
      <c r="B26" s="192">
        <v>291</v>
      </c>
      <c r="C26" s="192">
        <v>5</v>
      </c>
      <c r="D26" s="192">
        <v>278</v>
      </c>
      <c r="E26" s="192">
        <v>7</v>
      </c>
      <c r="F26" s="192">
        <v>0</v>
      </c>
      <c r="G26" s="192">
        <v>1</v>
      </c>
      <c r="H26" s="192"/>
    </row>
    <row r="27" spans="1:8" s="199" customFormat="1" ht="12" customHeight="1">
      <c r="A27" s="454" t="s">
        <v>60</v>
      </c>
      <c r="B27" s="192">
        <v>33</v>
      </c>
      <c r="C27" s="192">
        <v>2</v>
      </c>
      <c r="D27" s="192">
        <v>26</v>
      </c>
      <c r="E27" s="192">
        <v>2</v>
      </c>
      <c r="F27" s="192">
        <v>0</v>
      </c>
      <c r="G27" s="192">
        <v>3</v>
      </c>
      <c r="H27" s="192"/>
    </row>
    <row r="28" spans="1:8" s="199" customFormat="1" ht="12" customHeight="1">
      <c r="A28" s="454" t="s">
        <v>59</v>
      </c>
      <c r="B28" s="192">
        <v>33</v>
      </c>
      <c r="C28" s="192">
        <v>0</v>
      </c>
      <c r="D28" s="192">
        <v>31</v>
      </c>
      <c r="E28" s="192">
        <v>0</v>
      </c>
      <c r="F28" s="192">
        <v>1</v>
      </c>
      <c r="G28" s="192">
        <v>1</v>
      </c>
      <c r="H28" s="192"/>
    </row>
    <row r="29" spans="1:8" s="199" customFormat="1" ht="12" customHeight="1">
      <c r="A29" s="454" t="s">
        <v>58</v>
      </c>
      <c r="B29" s="192">
        <v>21</v>
      </c>
      <c r="C29" s="192">
        <v>0</v>
      </c>
      <c r="D29" s="192">
        <v>18</v>
      </c>
      <c r="E29" s="192">
        <v>2</v>
      </c>
      <c r="F29" s="192">
        <v>0</v>
      </c>
      <c r="G29" s="192">
        <v>1</v>
      </c>
      <c r="H29" s="192"/>
    </row>
    <row r="30" spans="1:8" s="199" customFormat="1" ht="12" customHeight="1">
      <c r="A30" s="454" t="s">
        <v>57</v>
      </c>
      <c r="B30" s="192">
        <v>10</v>
      </c>
      <c r="C30" s="192">
        <v>0</v>
      </c>
      <c r="D30" s="192">
        <v>8</v>
      </c>
      <c r="E30" s="192">
        <v>2</v>
      </c>
      <c r="F30" s="192">
        <v>0</v>
      </c>
      <c r="G30" s="192">
        <v>0</v>
      </c>
      <c r="H30" s="192"/>
    </row>
    <row r="31" spans="1:8" s="199" customFormat="1" ht="12" customHeight="1">
      <c r="A31" s="578" t="s">
        <v>368</v>
      </c>
      <c r="B31" s="192">
        <v>3</v>
      </c>
      <c r="C31" s="192">
        <v>0</v>
      </c>
      <c r="D31" s="192">
        <v>2</v>
      </c>
      <c r="E31" s="192">
        <v>1</v>
      </c>
      <c r="F31" s="192">
        <v>0</v>
      </c>
      <c r="G31" s="192">
        <v>0</v>
      </c>
      <c r="H31" s="192"/>
    </row>
    <row r="32" spans="1:8" s="199" customFormat="1" ht="12" customHeight="1">
      <c r="A32" s="454" t="s">
        <v>56</v>
      </c>
      <c r="B32" s="192">
        <v>39</v>
      </c>
      <c r="C32" s="192">
        <v>0</v>
      </c>
      <c r="D32" s="192">
        <v>39</v>
      </c>
      <c r="E32" s="192">
        <v>0</v>
      </c>
      <c r="F32" s="192">
        <v>0</v>
      </c>
      <c r="G32" s="192">
        <v>0</v>
      </c>
      <c r="H32" s="192"/>
    </row>
    <row r="33" spans="1:8" s="199" customFormat="1" ht="12" customHeight="1">
      <c r="A33" s="280" t="s">
        <v>55</v>
      </c>
      <c r="B33" s="192">
        <v>94</v>
      </c>
      <c r="C33" s="192">
        <v>1</v>
      </c>
      <c r="D33" s="192">
        <v>85</v>
      </c>
      <c r="E33" s="192">
        <v>7</v>
      </c>
      <c r="F33" s="192">
        <v>0</v>
      </c>
      <c r="G33" s="192">
        <v>1</v>
      </c>
      <c r="H33" s="192"/>
    </row>
    <row r="34" spans="1:8" s="199" customFormat="1" ht="12" customHeight="1">
      <c r="A34" s="454" t="s">
        <v>54</v>
      </c>
      <c r="B34" s="192">
        <v>3</v>
      </c>
      <c r="C34" s="192">
        <v>0</v>
      </c>
      <c r="D34" s="192">
        <v>2</v>
      </c>
      <c r="E34" s="192">
        <v>0</v>
      </c>
      <c r="F34" s="192">
        <v>0</v>
      </c>
      <c r="G34" s="192">
        <v>1</v>
      </c>
      <c r="H34" s="192"/>
    </row>
    <row r="35" spans="1:8" s="199" customFormat="1" ht="12" customHeight="1">
      <c r="A35" s="280" t="s">
        <v>53</v>
      </c>
      <c r="B35" s="192">
        <v>34</v>
      </c>
      <c r="C35" s="192">
        <v>0</v>
      </c>
      <c r="D35" s="192">
        <v>31</v>
      </c>
      <c r="E35" s="192">
        <v>2</v>
      </c>
      <c r="F35" s="192">
        <v>0</v>
      </c>
      <c r="G35" s="192">
        <v>1</v>
      </c>
      <c r="H35" s="192"/>
    </row>
    <row r="36" spans="1:8" s="199" customFormat="1" ht="12" customHeight="1">
      <c r="A36" s="280" t="s">
        <v>52</v>
      </c>
      <c r="B36" s="192">
        <v>67</v>
      </c>
      <c r="C36" s="192">
        <v>1</v>
      </c>
      <c r="D36" s="192">
        <v>63</v>
      </c>
      <c r="E36" s="192">
        <v>3</v>
      </c>
      <c r="F36" s="192">
        <v>0</v>
      </c>
      <c r="G36" s="192">
        <v>0</v>
      </c>
      <c r="H36" s="192"/>
    </row>
    <row r="37" spans="1:8" s="199" customFormat="1" ht="12" customHeight="1">
      <c r="A37" s="280" t="s">
        <v>51</v>
      </c>
      <c r="B37" s="192">
        <v>18</v>
      </c>
      <c r="C37" s="192">
        <v>0</v>
      </c>
      <c r="D37" s="192">
        <v>15</v>
      </c>
      <c r="E37" s="192">
        <v>1</v>
      </c>
      <c r="F37" s="192">
        <v>0</v>
      </c>
      <c r="G37" s="192">
        <v>2</v>
      </c>
      <c r="H37" s="192"/>
    </row>
    <row r="38" spans="1:8" s="199" customFormat="1" ht="12" customHeight="1">
      <c r="A38" s="280" t="s">
        <v>50</v>
      </c>
      <c r="B38" s="192">
        <v>4</v>
      </c>
      <c r="C38" s="192">
        <v>0</v>
      </c>
      <c r="D38" s="192">
        <v>2</v>
      </c>
      <c r="E38" s="192">
        <v>0</v>
      </c>
      <c r="F38" s="192">
        <v>0</v>
      </c>
      <c r="G38" s="192">
        <v>2</v>
      </c>
      <c r="H38" s="192"/>
    </row>
    <row r="39" spans="1:8" s="199" customFormat="1" ht="12" customHeight="1">
      <c r="A39" s="280" t="s">
        <v>49</v>
      </c>
      <c r="B39" s="192">
        <v>31</v>
      </c>
      <c r="C39" s="192">
        <v>0</v>
      </c>
      <c r="D39" s="192">
        <v>28</v>
      </c>
      <c r="E39" s="192">
        <v>3</v>
      </c>
      <c r="F39" s="192">
        <v>0</v>
      </c>
      <c r="G39" s="192">
        <v>0</v>
      </c>
      <c r="H39" s="192"/>
    </row>
    <row r="40" spans="1:8" s="199" customFormat="1" ht="12" customHeight="1">
      <c r="A40" s="280" t="s">
        <v>48</v>
      </c>
      <c r="B40" s="192">
        <v>91</v>
      </c>
      <c r="C40" s="192">
        <v>0</v>
      </c>
      <c r="D40" s="192">
        <v>86</v>
      </c>
      <c r="E40" s="192">
        <v>4</v>
      </c>
      <c r="F40" s="192">
        <v>0</v>
      </c>
      <c r="G40" s="192">
        <v>1</v>
      </c>
      <c r="H40" s="192"/>
    </row>
    <row r="41" spans="1:8" s="199" customFormat="1" ht="12" customHeight="1">
      <c r="A41" s="280" t="s">
        <v>47</v>
      </c>
      <c r="B41" s="192">
        <v>31</v>
      </c>
      <c r="C41" s="192">
        <v>0</v>
      </c>
      <c r="D41" s="192">
        <v>31</v>
      </c>
      <c r="E41" s="192">
        <v>0</v>
      </c>
      <c r="F41" s="192">
        <v>0</v>
      </c>
      <c r="G41" s="192">
        <v>0</v>
      </c>
      <c r="H41" s="192"/>
    </row>
    <row r="42" spans="1:8" s="199" customFormat="1" ht="12" customHeight="1">
      <c r="A42" s="280" t="s">
        <v>46</v>
      </c>
      <c r="B42" s="192">
        <v>29</v>
      </c>
      <c r="C42" s="192">
        <v>1</v>
      </c>
      <c r="D42" s="192">
        <v>26</v>
      </c>
      <c r="E42" s="192">
        <v>2</v>
      </c>
      <c r="F42" s="192">
        <v>0</v>
      </c>
      <c r="G42" s="192">
        <v>0</v>
      </c>
      <c r="H42" s="192"/>
    </row>
    <row r="43" spans="1:8" s="199" customFormat="1" ht="12" customHeight="1">
      <c r="A43" s="280" t="s">
        <v>45</v>
      </c>
      <c r="B43" s="192">
        <v>32</v>
      </c>
      <c r="C43" s="192">
        <v>1</v>
      </c>
      <c r="D43" s="192">
        <v>30</v>
      </c>
      <c r="E43" s="192">
        <v>1</v>
      </c>
      <c r="F43" s="192">
        <v>0</v>
      </c>
      <c r="G43" s="192">
        <v>0</v>
      </c>
      <c r="H43" s="192"/>
    </row>
    <row r="44" spans="1:8" s="199" customFormat="1" ht="6" customHeight="1">
      <c r="A44" s="520"/>
      <c r="B44" s="123"/>
      <c r="C44" s="191"/>
      <c r="D44" s="191"/>
      <c r="E44" s="191"/>
      <c r="F44" s="191"/>
      <c r="G44" s="193"/>
      <c r="H44" s="193"/>
    </row>
    <row r="45" spans="1:8" s="199" customFormat="1" ht="15" customHeight="1">
      <c r="A45" s="521" t="s">
        <v>244</v>
      </c>
      <c r="B45" s="123"/>
      <c r="C45" s="191"/>
      <c r="D45" s="191"/>
      <c r="E45" s="191"/>
      <c r="F45" s="191"/>
      <c r="G45" s="193"/>
      <c r="H45" s="193"/>
    </row>
    <row r="46" spans="1:8" s="199" customFormat="1" ht="6.75" customHeight="1">
      <c r="A46" s="520"/>
      <c r="B46" s="123"/>
      <c r="C46" s="191"/>
      <c r="D46" s="191"/>
      <c r="E46" s="191"/>
      <c r="F46" s="191"/>
      <c r="G46" s="193"/>
      <c r="H46" s="193"/>
    </row>
    <row r="47" spans="1:8" s="199" customFormat="1" ht="20.25" customHeight="1">
      <c r="A47" s="198" t="s">
        <v>16</v>
      </c>
      <c r="B47" s="197">
        <v>1339</v>
      </c>
      <c r="C47" s="197">
        <v>1027</v>
      </c>
      <c r="D47" s="197">
        <v>232</v>
      </c>
      <c r="E47" s="197">
        <v>57</v>
      </c>
      <c r="F47" s="197">
        <v>1</v>
      </c>
      <c r="G47" s="197">
        <v>22</v>
      </c>
      <c r="H47" s="197"/>
    </row>
    <row r="48" spans="1:8" s="482" customFormat="1" ht="6" customHeight="1">
      <c r="B48" s="203"/>
      <c r="C48" s="203"/>
      <c r="D48" s="203"/>
      <c r="E48" s="203"/>
      <c r="F48" s="893"/>
      <c r="G48" s="203"/>
      <c r="H48" s="203"/>
    </row>
    <row r="49" spans="1:8" s="482" customFormat="1" ht="12" customHeight="1">
      <c r="A49" s="280" t="s">
        <v>72</v>
      </c>
      <c r="B49" s="192">
        <v>56</v>
      </c>
      <c r="C49" s="192">
        <v>42</v>
      </c>
      <c r="D49" s="192">
        <v>12</v>
      </c>
      <c r="E49" s="192">
        <v>2</v>
      </c>
      <c r="F49" s="192">
        <v>0</v>
      </c>
      <c r="G49" s="192">
        <v>0</v>
      </c>
      <c r="H49" s="192"/>
    </row>
    <row r="50" spans="1:8" s="482" customFormat="1" ht="12" customHeight="1">
      <c r="A50" s="280" t="s">
        <v>71</v>
      </c>
      <c r="B50" s="192">
        <v>33</v>
      </c>
      <c r="C50" s="192">
        <v>27</v>
      </c>
      <c r="D50" s="192">
        <v>6</v>
      </c>
      <c r="E50" s="192">
        <v>0</v>
      </c>
      <c r="F50" s="192">
        <v>0</v>
      </c>
      <c r="G50" s="192">
        <v>0</v>
      </c>
      <c r="H50" s="192"/>
    </row>
    <row r="51" spans="1:8" s="482" customFormat="1" ht="12" customHeight="1">
      <c r="A51" s="280" t="s">
        <v>70</v>
      </c>
      <c r="B51" s="192">
        <v>14</v>
      </c>
      <c r="C51" s="192">
        <v>7</v>
      </c>
      <c r="D51" s="192">
        <v>5</v>
      </c>
      <c r="E51" s="192">
        <v>0</v>
      </c>
      <c r="F51" s="192">
        <v>0</v>
      </c>
      <c r="G51" s="192">
        <v>2</v>
      </c>
      <c r="H51" s="192"/>
    </row>
    <row r="52" spans="1:8" s="482" customFormat="1" ht="12" customHeight="1">
      <c r="A52" s="280" t="s">
        <v>69</v>
      </c>
      <c r="B52" s="192">
        <v>16</v>
      </c>
      <c r="C52" s="192">
        <v>9</v>
      </c>
      <c r="D52" s="192">
        <v>5</v>
      </c>
      <c r="E52" s="192">
        <v>1</v>
      </c>
      <c r="F52" s="192">
        <v>0</v>
      </c>
      <c r="G52" s="192">
        <v>1</v>
      </c>
      <c r="H52" s="192"/>
    </row>
    <row r="53" spans="1:8" s="574" customFormat="1" ht="12" customHeight="1">
      <c r="A53" s="578" t="s">
        <v>369</v>
      </c>
      <c r="B53" s="192">
        <v>92</v>
      </c>
      <c r="C53" s="192">
        <v>73</v>
      </c>
      <c r="D53" s="192">
        <v>11</v>
      </c>
      <c r="E53" s="192">
        <v>7</v>
      </c>
      <c r="F53" s="192">
        <v>0</v>
      </c>
      <c r="G53" s="192">
        <v>1</v>
      </c>
      <c r="H53" s="192"/>
    </row>
    <row r="54" spans="1:8" s="482" customFormat="1" ht="12" customHeight="1">
      <c r="A54" s="280" t="s">
        <v>68</v>
      </c>
      <c r="B54" s="192">
        <v>9</v>
      </c>
      <c r="C54" s="192">
        <v>8</v>
      </c>
      <c r="D54" s="192">
        <v>0</v>
      </c>
      <c r="E54" s="192">
        <v>1</v>
      </c>
      <c r="F54" s="192">
        <v>0</v>
      </c>
      <c r="G54" s="192">
        <v>0</v>
      </c>
      <c r="H54" s="192"/>
    </row>
    <row r="55" spans="1:8" s="482" customFormat="1" ht="12" customHeight="1">
      <c r="A55" s="280" t="s">
        <v>19</v>
      </c>
      <c r="B55" s="192">
        <v>22</v>
      </c>
      <c r="C55" s="192">
        <v>21</v>
      </c>
      <c r="D55" s="192">
        <v>1</v>
      </c>
      <c r="E55" s="192">
        <v>0</v>
      </c>
      <c r="F55" s="192">
        <v>0</v>
      </c>
      <c r="G55" s="192">
        <v>0</v>
      </c>
      <c r="H55" s="192"/>
    </row>
    <row r="56" spans="1:8" s="482" customFormat="1" ht="12" customHeight="1">
      <c r="A56" s="280" t="s">
        <v>67</v>
      </c>
      <c r="B56" s="192">
        <v>57</v>
      </c>
      <c r="C56" s="192">
        <v>18</v>
      </c>
      <c r="D56" s="192">
        <v>32</v>
      </c>
      <c r="E56" s="192">
        <v>2</v>
      </c>
      <c r="F56" s="192">
        <v>0</v>
      </c>
      <c r="G56" s="192">
        <v>5</v>
      </c>
      <c r="H56" s="192"/>
    </row>
    <row r="57" spans="1:8" s="482" customFormat="1" ht="12" customHeight="1">
      <c r="A57" s="280" t="s">
        <v>66</v>
      </c>
      <c r="B57" s="192">
        <v>36</v>
      </c>
      <c r="C57" s="192">
        <v>30</v>
      </c>
      <c r="D57" s="192">
        <v>5</v>
      </c>
      <c r="E57" s="192">
        <v>0</v>
      </c>
      <c r="F57" s="192">
        <v>0</v>
      </c>
      <c r="G57" s="192">
        <v>1</v>
      </c>
      <c r="H57" s="192"/>
    </row>
    <row r="58" spans="1:8" s="482" customFormat="1" ht="12" customHeight="1">
      <c r="A58" s="280" t="s">
        <v>65</v>
      </c>
      <c r="B58" s="192">
        <v>14</v>
      </c>
      <c r="C58" s="192">
        <v>7</v>
      </c>
      <c r="D58" s="192">
        <v>7</v>
      </c>
      <c r="E58" s="192">
        <v>0</v>
      </c>
      <c r="F58" s="192">
        <v>0</v>
      </c>
      <c r="G58" s="192">
        <v>0</v>
      </c>
      <c r="H58" s="192"/>
    </row>
    <row r="59" spans="1:8" s="482" customFormat="1" ht="12" customHeight="1">
      <c r="A59" s="280" t="s">
        <v>64</v>
      </c>
      <c r="B59" s="192">
        <v>14</v>
      </c>
      <c r="C59" s="192">
        <v>13</v>
      </c>
      <c r="D59" s="192">
        <v>0</v>
      </c>
      <c r="E59" s="192">
        <v>0</v>
      </c>
      <c r="F59" s="192">
        <v>0</v>
      </c>
      <c r="G59" s="192">
        <v>1</v>
      </c>
      <c r="H59" s="192"/>
    </row>
    <row r="60" spans="1:8" s="482" customFormat="1" ht="12" customHeight="1">
      <c r="A60" s="454" t="s">
        <v>63</v>
      </c>
      <c r="B60" s="192">
        <v>10</v>
      </c>
      <c r="C60" s="192">
        <v>8</v>
      </c>
      <c r="D60" s="192">
        <v>2</v>
      </c>
      <c r="E60" s="192">
        <v>0</v>
      </c>
      <c r="F60" s="192">
        <v>0</v>
      </c>
      <c r="G60" s="192">
        <v>0</v>
      </c>
      <c r="H60" s="192"/>
    </row>
    <row r="61" spans="1:8" s="482" customFormat="1" ht="12" customHeight="1">
      <c r="A61" s="454" t="s">
        <v>62</v>
      </c>
      <c r="B61" s="192">
        <v>37</v>
      </c>
      <c r="C61" s="192">
        <v>33</v>
      </c>
      <c r="D61" s="192">
        <v>2</v>
      </c>
      <c r="E61" s="192">
        <v>2</v>
      </c>
      <c r="F61" s="192">
        <v>0</v>
      </c>
      <c r="G61" s="192">
        <v>0</v>
      </c>
      <c r="H61" s="192"/>
    </row>
    <row r="62" spans="1:8" s="482" customFormat="1" ht="12" customHeight="1">
      <c r="A62" s="454" t="s">
        <v>20</v>
      </c>
      <c r="B62" s="192">
        <v>65</v>
      </c>
      <c r="C62" s="192">
        <v>52</v>
      </c>
      <c r="D62" s="192">
        <v>8</v>
      </c>
      <c r="E62" s="192">
        <v>5</v>
      </c>
      <c r="F62" s="192">
        <v>0</v>
      </c>
      <c r="G62" s="192">
        <v>0</v>
      </c>
      <c r="H62" s="192"/>
    </row>
    <row r="63" spans="1:8" s="482" customFormat="1" ht="12" customHeight="1">
      <c r="A63" s="454" t="s">
        <v>61</v>
      </c>
      <c r="B63" s="192">
        <v>291</v>
      </c>
      <c r="C63" s="192">
        <v>243</v>
      </c>
      <c r="D63" s="192">
        <v>40</v>
      </c>
      <c r="E63" s="192">
        <v>7</v>
      </c>
      <c r="F63" s="192">
        <v>0</v>
      </c>
      <c r="G63" s="192">
        <v>1</v>
      </c>
      <c r="H63" s="192"/>
    </row>
    <row r="64" spans="1:8" s="482" customFormat="1" ht="12" customHeight="1">
      <c r="A64" s="454" t="s">
        <v>60</v>
      </c>
      <c r="B64" s="192">
        <v>33</v>
      </c>
      <c r="C64" s="192">
        <v>26</v>
      </c>
      <c r="D64" s="192">
        <v>3</v>
      </c>
      <c r="E64" s="192">
        <v>2</v>
      </c>
      <c r="F64" s="192">
        <v>0</v>
      </c>
      <c r="G64" s="192">
        <v>2</v>
      </c>
      <c r="H64" s="192"/>
    </row>
    <row r="65" spans="1:8" s="482" customFormat="1" ht="12" customHeight="1">
      <c r="A65" s="454" t="s">
        <v>59</v>
      </c>
      <c r="B65" s="192">
        <v>33</v>
      </c>
      <c r="C65" s="192">
        <v>29</v>
      </c>
      <c r="D65" s="192">
        <v>2</v>
      </c>
      <c r="E65" s="192">
        <v>0</v>
      </c>
      <c r="F65" s="192">
        <v>1</v>
      </c>
      <c r="G65" s="192">
        <v>1</v>
      </c>
      <c r="H65" s="192"/>
    </row>
    <row r="66" spans="1:8" s="482" customFormat="1" ht="12" customHeight="1">
      <c r="A66" s="454" t="s">
        <v>58</v>
      </c>
      <c r="B66" s="192">
        <v>21</v>
      </c>
      <c r="C66" s="192">
        <v>16</v>
      </c>
      <c r="D66" s="192">
        <v>3</v>
      </c>
      <c r="E66" s="192">
        <v>2</v>
      </c>
      <c r="F66" s="192">
        <v>0</v>
      </c>
      <c r="G66" s="192">
        <v>0</v>
      </c>
      <c r="H66" s="192"/>
    </row>
    <row r="67" spans="1:8" s="482" customFormat="1" ht="12" customHeight="1">
      <c r="A67" s="454" t="s">
        <v>57</v>
      </c>
      <c r="B67" s="192">
        <v>10</v>
      </c>
      <c r="C67" s="192">
        <v>5</v>
      </c>
      <c r="D67" s="192">
        <v>3</v>
      </c>
      <c r="E67" s="192">
        <v>2</v>
      </c>
      <c r="F67" s="192">
        <v>0</v>
      </c>
      <c r="G67" s="192">
        <v>0</v>
      </c>
      <c r="H67" s="192"/>
    </row>
    <row r="68" spans="1:8" s="574" customFormat="1" ht="12" customHeight="1">
      <c r="A68" s="578" t="s">
        <v>368</v>
      </c>
      <c r="B68" s="192">
        <v>3</v>
      </c>
      <c r="C68" s="192">
        <v>0</v>
      </c>
      <c r="D68" s="192">
        <v>2</v>
      </c>
      <c r="E68" s="192">
        <v>1</v>
      </c>
      <c r="F68" s="192">
        <v>0</v>
      </c>
      <c r="G68" s="192">
        <v>0</v>
      </c>
      <c r="H68" s="192"/>
    </row>
    <row r="69" spans="1:8" s="482" customFormat="1" ht="12" customHeight="1">
      <c r="A69" s="454" t="s">
        <v>56</v>
      </c>
      <c r="B69" s="192">
        <v>39</v>
      </c>
      <c r="C69" s="192">
        <v>35</v>
      </c>
      <c r="D69" s="192">
        <v>4</v>
      </c>
      <c r="E69" s="192">
        <v>0</v>
      </c>
      <c r="F69" s="192">
        <v>0</v>
      </c>
      <c r="G69" s="192">
        <v>0</v>
      </c>
      <c r="H69" s="192"/>
    </row>
    <row r="70" spans="1:8" s="482" customFormat="1" ht="12" customHeight="1">
      <c r="A70" s="280" t="s">
        <v>55</v>
      </c>
      <c r="B70" s="192">
        <v>94</v>
      </c>
      <c r="C70" s="192">
        <v>72</v>
      </c>
      <c r="D70" s="192">
        <v>14</v>
      </c>
      <c r="E70" s="192">
        <v>7</v>
      </c>
      <c r="F70" s="192">
        <v>0</v>
      </c>
      <c r="G70" s="192">
        <v>1</v>
      </c>
      <c r="H70" s="192"/>
    </row>
    <row r="71" spans="1:8" s="482" customFormat="1" ht="12" customHeight="1">
      <c r="A71" s="454" t="s">
        <v>54</v>
      </c>
      <c r="B71" s="192">
        <v>3</v>
      </c>
      <c r="C71" s="192">
        <v>0</v>
      </c>
      <c r="D71" s="192">
        <v>2</v>
      </c>
      <c r="E71" s="192">
        <v>0</v>
      </c>
      <c r="F71" s="192">
        <v>0</v>
      </c>
      <c r="G71" s="192">
        <v>1</v>
      </c>
      <c r="H71" s="192"/>
    </row>
    <row r="72" spans="1:8" s="482" customFormat="1" ht="12" customHeight="1">
      <c r="A72" s="280" t="s">
        <v>53</v>
      </c>
      <c r="B72" s="192">
        <v>34</v>
      </c>
      <c r="C72" s="192">
        <v>11</v>
      </c>
      <c r="D72" s="192">
        <v>21</v>
      </c>
      <c r="E72" s="192">
        <v>2</v>
      </c>
      <c r="F72" s="192">
        <v>0</v>
      </c>
      <c r="G72" s="192">
        <v>0</v>
      </c>
      <c r="H72" s="192"/>
    </row>
    <row r="73" spans="1:8" s="482" customFormat="1" ht="12" customHeight="1">
      <c r="A73" s="280" t="s">
        <v>52</v>
      </c>
      <c r="B73" s="192">
        <v>67</v>
      </c>
      <c r="C73" s="192">
        <v>57</v>
      </c>
      <c r="D73" s="192">
        <v>7</v>
      </c>
      <c r="E73" s="192">
        <v>3</v>
      </c>
      <c r="F73" s="192">
        <v>0</v>
      </c>
      <c r="G73" s="192">
        <v>0</v>
      </c>
      <c r="H73" s="192"/>
    </row>
    <row r="74" spans="1:8" s="482" customFormat="1" ht="12" customHeight="1">
      <c r="A74" s="280" t="s">
        <v>51</v>
      </c>
      <c r="B74" s="192">
        <v>18</v>
      </c>
      <c r="C74" s="192">
        <v>11</v>
      </c>
      <c r="D74" s="192">
        <v>4</v>
      </c>
      <c r="E74" s="192">
        <v>1</v>
      </c>
      <c r="F74" s="192">
        <v>0</v>
      </c>
      <c r="G74" s="192">
        <v>2</v>
      </c>
      <c r="H74" s="192"/>
    </row>
    <row r="75" spans="1:8" s="482" customFormat="1" ht="12" customHeight="1">
      <c r="A75" s="280" t="s">
        <v>50</v>
      </c>
      <c r="B75" s="192">
        <v>4</v>
      </c>
      <c r="C75" s="192">
        <v>2</v>
      </c>
      <c r="D75" s="192">
        <v>0</v>
      </c>
      <c r="E75" s="192">
        <v>0</v>
      </c>
      <c r="F75" s="192">
        <v>0</v>
      </c>
      <c r="G75" s="192">
        <v>2</v>
      </c>
      <c r="H75" s="192"/>
    </row>
    <row r="76" spans="1:8" s="482" customFormat="1" ht="12" customHeight="1">
      <c r="A76" s="280" t="s">
        <v>49</v>
      </c>
      <c r="B76" s="192">
        <v>31</v>
      </c>
      <c r="C76" s="192">
        <v>27</v>
      </c>
      <c r="D76" s="192">
        <v>1</v>
      </c>
      <c r="E76" s="192">
        <v>3</v>
      </c>
      <c r="F76" s="192">
        <v>0</v>
      </c>
      <c r="G76" s="192">
        <v>0</v>
      </c>
      <c r="H76" s="192"/>
    </row>
    <row r="77" spans="1:8" s="482" customFormat="1" ht="12" customHeight="1">
      <c r="A77" s="280" t="s">
        <v>48</v>
      </c>
      <c r="B77" s="192">
        <v>91</v>
      </c>
      <c r="C77" s="192">
        <v>70</v>
      </c>
      <c r="D77" s="192">
        <v>16</v>
      </c>
      <c r="E77" s="192">
        <v>4</v>
      </c>
      <c r="F77" s="192">
        <v>0</v>
      </c>
      <c r="G77" s="192">
        <v>1</v>
      </c>
      <c r="H77" s="192"/>
    </row>
    <row r="78" spans="1:8" s="482" customFormat="1" ht="12" customHeight="1">
      <c r="A78" s="280" t="s">
        <v>47</v>
      </c>
      <c r="B78" s="192">
        <v>31</v>
      </c>
      <c r="C78" s="192">
        <v>30</v>
      </c>
      <c r="D78" s="192">
        <v>1</v>
      </c>
      <c r="E78" s="192">
        <v>0</v>
      </c>
      <c r="F78" s="192">
        <v>0</v>
      </c>
      <c r="G78" s="192">
        <v>0</v>
      </c>
      <c r="H78" s="192"/>
    </row>
    <row r="79" spans="1:8" s="482" customFormat="1" ht="12" customHeight="1">
      <c r="A79" s="280" t="s">
        <v>46</v>
      </c>
      <c r="B79" s="192">
        <v>29</v>
      </c>
      <c r="C79" s="192">
        <v>21</v>
      </c>
      <c r="D79" s="192">
        <v>6</v>
      </c>
      <c r="E79" s="192">
        <v>2</v>
      </c>
      <c r="F79" s="192">
        <v>0</v>
      </c>
      <c r="G79" s="192">
        <v>0</v>
      </c>
      <c r="H79" s="192"/>
    </row>
    <row r="80" spans="1:8" s="482" customFormat="1" ht="12" customHeight="1">
      <c r="A80" s="280" t="s">
        <v>45</v>
      </c>
      <c r="B80" s="192">
        <v>32</v>
      </c>
      <c r="C80" s="192">
        <v>24</v>
      </c>
      <c r="D80" s="192">
        <v>7</v>
      </c>
      <c r="E80" s="192">
        <v>1</v>
      </c>
      <c r="F80" s="192">
        <v>0</v>
      </c>
      <c r="G80" s="192">
        <v>0</v>
      </c>
      <c r="H80" s="192"/>
    </row>
    <row r="81" spans="1:24" s="482" customFormat="1" ht="6" customHeight="1" thickBot="1">
      <c r="A81" s="522"/>
      <c r="B81" s="522"/>
      <c r="C81" s="522"/>
      <c r="D81" s="522"/>
      <c r="E81" s="522"/>
      <c r="F81" s="522"/>
      <c r="G81" s="522"/>
      <c r="H81" s="280"/>
    </row>
    <row r="82" spans="1:24" s="482" customFormat="1" ht="11.25" customHeight="1">
      <c r="G82" s="523"/>
      <c r="H82" s="523"/>
    </row>
    <row r="83" spans="1:24" s="478" customFormat="1" ht="11.25" customHeight="1">
      <c r="A83" s="103" t="s">
        <v>185</v>
      </c>
      <c r="G83" s="495"/>
      <c r="H83" s="495"/>
    </row>
    <row r="84" spans="1:24" s="632" customFormat="1" ht="11.25" customHeight="1">
      <c r="A84" s="1410" t="s">
        <v>948</v>
      </c>
      <c r="B84" s="1600"/>
      <c r="C84" s="1600"/>
      <c r="D84" s="1600"/>
      <c r="E84" s="1600"/>
      <c r="F84" s="1600"/>
      <c r="G84" s="1600"/>
      <c r="H84" s="475"/>
    </row>
    <row r="85" spans="1:24" s="632" customFormat="1" ht="11.25" customHeight="1">
      <c r="A85" s="1600" t="s">
        <v>537</v>
      </c>
      <c r="B85" s="1600"/>
      <c r="C85" s="1600"/>
      <c r="D85" s="1600"/>
      <c r="E85" s="1600"/>
      <c r="F85" s="1600"/>
      <c r="G85" s="1600"/>
      <c r="H85" s="475"/>
    </row>
    <row r="86" spans="1:24" s="701" customFormat="1" ht="11.25" customHeight="1">
      <c r="A86" s="1600"/>
      <c r="B86" s="1600"/>
      <c r="C86" s="1600"/>
      <c r="D86" s="1600"/>
      <c r="E86" s="1600"/>
      <c r="F86" s="1600"/>
      <c r="G86" s="1600"/>
      <c r="H86" s="774"/>
    </row>
    <row r="87" spans="1:24" s="632" customFormat="1" ht="11.25" customHeight="1">
      <c r="A87" s="1600" t="s">
        <v>538</v>
      </c>
      <c r="B87" s="1600"/>
      <c r="C87" s="1600"/>
      <c r="D87" s="1600"/>
      <c r="E87" s="1600"/>
      <c r="F87" s="1600"/>
      <c r="G87" s="1600"/>
      <c r="H87" s="475"/>
    </row>
    <row r="88" spans="1:24" s="701" customFormat="1" ht="11.25" customHeight="1">
      <c r="A88" s="1600"/>
      <c r="B88" s="1600"/>
      <c r="C88" s="1600"/>
      <c r="D88" s="1600"/>
      <c r="E88" s="1600"/>
      <c r="F88" s="1600"/>
      <c r="G88" s="1600"/>
      <c r="H88" s="774"/>
    </row>
    <row r="89" spans="1:24" s="632" customFormat="1" ht="11.25" customHeight="1">
      <c r="A89" s="1409" t="s">
        <v>539</v>
      </c>
      <c r="B89" s="1409"/>
      <c r="C89" s="1409"/>
      <c r="D89" s="1409"/>
      <c r="E89" s="1409"/>
      <c r="F89" s="1409"/>
      <c r="G89" s="1409"/>
      <c r="H89" s="630"/>
    </row>
    <row r="90" spans="1:24" s="632" customFormat="1" ht="11.25" customHeight="1">
      <c r="A90" s="1600" t="s">
        <v>540</v>
      </c>
      <c r="B90" s="1600"/>
      <c r="C90" s="1600"/>
      <c r="D90" s="1600"/>
      <c r="E90" s="1600"/>
      <c r="F90" s="1600"/>
      <c r="G90" s="1600"/>
      <c r="H90" s="475"/>
    </row>
    <row r="91" spans="1:24" s="701" customFormat="1" ht="11.25" customHeight="1">
      <c r="A91" s="1600"/>
      <c r="B91" s="1600"/>
      <c r="C91" s="1600"/>
      <c r="D91" s="1600"/>
      <c r="E91" s="1600"/>
      <c r="F91" s="1600"/>
      <c r="G91" s="1600"/>
      <c r="H91" s="774"/>
    </row>
    <row r="92" spans="1:24" s="632" customFormat="1" ht="11.25" customHeight="1">
      <c r="A92" s="1408" t="s">
        <v>738</v>
      </c>
      <c r="B92" s="1409"/>
      <c r="C92" s="1409"/>
      <c r="D92" s="1409"/>
      <c r="E92" s="1409"/>
      <c r="F92" s="1409"/>
      <c r="G92" s="1409"/>
      <c r="H92" s="475"/>
    </row>
    <row r="93" spans="1:24" s="632" customFormat="1" ht="11.25" customHeight="1">
      <c r="A93" s="1656" t="s">
        <v>523</v>
      </c>
      <c r="B93" s="1656"/>
      <c r="C93" s="1656"/>
      <c r="D93" s="1656"/>
      <c r="E93" s="1656"/>
      <c r="F93" s="1656"/>
      <c r="G93" s="1656"/>
      <c r="H93" s="599"/>
      <c r="I93" s="599"/>
      <c r="J93" s="599"/>
      <c r="K93" s="599"/>
      <c r="L93" s="599"/>
      <c r="M93" s="599"/>
      <c r="N93" s="599"/>
      <c r="O93" s="599"/>
      <c r="P93" s="599"/>
      <c r="Q93" s="599"/>
      <c r="R93" s="599"/>
      <c r="S93" s="599"/>
      <c r="T93" s="599"/>
      <c r="U93" s="599"/>
      <c r="V93" s="599"/>
      <c r="W93" s="599"/>
      <c r="X93" s="599"/>
    </row>
    <row r="94" spans="1:24" s="478" customFormat="1" ht="11.25" customHeight="1">
      <c r="A94" s="1656"/>
      <c r="B94" s="1656"/>
      <c r="C94" s="1656"/>
      <c r="D94" s="1656"/>
      <c r="E94" s="1656"/>
      <c r="F94" s="1656"/>
      <c r="G94" s="1656"/>
      <c r="H94" s="495"/>
    </row>
    <row r="95" spans="1:24" s="478" customFormat="1" ht="11.25" customHeight="1">
      <c r="G95" s="495"/>
      <c r="H95" s="495"/>
    </row>
    <row r="96" spans="1:24" s="478" customFormat="1" ht="11.25" customHeight="1">
      <c r="A96" s="477" t="s">
        <v>815</v>
      </c>
      <c r="G96" s="495"/>
      <c r="H96" s="495"/>
    </row>
    <row r="97" spans="7:8" s="478" customFormat="1" ht="11.25" customHeight="1">
      <c r="G97" s="495"/>
      <c r="H97" s="495"/>
    </row>
    <row r="98" spans="7:8" s="478" customFormat="1" ht="11.25" customHeight="1">
      <c r="G98" s="495"/>
      <c r="H98" s="495"/>
    </row>
    <row r="99" spans="7:8" s="478" customFormat="1" ht="11.25" customHeight="1">
      <c r="G99" s="495"/>
      <c r="H99" s="495"/>
    </row>
    <row r="100" spans="7:8" s="478" customFormat="1" ht="11.25" customHeight="1">
      <c r="H100" s="495"/>
    </row>
    <row r="101" spans="7:8" s="478" customFormat="1" ht="11.25" customHeight="1">
      <c r="H101" s="495"/>
    </row>
  </sheetData>
  <mergeCells count="16">
    <mergeCell ref="A1:F1"/>
    <mergeCell ref="A84:G84"/>
    <mergeCell ref="C3:G3"/>
    <mergeCell ref="A3:A6"/>
    <mergeCell ref="B3:B6"/>
    <mergeCell ref="C4:C5"/>
    <mergeCell ref="D4:D5"/>
    <mergeCell ref="E4:E5"/>
    <mergeCell ref="F4:F5"/>
    <mergeCell ref="G4:G5"/>
    <mergeCell ref="A85:G86"/>
    <mergeCell ref="A89:G89"/>
    <mergeCell ref="A92:G92"/>
    <mergeCell ref="A93:G94"/>
    <mergeCell ref="A87:G88"/>
    <mergeCell ref="A90:G91"/>
  </mergeCells>
  <phoneticPr fontId="25" type="noConversion"/>
  <hyperlinks>
    <hyperlink ref="I1" location="Contents!A1" display="back to contents"/>
  </hyperlinks>
  <pageMargins left="0.75" right="0.75" top="0.3" bottom="0.27" header="0.25" footer="0.18"/>
  <pageSetup paperSize="9" scale="7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showGridLines="0" workbookViewId="0">
      <selection sqref="A1:G1"/>
    </sheetView>
  </sheetViews>
  <sheetFormatPr defaultColWidth="9.1640625" defaultRowHeight="11.25" customHeight="1"/>
  <cols>
    <col min="1" max="1" width="24.83203125" style="15" customWidth="1"/>
    <col min="2" max="2" width="12.83203125" style="15" customWidth="1"/>
    <col min="3" max="3" width="15.83203125" style="15" customWidth="1"/>
    <col min="4" max="8" width="13.5" style="15" customWidth="1"/>
    <col min="9" max="13" width="12.83203125" style="15" customWidth="1"/>
    <col min="14" max="14" width="14.1640625" style="15" customWidth="1"/>
    <col min="15" max="16" width="10.83203125" style="15" customWidth="1"/>
    <col min="17" max="17" width="10.83203125" style="174" customWidth="1"/>
    <col min="18" max="18" width="13" style="15" customWidth="1"/>
    <col min="19" max="19" width="3" style="15" customWidth="1"/>
    <col min="20" max="16384" width="9.1640625" style="15"/>
  </cols>
  <sheetData>
    <row r="1" spans="1:22" ht="18" customHeight="1">
      <c r="A1" s="1612" t="s">
        <v>1840</v>
      </c>
      <c r="B1" s="1612"/>
      <c r="C1" s="1612"/>
      <c r="D1" s="1612"/>
      <c r="E1" s="1612"/>
      <c r="F1" s="1612"/>
      <c r="G1" s="1612"/>
      <c r="H1" s="757"/>
      <c r="I1" s="1352" t="s">
        <v>665</v>
      </c>
      <c r="J1" s="1352"/>
      <c r="K1" s="757"/>
      <c r="L1" s="757"/>
      <c r="M1" s="757"/>
      <c r="N1" s="757"/>
      <c r="O1" s="757"/>
      <c r="P1" s="757"/>
      <c r="Q1" s="524"/>
      <c r="T1" s="1400"/>
      <c r="U1" s="1400"/>
      <c r="V1" s="474"/>
    </row>
    <row r="2" spans="1:22" ht="15" customHeight="1">
      <c r="A2" s="362"/>
      <c r="B2" s="504"/>
      <c r="C2" s="504"/>
      <c r="D2" s="504"/>
      <c r="E2" s="504"/>
      <c r="F2" s="504"/>
      <c r="G2" s="504"/>
      <c r="H2" s="504"/>
      <c r="I2" s="504"/>
      <c r="J2" s="504"/>
      <c r="K2" s="691"/>
      <c r="L2" s="691"/>
      <c r="M2" s="691"/>
      <c r="N2" s="691"/>
      <c r="O2" s="362"/>
      <c r="P2" s="362"/>
      <c r="Q2" s="504"/>
    </row>
    <row r="3" spans="1:22" s="481" customFormat="1" ht="12.75" customHeight="1">
      <c r="A3" s="1657" t="s">
        <v>383</v>
      </c>
      <c r="B3" s="1420" t="s">
        <v>134</v>
      </c>
      <c r="C3" s="1669" t="s">
        <v>836</v>
      </c>
      <c r="D3" s="1382"/>
      <c r="E3" s="1382"/>
      <c r="F3" s="1382"/>
      <c r="G3" s="1382"/>
      <c r="H3" s="1670"/>
      <c r="I3" s="1669" t="s">
        <v>89</v>
      </c>
      <c r="J3" s="1382"/>
      <c r="K3" s="1382"/>
      <c r="L3" s="1382"/>
      <c r="M3" s="1670"/>
      <c r="N3" s="1379" t="s">
        <v>583</v>
      </c>
      <c r="O3" s="1666" t="s">
        <v>32</v>
      </c>
      <c r="P3" s="1392" t="s">
        <v>346</v>
      </c>
      <c r="Q3" s="1392" t="s">
        <v>183</v>
      </c>
      <c r="R3" s="1392" t="s">
        <v>43</v>
      </c>
    </row>
    <row r="4" spans="1:22" s="787" customFormat="1" ht="12.75">
      <c r="A4" s="1668"/>
      <c r="B4" s="1420"/>
      <c r="C4" s="1671"/>
      <c r="D4" s="1440"/>
      <c r="E4" s="1440"/>
      <c r="F4" s="1440"/>
      <c r="G4" s="1440"/>
      <c r="H4" s="1672"/>
      <c r="I4" s="1671"/>
      <c r="J4" s="1440"/>
      <c r="K4" s="1440"/>
      <c r="L4" s="1440"/>
      <c r="M4" s="1672"/>
      <c r="N4" s="1380"/>
      <c r="O4" s="1667"/>
      <c r="P4" s="1393"/>
      <c r="Q4" s="1393"/>
      <c r="R4" s="1393"/>
    </row>
    <row r="5" spans="1:22" s="481" customFormat="1" ht="12.75" customHeight="1">
      <c r="A5" s="1658"/>
      <c r="B5" s="1665"/>
      <c r="C5" s="1497" t="s">
        <v>186</v>
      </c>
      <c r="D5" s="1379" t="s">
        <v>31</v>
      </c>
      <c r="E5" s="1379" t="s">
        <v>345</v>
      </c>
      <c r="F5" s="1379" t="s">
        <v>330</v>
      </c>
      <c r="G5" s="1379" t="s">
        <v>331</v>
      </c>
      <c r="H5" s="1495" t="s">
        <v>332</v>
      </c>
      <c r="I5" s="1497" t="s">
        <v>184</v>
      </c>
      <c r="J5" s="704" t="s">
        <v>90</v>
      </c>
      <c r="K5" s="692"/>
      <c r="L5" s="704" t="s">
        <v>90</v>
      </c>
      <c r="M5" s="950"/>
      <c r="N5" s="1673"/>
      <c r="O5" s="1660"/>
      <c r="P5" s="1660"/>
      <c r="Q5" s="1660"/>
      <c r="R5" s="1664"/>
    </row>
    <row r="6" spans="1:22" s="481" customFormat="1" ht="12.75" customHeight="1">
      <c r="A6" s="1658"/>
      <c r="B6" s="1665"/>
      <c r="C6" s="1498"/>
      <c r="D6" s="1380"/>
      <c r="E6" s="1380"/>
      <c r="F6" s="1380"/>
      <c r="G6" s="1380"/>
      <c r="H6" s="1420"/>
      <c r="I6" s="1498"/>
      <c r="J6" s="1380" t="s">
        <v>579</v>
      </c>
      <c r="K6" s="702" t="s">
        <v>594</v>
      </c>
      <c r="L6" s="1380" t="s">
        <v>580</v>
      </c>
      <c r="M6" s="948" t="s">
        <v>594</v>
      </c>
      <c r="N6" s="1673"/>
      <c r="O6" s="1660"/>
      <c r="P6" s="1660"/>
      <c r="Q6" s="1660"/>
      <c r="R6" s="1664"/>
    </row>
    <row r="7" spans="1:22" s="787" customFormat="1" ht="12.75" customHeight="1">
      <c r="A7" s="1658"/>
      <c r="B7" s="1665"/>
      <c r="C7" s="1498"/>
      <c r="D7" s="1380"/>
      <c r="E7" s="1380"/>
      <c r="F7" s="1380"/>
      <c r="G7" s="1380"/>
      <c r="H7" s="1420"/>
      <c r="I7" s="1498"/>
      <c r="J7" s="1380"/>
      <c r="K7" s="702"/>
      <c r="L7" s="1380"/>
      <c r="M7" s="948"/>
      <c r="N7" s="1673"/>
      <c r="O7" s="1660"/>
      <c r="P7" s="1660"/>
      <c r="Q7" s="1660"/>
      <c r="R7" s="1664"/>
    </row>
    <row r="8" spans="1:22" s="787" customFormat="1" ht="12.75" customHeight="1">
      <c r="A8" s="1658"/>
      <c r="B8" s="1665"/>
      <c r="C8" s="1498"/>
      <c r="D8" s="1380"/>
      <c r="E8" s="1380"/>
      <c r="F8" s="1380"/>
      <c r="G8" s="1380"/>
      <c r="H8" s="1420"/>
      <c r="I8" s="1498"/>
      <c r="J8" s="1380"/>
      <c r="K8" s="1380" t="s">
        <v>30</v>
      </c>
      <c r="L8" s="1380"/>
      <c r="M8" s="1420" t="s">
        <v>374</v>
      </c>
      <c r="N8" s="1673"/>
      <c r="O8" s="1660"/>
      <c r="P8" s="1660"/>
      <c r="Q8" s="1660"/>
      <c r="R8" s="1664"/>
    </row>
    <row r="9" spans="1:22" s="481" customFormat="1" ht="12.75">
      <c r="A9" s="1658"/>
      <c r="B9" s="1665"/>
      <c r="C9" s="1498"/>
      <c r="D9" s="1380"/>
      <c r="E9" s="1380"/>
      <c r="F9" s="1380"/>
      <c r="G9" s="1380"/>
      <c r="H9" s="1420"/>
      <c r="I9" s="1498"/>
      <c r="J9" s="1380"/>
      <c r="K9" s="1380"/>
      <c r="L9" s="1380"/>
      <c r="M9" s="1420"/>
      <c r="N9" s="1673"/>
      <c r="O9" s="1660"/>
      <c r="P9" s="1660"/>
      <c r="Q9" s="1660"/>
      <c r="R9" s="1664"/>
    </row>
    <row r="10" spans="1:22" s="481" customFormat="1" ht="12.75">
      <c r="A10" s="491"/>
      <c r="B10" s="949"/>
      <c r="C10" s="1499"/>
      <c r="D10" s="1494"/>
      <c r="E10" s="1494"/>
      <c r="F10" s="1494"/>
      <c r="G10" s="1494"/>
      <c r="H10" s="1496"/>
      <c r="I10" s="951"/>
      <c r="J10" s="1494"/>
      <c r="K10" s="491"/>
      <c r="L10" s="1494"/>
      <c r="M10" s="949"/>
      <c r="N10" s="1494"/>
      <c r="O10" s="491"/>
      <c r="P10" s="491"/>
      <c r="Q10" s="491"/>
      <c r="R10" s="491"/>
    </row>
    <row r="11" spans="1:22" s="480" customFormat="1" ht="21" customHeight="1">
      <c r="A11" s="514" t="s">
        <v>16</v>
      </c>
      <c r="B11" s="1054">
        <v>1339</v>
      </c>
      <c r="C11" s="1056">
        <v>605</v>
      </c>
      <c r="D11" s="1056">
        <v>708</v>
      </c>
      <c r="E11" s="1054">
        <v>1059</v>
      </c>
      <c r="F11" s="1056">
        <v>51</v>
      </c>
      <c r="G11" s="1056">
        <v>151</v>
      </c>
      <c r="H11" s="1054">
        <v>1192</v>
      </c>
      <c r="I11" s="1056">
        <v>974</v>
      </c>
      <c r="J11" s="1056">
        <v>210</v>
      </c>
      <c r="K11" s="1056">
        <v>194</v>
      </c>
      <c r="L11" s="1056">
        <v>879</v>
      </c>
      <c r="M11" s="1056">
        <v>806</v>
      </c>
      <c r="N11" s="1056">
        <v>502</v>
      </c>
      <c r="O11" s="1056">
        <v>459</v>
      </c>
      <c r="P11" s="1056">
        <v>40</v>
      </c>
      <c r="Q11" s="1056">
        <v>60</v>
      </c>
      <c r="R11" s="1056">
        <v>173</v>
      </c>
    </row>
    <row r="12" spans="1:22" s="481" customFormat="1" ht="9" customHeight="1">
      <c r="B12" s="203"/>
      <c r="C12" s="1057"/>
      <c r="D12" s="1057"/>
      <c r="E12" s="1057"/>
      <c r="F12" s="1057"/>
      <c r="G12" s="1057"/>
      <c r="H12" s="1057"/>
      <c r="I12" s="1057"/>
      <c r="J12" s="1057"/>
      <c r="K12" s="1057"/>
      <c r="L12" s="1057"/>
      <c r="M12" s="1057"/>
      <c r="N12" s="1057"/>
      <c r="O12" s="1057"/>
      <c r="P12" s="1057"/>
      <c r="Q12" s="1057"/>
      <c r="R12" s="1057"/>
    </row>
    <row r="13" spans="1:22" s="481" customFormat="1" ht="12.75">
      <c r="A13" s="136" t="s">
        <v>72</v>
      </c>
      <c r="B13" s="1055">
        <v>56</v>
      </c>
      <c r="C13" s="1055">
        <v>26</v>
      </c>
      <c r="D13" s="1055">
        <v>35</v>
      </c>
      <c r="E13" s="1055">
        <v>50</v>
      </c>
      <c r="F13" s="1055">
        <v>0</v>
      </c>
      <c r="G13" s="1055">
        <v>9</v>
      </c>
      <c r="H13" s="1055">
        <v>53</v>
      </c>
      <c r="I13" s="1055">
        <v>33</v>
      </c>
      <c r="J13" s="1055">
        <v>26</v>
      </c>
      <c r="K13" s="1055">
        <v>26</v>
      </c>
      <c r="L13" s="1055">
        <v>18</v>
      </c>
      <c r="M13" s="1055">
        <v>14</v>
      </c>
      <c r="N13" s="1055">
        <v>19</v>
      </c>
      <c r="O13" s="1055">
        <v>42</v>
      </c>
      <c r="P13" s="1055">
        <v>0</v>
      </c>
      <c r="Q13" s="1055">
        <v>2</v>
      </c>
      <c r="R13" s="1055">
        <v>13</v>
      </c>
    </row>
    <row r="14" spans="1:22" s="481" customFormat="1" ht="12.75">
      <c r="A14" s="136" t="s">
        <v>71</v>
      </c>
      <c r="B14" s="1055">
        <v>33</v>
      </c>
      <c r="C14" s="1055">
        <v>21</v>
      </c>
      <c r="D14" s="1055">
        <v>13</v>
      </c>
      <c r="E14" s="1055">
        <v>25</v>
      </c>
      <c r="F14" s="1055">
        <v>0</v>
      </c>
      <c r="G14" s="1055">
        <v>9</v>
      </c>
      <c r="H14" s="1055">
        <v>29</v>
      </c>
      <c r="I14" s="1055">
        <v>19</v>
      </c>
      <c r="J14" s="1055">
        <v>11</v>
      </c>
      <c r="K14" s="1055">
        <v>10</v>
      </c>
      <c r="L14" s="1055">
        <v>11</v>
      </c>
      <c r="M14" s="1055">
        <v>7</v>
      </c>
      <c r="N14" s="1055">
        <v>9</v>
      </c>
      <c r="O14" s="1055">
        <v>20</v>
      </c>
      <c r="P14" s="1055">
        <v>0</v>
      </c>
      <c r="Q14" s="1055">
        <v>3</v>
      </c>
      <c r="R14" s="1055">
        <v>11</v>
      </c>
    </row>
    <row r="15" spans="1:22" s="481" customFormat="1" ht="12.75">
      <c r="A15" s="136" t="s">
        <v>70</v>
      </c>
      <c r="B15" s="1055">
        <v>14</v>
      </c>
      <c r="C15" s="1055">
        <v>9</v>
      </c>
      <c r="D15" s="1055">
        <v>6</v>
      </c>
      <c r="E15" s="1055">
        <v>11</v>
      </c>
      <c r="F15" s="1055">
        <v>2</v>
      </c>
      <c r="G15" s="1055">
        <v>1</v>
      </c>
      <c r="H15" s="1055">
        <v>12</v>
      </c>
      <c r="I15" s="1055">
        <v>8</v>
      </c>
      <c r="J15" s="1055">
        <v>3</v>
      </c>
      <c r="K15" s="1055">
        <v>3</v>
      </c>
      <c r="L15" s="1055">
        <v>8</v>
      </c>
      <c r="M15" s="1055">
        <v>7</v>
      </c>
      <c r="N15" s="1055">
        <v>4</v>
      </c>
      <c r="O15" s="1055">
        <v>5</v>
      </c>
      <c r="P15" s="1055">
        <v>1</v>
      </c>
      <c r="Q15" s="1055">
        <v>0</v>
      </c>
      <c r="R15" s="1055">
        <v>2</v>
      </c>
    </row>
    <row r="16" spans="1:22" s="481" customFormat="1" ht="12.75">
      <c r="A16" s="136" t="s">
        <v>69</v>
      </c>
      <c r="B16" s="1055">
        <v>16</v>
      </c>
      <c r="C16" s="1055">
        <v>6</v>
      </c>
      <c r="D16" s="1055">
        <v>7</v>
      </c>
      <c r="E16" s="1055">
        <v>11</v>
      </c>
      <c r="F16" s="1055">
        <v>1</v>
      </c>
      <c r="G16" s="1055">
        <v>1</v>
      </c>
      <c r="H16" s="1055">
        <v>14</v>
      </c>
      <c r="I16" s="1055">
        <v>13</v>
      </c>
      <c r="J16" s="1055">
        <v>1</v>
      </c>
      <c r="K16" s="1055">
        <v>0</v>
      </c>
      <c r="L16" s="1055">
        <v>12</v>
      </c>
      <c r="M16" s="1055">
        <v>8</v>
      </c>
      <c r="N16" s="1055">
        <v>6</v>
      </c>
      <c r="O16" s="1055">
        <v>2</v>
      </c>
      <c r="P16" s="1055">
        <v>0</v>
      </c>
      <c r="Q16" s="1055">
        <v>1</v>
      </c>
      <c r="R16" s="1055">
        <v>2</v>
      </c>
    </row>
    <row r="17" spans="1:18" s="573" customFormat="1" ht="12.75">
      <c r="A17" s="578" t="s">
        <v>369</v>
      </c>
      <c r="B17" s="1055">
        <v>92</v>
      </c>
      <c r="C17" s="1055">
        <v>29</v>
      </c>
      <c r="D17" s="1055">
        <v>51</v>
      </c>
      <c r="E17" s="1055">
        <v>73</v>
      </c>
      <c r="F17" s="1055">
        <v>3</v>
      </c>
      <c r="G17" s="1055">
        <v>11</v>
      </c>
      <c r="H17" s="1055">
        <v>82</v>
      </c>
      <c r="I17" s="1055">
        <v>70</v>
      </c>
      <c r="J17" s="1055">
        <v>39</v>
      </c>
      <c r="K17" s="1055">
        <v>38</v>
      </c>
      <c r="L17" s="1055">
        <v>52</v>
      </c>
      <c r="M17" s="1055">
        <v>46</v>
      </c>
      <c r="N17" s="1055">
        <v>46</v>
      </c>
      <c r="O17" s="1055">
        <v>40</v>
      </c>
      <c r="P17" s="1055">
        <v>6</v>
      </c>
      <c r="Q17" s="1055">
        <v>3</v>
      </c>
      <c r="R17" s="1055">
        <v>15</v>
      </c>
    </row>
    <row r="18" spans="1:18" s="481" customFormat="1" ht="12.75">
      <c r="A18" s="136" t="s">
        <v>68</v>
      </c>
      <c r="B18" s="1055">
        <v>9</v>
      </c>
      <c r="C18" s="1055">
        <v>5</v>
      </c>
      <c r="D18" s="1055">
        <v>3</v>
      </c>
      <c r="E18" s="1055">
        <v>6</v>
      </c>
      <c r="F18" s="1055">
        <v>2</v>
      </c>
      <c r="G18" s="1055">
        <v>1</v>
      </c>
      <c r="H18" s="1055">
        <v>8</v>
      </c>
      <c r="I18" s="1055">
        <v>7</v>
      </c>
      <c r="J18" s="1055">
        <v>0</v>
      </c>
      <c r="K18" s="1055">
        <v>0</v>
      </c>
      <c r="L18" s="1055">
        <v>7</v>
      </c>
      <c r="M18" s="1055">
        <v>7</v>
      </c>
      <c r="N18" s="1055">
        <v>3</v>
      </c>
      <c r="O18" s="1055">
        <v>0</v>
      </c>
      <c r="P18" s="1055">
        <v>0</v>
      </c>
      <c r="Q18" s="1055">
        <v>1</v>
      </c>
      <c r="R18" s="1055">
        <v>1</v>
      </c>
    </row>
    <row r="19" spans="1:18" s="481" customFormat="1" ht="12.75">
      <c r="A19" s="136" t="s">
        <v>19</v>
      </c>
      <c r="B19" s="1055">
        <v>22</v>
      </c>
      <c r="C19" s="1055">
        <v>16</v>
      </c>
      <c r="D19" s="1055">
        <v>15</v>
      </c>
      <c r="E19" s="1055">
        <v>21</v>
      </c>
      <c r="F19" s="1055">
        <v>0</v>
      </c>
      <c r="G19" s="1055">
        <v>2</v>
      </c>
      <c r="H19" s="1055">
        <v>22</v>
      </c>
      <c r="I19" s="1055">
        <v>16</v>
      </c>
      <c r="J19" s="1055">
        <v>1</v>
      </c>
      <c r="K19" s="1055">
        <v>1</v>
      </c>
      <c r="L19" s="1055">
        <v>16</v>
      </c>
      <c r="M19" s="1055">
        <v>11</v>
      </c>
      <c r="N19" s="1055">
        <v>10</v>
      </c>
      <c r="O19" s="1055">
        <v>6</v>
      </c>
      <c r="P19" s="1055">
        <v>0</v>
      </c>
      <c r="Q19" s="1055">
        <v>0</v>
      </c>
      <c r="R19" s="1055">
        <v>1</v>
      </c>
    </row>
    <row r="20" spans="1:18" s="481" customFormat="1" ht="12.75">
      <c r="A20" s="136" t="s">
        <v>67</v>
      </c>
      <c r="B20" s="1055">
        <v>57</v>
      </c>
      <c r="C20" s="1055">
        <v>27</v>
      </c>
      <c r="D20" s="1055">
        <v>30</v>
      </c>
      <c r="E20" s="1055">
        <v>47</v>
      </c>
      <c r="F20" s="1055">
        <v>1</v>
      </c>
      <c r="G20" s="1055">
        <v>6</v>
      </c>
      <c r="H20" s="1055">
        <v>54</v>
      </c>
      <c r="I20" s="1055">
        <v>47</v>
      </c>
      <c r="J20" s="1055">
        <v>10</v>
      </c>
      <c r="K20" s="1055">
        <v>8</v>
      </c>
      <c r="L20" s="1055">
        <v>45</v>
      </c>
      <c r="M20" s="1055">
        <v>44</v>
      </c>
      <c r="N20" s="1055">
        <v>22</v>
      </c>
      <c r="O20" s="1055">
        <v>16</v>
      </c>
      <c r="P20" s="1055">
        <v>1</v>
      </c>
      <c r="Q20" s="1055">
        <v>1</v>
      </c>
      <c r="R20" s="1055">
        <v>6</v>
      </c>
    </row>
    <row r="21" spans="1:18" s="481" customFormat="1" ht="12.75">
      <c r="A21" s="136" t="s">
        <v>66</v>
      </c>
      <c r="B21" s="1055">
        <v>36</v>
      </c>
      <c r="C21" s="1055">
        <v>19</v>
      </c>
      <c r="D21" s="1055">
        <v>19</v>
      </c>
      <c r="E21" s="1055">
        <v>27</v>
      </c>
      <c r="F21" s="1055">
        <v>0</v>
      </c>
      <c r="G21" s="1055">
        <v>4</v>
      </c>
      <c r="H21" s="1055">
        <v>32</v>
      </c>
      <c r="I21" s="1055">
        <v>26</v>
      </c>
      <c r="J21" s="1055">
        <v>1</v>
      </c>
      <c r="K21" s="1055">
        <v>1</v>
      </c>
      <c r="L21" s="1055">
        <v>26</v>
      </c>
      <c r="M21" s="1055">
        <v>24</v>
      </c>
      <c r="N21" s="1055">
        <v>11</v>
      </c>
      <c r="O21" s="1055">
        <v>11</v>
      </c>
      <c r="P21" s="1055">
        <v>1</v>
      </c>
      <c r="Q21" s="1055">
        <v>3</v>
      </c>
      <c r="R21" s="1055">
        <v>3</v>
      </c>
    </row>
    <row r="22" spans="1:18" s="481" customFormat="1" ht="12.75">
      <c r="A22" s="136" t="s">
        <v>65</v>
      </c>
      <c r="B22" s="1055">
        <v>14</v>
      </c>
      <c r="C22" s="1055">
        <v>6</v>
      </c>
      <c r="D22" s="1055">
        <v>6</v>
      </c>
      <c r="E22" s="1055">
        <v>9</v>
      </c>
      <c r="F22" s="1055">
        <v>0</v>
      </c>
      <c r="G22" s="1055">
        <v>2</v>
      </c>
      <c r="H22" s="1055">
        <v>12</v>
      </c>
      <c r="I22" s="1055">
        <v>8</v>
      </c>
      <c r="J22" s="1055">
        <v>0</v>
      </c>
      <c r="K22" s="1055">
        <v>0</v>
      </c>
      <c r="L22" s="1055">
        <v>8</v>
      </c>
      <c r="M22" s="1055">
        <v>7</v>
      </c>
      <c r="N22" s="1055">
        <v>3</v>
      </c>
      <c r="O22" s="1055">
        <v>9</v>
      </c>
      <c r="P22" s="1055">
        <v>1</v>
      </c>
      <c r="Q22" s="1055">
        <v>1</v>
      </c>
      <c r="R22" s="1055">
        <v>1</v>
      </c>
    </row>
    <row r="23" spans="1:18" s="481" customFormat="1" ht="12.75">
      <c r="A23" s="136" t="s">
        <v>64</v>
      </c>
      <c r="B23" s="1055">
        <v>14</v>
      </c>
      <c r="C23" s="1055">
        <v>5</v>
      </c>
      <c r="D23" s="1055">
        <v>7</v>
      </c>
      <c r="E23" s="1055">
        <v>10</v>
      </c>
      <c r="F23" s="1055">
        <v>0</v>
      </c>
      <c r="G23" s="1055">
        <v>2</v>
      </c>
      <c r="H23" s="1055">
        <v>13</v>
      </c>
      <c r="I23" s="1055">
        <v>9</v>
      </c>
      <c r="J23" s="1055">
        <v>7</v>
      </c>
      <c r="K23" s="1055">
        <v>7</v>
      </c>
      <c r="L23" s="1055">
        <v>5</v>
      </c>
      <c r="M23" s="1055">
        <v>2</v>
      </c>
      <c r="N23" s="1055">
        <v>7</v>
      </c>
      <c r="O23" s="1055">
        <v>1</v>
      </c>
      <c r="P23" s="1055">
        <v>1</v>
      </c>
      <c r="Q23" s="1055">
        <v>0</v>
      </c>
      <c r="R23" s="1055">
        <v>2</v>
      </c>
    </row>
    <row r="24" spans="1:18" s="481" customFormat="1" ht="12.75">
      <c r="A24" s="416" t="s">
        <v>63</v>
      </c>
      <c r="B24" s="1055">
        <v>10</v>
      </c>
      <c r="C24" s="1055">
        <v>6</v>
      </c>
      <c r="D24" s="1055">
        <v>5</v>
      </c>
      <c r="E24" s="1055">
        <v>7</v>
      </c>
      <c r="F24" s="1055">
        <v>0</v>
      </c>
      <c r="G24" s="1055">
        <v>1</v>
      </c>
      <c r="H24" s="1055">
        <v>7</v>
      </c>
      <c r="I24" s="1055">
        <v>6</v>
      </c>
      <c r="J24" s="1055">
        <v>0</v>
      </c>
      <c r="K24" s="1055">
        <v>0</v>
      </c>
      <c r="L24" s="1055">
        <v>6</v>
      </c>
      <c r="M24" s="1055">
        <v>6</v>
      </c>
      <c r="N24" s="1055">
        <v>4</v>
      </c>
      <c r="O24" s="1055">
        <v>3</v>
      </c>
      <c r="P24" s="1055">
        <v>1</v>
      </c>
      <c r="Q24" s="1055">
        <v>0</v>
      </c>
      <c r="R24" s="1055">
        <v>0</v>
      </c>
    </row>
    <row r="25" spans="1:18" s="481" customFormat="1" ht="12.75">
      <c r="A25" s="416" t="s">
        <v>62</v>
      </c>
      <c r="B25" s="1055">
        <v>37</v>
      </c>
      <c r="C25" s="1055">
        <v>19</v>
      </c>
      <c r="D25" s="1055">
        <v>19</v>
      </c>
      <c r="E25" s="1055">
        <v>29</v>
      </c>
      <c r="F25" s="1055">
        <v>5</v>
      </c>
      <c r="G25" s="1055">
        <v>6</v>
      </c>
      <c r="H25" s="1055">
        <v>34</v>
      </c>
      <c r="I25" s="1055">
        <v>30</v>
      </c>
      <c r="J25" s="1055">
        <v>9</v>
      </c>
      <c r="K25" s="1055">
        <v>8</v>
      </c>
      <c r="L25" s="1055">
        <v>27</v>
      </c>
      <c r="M25" s="1055">
        <v>26</v>
      </c>
      <c r="N25" s="1055">
        <v>13</v>
      </c>
      <c r="O25" s="1055">
        <v>11</v>
      </c>
      <c r="P25" s="1055">
        <v>1</v>
      </c>
      <c r="Q25" s="1055">
        <v>2</v>
      </c>
      <c r="R25" s="1055">
        <v>6</v>
      </c>
    </row>
    <row r="26" spans="1:18" s="481" customFormat="1" ht="12.75">
      <c r="A26" s="416" t="s">
        <v>20</v>
      </c>
      <c r="B26" s="1055">
        <v>65</v>
      </c>
      <c r="C26" s="1055">
        <v>25</v>
      </c>
      <c r="D26" s="1055">
        <v>38</v>
      </c>
      <c r="E26" s="1055">
        <v>53</v>
      </c>
      <c r="F26" s="1055">
        <v>7</v>
      </c>
      <c r="G26" s="1055">
        <v>7</v>
      </c>
      <c r="H26" s="1055">
        <v>63</v>
      </c>
      <c r="I26" s="1055">
        <v>51</v>
      </c>
      <c r="J26" s="1055">
        <v>17</v>
      </c>
      <c r="K26" s="1055">
        <v>17</v>
      </c>
      <c r="L26" s="1055">
        <v>46</v>
      </c>
      <c r="M26" s="1055">
        <v>44</v>
      </c>
      <c r="N26" s="1055">
        <v>32</v>
      </c>
      <c r="O26" s="1055">
        <v>19</v>
      </c>
      <c r="P26" s="1055">
        <v>2</v>
      </c>
      <c r="Q26" s="1055">
        <v>3</v>
      </c>
      <c r="R26" s="1055">
        <v>6</v>
      </c>
    </row>
    <row r="27" spans="1:18" s="481" customFormat="1" ht="12.75">
      <c r="A27" s="416" t="s">
        <v>61</v>
      </c>
      <c r="B27" s="1055">
        <v>291</v>
      </c>
      <c r="C27" s="1055">
        <v>136</v>
      </c>
      <c r="D27" s="1055">
        <v>177</v>
      </c>
      <c r="E27" s="1055">
        <v>241</v>
      </c>
      <c r="F27" s="1055">
        <v>6</v>
      </c>
      <c r="G27" s="1055">
        <v>26</v>
      </c>
      <c r="H27" s="1055">
        <v>255</v>
      </c>
      <c r="I27" s="1055">
        <v>221</v>
      </c>
      <c r="J27" s="1055">
        <v>8</v>
      </c>
      <c r="K27" s="1055">
        <v>6</v>
      </c>
      <c r="L27" s="1055">
        <v>218</v>
      </c>
      <c r="M27" s="1055">
        <v>210</v>
      </c>
      <c r="N27" s="1055">
        <v>106</v>
      </c>
      <c r="O27" s="1055">
        <v>91</v>
      </c>
      <c r="P27" s="1055">
        <v>6</v>
      </c>
      <c r="Q27" s="1055">
        <v>7</v>
      </c>
      <c r="R27" s="1055">
        <v>26</v>
      </c>
    </row>
    <row r="28" spans="1:18" s="481" customFormat="1" ht="12.75">
      <c r="A28" s="416" t="s">
        <v>60</v>
      </c>
      <c r="B28" s="1055">
        <v>33</v>
      </c>
      <c r="C28" s="1055">
        <v>11</v>
      </c>
      <c r="D28" s="1055">
        <v>12</v>
      </c>
      <c r="E28" s="1055">
        <v>21</v>
      </c>
      <c r="F28" s="1055">
        <v>4</v>
      </c>
      <c r="G28" s="1055">
        <v>13</v>
      </c>
      <c r="H28" s="1055">
        <v>31</v>
      </c>
      <c r="I28" s="1055">
        <v>26</v>
      </c>
      <c r="J28" s="1055">
        <v>25</v>
      </c>
      <c r="K28" s="1055">
        <v>23</v>
      </c>
      <c r="L28" s="1055">
        <v>13</v>
      </c>
      <c r="M28" s="1055">
        <v>8</v>
      </c>
      <c r="N28" s="1055">
        <v>16</v>
      </c>
      <c r="O28" s="1055">
        <v>3</v>
      </c>
      <c r="P28" s="1055">
        <v>0</v>
      </c>
      <c r="Q28" s="1055">
        <v>6</v>
      </c>
      <c r="R28" s="1055">
        <v>4</v>
      </c>
    </row>
    <row r="29" spans="1:18" s="481" customFormat="1" ht="12.75">
      <c r="A29" s="416" t="s">
        <v>59</v>
      </c>
      <c r="B29" s="1055">
        <v>33</v>
      </c>
      <c r="C29" s="1055">
        <v>15</v>
      </c>
      <c r="D29" s="1055">
        <v>16</v>
      </c>
      <c r="E29" s="1055">
        <v>28</v>
      </c>
      <c r="F29" s="1055">
        <v>1</v>
      </c>
      <c r="G29" s="1055">
        <v>1</v>
      </c>
      <c r="H29" s="1055">
        <v>29</v>
      </c>
      <c r="I29" s="1055">
        <v>25</v>
      </c>
      <c r="J29" s="1055">
        <v>1</v>
      </c>
      <c r="K29" s="1055">
        <v>0</v>
      </c>
      <c r="L29" s="1055">
        <v>25</v>
      </c>
      <c r="M29" s="1055">
        <v>24</v>
      </c>
      <c r="N29" s="1055">
        <v>8</v>
      </c>
      <c r="O29" s="1055">
        <v>23</v>
      </c>
      <c r="P29" s="1055">
        <v>2</v>
      </c>
      <c r="Q29" s="1055">
        <v>0</v>
      </c>
      <c r="R29" s="1055">
        <v>3</v>
      </c>
    </row>
    <row r="30" spans="1:18" s="481" customFormat="1" ht="12.75">
      <c r="A30" s="416" t="s">
        <v>58</v>
      </c>
      <c r="B30" s="1055">
        <v>21</v>
      </c>
      <c r="C30" s="1055">
        <v>5</v>
      </c>
      <c r="D30" s="1055">
        <v>10</v>
      </c>
      <c r="E30" s="1055">
        <v>15</v>
      </c>
      <c r="F30" s="1055">
        <v>0</v>
      </c>
      <c r="G30" s="1055">
        <v>4</v>
      </c>
      <c r="H30" s="1055">
        <v>20</v>
      </c>
      <c r="I30" s="1055">
        <v>17</v>
      </c>
      <c r="J30" s="1055">
        <v>9</v>
      </c>
      <c r="K30" s="1055">
        <v>9</v>
      </c>
      <c r="L30" s="1055">
        <v>13</v>
      </c>
      <c r="M30" s="1055">
        <v>11</v>
      </c>
      <c r="N30" s="1055">
        <v>13</v>
      </c>
      <c r="O30" s="1055">
        <v>9</v>
      </c>
      <c r="P30" s="1055">
        <v>0</v>
      </c>
      <c r="Q30" s="1055">
        <v>1</v>
      </c>
      <c r="R30" s="1055">
        <v>2</v>
      </c>
    </row>
    <row r="31" spans="1:18" s="481" customFormat="1" ht="12.75">
      <c r="A31" s="416" t="s">
        <v>57</v>
      </c>
      <c r="B31" s="1055">
        <v>10</v>
      </c>
      <c r="C31" s="1055">
        <v>3</v>
      </c>
      <c r="D31" s="1055">
        <v>6</v>
      </c>
      <c r="E31" s="1055">
        <v>7</v>
      </c>
      <c r="F31" s="1055">
        <v>0</v>
      </c>
      <c r="G31" s="1055">
        <v>0</v>
      </c>
      <c r="H31" s="1055">
        <v>8</v>
      </c>
      <c r="I31" s="1055">
        <v>4</v>
      </c>
      <c r="J31" s="1055">
        <v>3</v>
      </c>
      <c r="K31" s="1055">
        <v>3</v>
      </c>
      <c r="L31" s="1055">
        <v>4</v>
      </c>
      <c r="M31" s="1055">
        <v>3</v>
      </c>
      <c r="N31" s="1055">
        <v>4</v>
      </c>
      <c r="O31" s="1055">
        <v>2</v>
      </c>
      <c r="P31" s="1055">
        <v>0</v>
      </c>
      <c r="Q31" s="1055">
        <v>0</v>
      </c>
      <c r="R31" s="1055">
        <v>1</v>
      </c>
    </row>
    <row r="32" spans="1:18" s="573" customFormat="1" ht="12.75">
      <c r="A32" s="578" t="s">
        <v>368</v>
      </c>
      <c r="B32" s="1055">
        <v>3</v>
      </c>
      <c r="C32" s="1055">
        <v>1</v>
      </c>
      <c r="D32" s="1055">
        <v>0</v>
      </c>
      <c r="E32" s="1055">
        <v>1</v>
      </c>
      <c r="F32" s="1055">
        <v>0</v>
      </c>
      <c r="G32" s="1055">
        <v>1</v>
      </c>
      <c r="H32" s="1055">
        <v>2</v>
      </c>
      <c r="I32" s="1055">
        <v>0</v>
      </c>
      <c r="J32" s="1055">
        <v>0</v>
      </c>
      <c r="K32" s="1055">
        <v>0</v>
      </c>
      <c r="L32" s="1055">
        <v>0</v>
      </c>
      <c r="M32" s="1055">
        <v>0</v>
      </c>
      <c r="N32" s="1055">
        <v>0</v>
      </c>
      <c r="O32" s="1055">
        <v>0</v>
      </c>
      <c r="P32" s="1055">
        <v>1</v>
      </c>
      <c r="Q32" s="1055">
        <v>0</v>
      </c>
      <c r="R32" s="1055">
        <v>0</v>
      </c>
    </row>
    <row r="33" spans="1:18" s="481" customFormat="1" ht="12.75">
      <c r="A33" s="416" t="s">
        <v>56</v>
      </c>
      <c r="B33" s="1055">
        <v>39</v>
      </c>
      <c r="C33" s="1055">
        <v>23</v>
      </c>
      <c r="D33" s="1055">
        <v>21</v>
      </c>
      <c r="E33" s="1055">
        <v>34</v>
      </c>
      <c r="F33" s="1055">
        <v>0</v>
      </c>
      <c r="G33" s="1055">
        <v>2</v>
      </c>
      <c r="H33" s="1055">
        <v>37</v>
      </c>
      <c r="I33" s="1055">
        <v>29</v>
      </c>
      <c r="J33" s="1055">
        <v>0</v>
      </c>
      <c r="K33" s="1055">
        <v>0</v>
      </c>
      <c r="L33" s="1055">
        <v>29</v>
      </c>
      <c r="M33" s="1055">
        <v>28</v>
      </c>
      <c r="N33" s="1055">
        <v>13</v>
      </c>
      <c r="O33" s="1055">
        <v>11</v>
      </c>
      <c r="P33" s="1055">
        <v>1</v>
      </c>
      <c r="Q33" s="1055">
        <v>1</v>
      </c>
      <c r="R33" s="1055">
        <v>4</v>
      </c>
    </row>
    <row r="34" spans="1:18" s="481" customFormat="1" ht="12.75">
      <c r="A34" s="136" t="s">
        <v>55</v>
      </c>
      <c r="B34" s="1055">
        <v>94</v>
      </c>
      <c r="C34" s="1055">
        <v>43</v>
      </c>
      <c r="D34" s="1055">
        <v>40</v>
      </c>
      <c r="E34" s="1055">
        <v>70</v>
      </c>
      <c r="F34" s="1055">
        <v>5</v>
      </c>
      <c r="G34" s="1055">
        <v>14</v>
      </c>
      <c r="H34" s="1055">
        <v>83</v>
      </c>
      <c r="I34" s="1055">
        <v>64</v>
      </c>
      <c r="J34" s="1055">
        <v>3</v>
      </c>
      <c r="K34" s="1055">
        <v>3</v>
      </c>
      <c r="L34" s="1055">
        <v>62</v>
      </c>
      <c r="M34" s="1055">
        <v>57</v>
      </c>
      <c r="N34" s="1055">
        <v>28</v>
      </c>
      <c r="O34" s="1055">
        <v>34</v>
      </c>
      <c r="P34" s="1055">
        <v>2</v>
      </c>
      <c r="Q34" s="1055">
        <v>5</v>
      </c>
      <c r="R34" s="1055">
        <v>18</v>
      </c>
    </row>
    <row r="35" spans="1:18" s="481" customFormat="1" ht="12.75">
      <c r="A35" s="416" t="s">
        <v>54</v>
      </c>
      <c r="B35" s="1055">
        <v>3</v>
      </c>
      <c r="C35" s="1055">
        <v>0</v>
      </c>
      <c r="D35" s="1055">
        <v>0</v>
      </c>
      <c r="E35" s="1055">
        <v>1</v>
      </c>
      <c r="F35" s="1055">
        <v>1</v>
      </c>
      <c r="G35" s="1055">
        <v>0</v>
      </c>
      <c r="H35" s="1055">
        <v>3</v>
      </c>
      <c r="I35" s="1055">
        <v>2</v>
      </c>
      <c r="J35" s="1055">
        <v>1</v>
      </c>
      <c r="K35" s="1055">
        <v>0</v>
      </c>
      <c r="L35" s="1055">
        <v>1</v>
      </c>
      <c r="M35" s="1055">
        <v>0</v>
      </c>
      <c r="N35" s="1055">
        <v>0</v>
      </c>
      <c r="O35" s="1055">
        <v>0</v>
      </c>
      <c r="P35" s="1055">
        <v>0</v>
      </c>
      <c r="Q35" s="1055">
        <v>0</v>
      </c>
      <c r="R35" s="1055">
        <v>0</v>
      </c>
    </row>
    <row r="36" spans="1:18" s="481" customFormat="1" ht="12.75">
      <c r="A36" s="136" t="s">
        <v>53</v>
      </c>
      <c r="B36" s="1055">
        <v>34</v>
      </c>
      <c r="C36" s="1055">
        <v>14</v>
      </c>
      <c r="D36" s="1055">
        <v>25</v>
      </c>
      <c r="E36" s="1055">
        <v>31</v>
      </c>
      <c r="F36" s="1055">
        <v>3</v>
      </c>
      <c r="G36" s="1055">
        <v>1</v>
      </c>
      <c r="H36" s="1055">
        <v>32</v>
      </c>
      <c r="I36" s="1055">
        <v>28</v>
      </c>
      <c r="J36" s="1055">
        <v>7</v>
      </c>
      <c r="K36" s="1055">
        <v>6</v>
      </c>
      <c r="L36" s="1055">
        <v>27</v>
      </c>
      <c r="M36" s="1055">
        <v>26</v>
      </c>
      <c r="N36" s="1055">
        <v>19</v>
      </c>
      <c r="O36" s="1055">
        <v>10</v>
      </c>
      <c r="P36" s="1055">
        <v>0</v>
      </c>
      <c r="Q36" s="1055">
        <v>0</v>
      </c>
      <c r="R36" s="1055">
        <v>6</v>
      </c>
    </row>
    <row r="37" spans="1:18" s="481" customFormat="1" ht="12.75">
      <c r="A37" s="136" t="s">
        <v>52</v>
      </c>
      <c r="B37" s="1055">
        <v>67</v>
      </c>
      <c r="C37" s="1055">
        <v>29</v>
      </c>
      <c r="D37" s="1055">
        <v>27</v>
      </c>
      <c r="E37" s="1055">
        <v>50</v>
      </c>
      <c r="F37" s="1055">
        <v>2</v>
      </c>
      <c r="G37" s="1055">
        <v>7</v>
      </c>
      <c r="H37" s="1055">
        <v>57</v>
      </c>
      <c r="I37" s="1055">
        <v>44</v>
      </c>
      <c r="J37" s="1055">
        <v>1</v>
      </c>
      <c r="K37" s="1055">
        <v>1</v>
      </c>
      <c r="L37" s="1055">
        <v>44</v>
      </c>
      <c r="M37" s="1055">
        <v>40</v>
      </c>
      <c r="N37" s="1055">
        <v>15</v>
      </c>
      <c r="O37" s="1055">
        <v>16</v>
      </c>
      <c r="P37" s="1055">
        <v>2</v>
      </c>
      <c r="Q37" s="1055">
        <v>3</v>
      </c>
      <c r="R37" s="1055">
        <v>8</v>
      </c>
    </row>
    <row r="38" spans="1:18" s="481" customFormat="1" ht="12.75">
      <c r="A38" s="136" t="s">
        <v>51</v>
      </c>
      <c r="B38" s="1055">
        <v>18</v>
      </c>
      <c r="C38" s="1055">
        <v>8</v>
      </c>
      <c r="D38" s="1055">
        <v>7</v>
      </c>
      <c r="E38" s="1055">
        <v>13</v>
      </c>
      <c r="F38" s="1055">
        <v>0</v>
      </c>
      <c r="G38" s="1055">
        <v>0</v>
      </c>
      <c r="H38" s="1055">
        <v>15</v>
      </c>
      <c r="I38" s="1055">
        <v>13</v>
      </c>
      <c r="J38" s="1055">
        <v>2</v>
      </c>
      <c r="K38" s="1055">
        <v>2</v>
      </c>
      <c r="L38" s="1055">
        <v>12</v>
      </c>
      <c r="M38" s="1055">
        <v>9</v>
      </c>
      <c r="N38" s="1055">
        <v>9</v>
      </c>
      <c r="O38" s="1055">
        <v>3</v>
      </c>
      <c r="P38" s="1055">
        <v>0</v>
      </c>
      <c r="Q38" s="1055">
        <v>0</v>
      </c>
      <c r="R38" s="1055">
        <v>6</v>
      </c>
    </row>
    <row r="39" spans="1:18" s="481" customFormat="1" ht="12.75">
      <c r="A39" s="136" t="s">
        <v>50</v>
      </c>
      <c r="B39" s="1055">
        <v>4</v>
      </c>
      <c r="C39" s="1055">
        <v>2</v>
      </c>
      <c r="D39" s="1055">
        <v>1</v>
      </c>
      <c r="E39" s="1055">
        <v>3</v>
      </c>
      <c r="F39" s="1055">
        <v>0</v>
      </c>
      <c r="G39" s="1055">
        <v>0</v>
      </c>
      <c r="H39" s="1055">
        <v>3</v>
      </c>
      <c r="I39" s="1055">
        <v>1</v>
      </c>
      <c r="J39" s="1055">
        <v>0</v>
      </c>
      <c r="K39" s="1055">
        <v>0</v>
      </c>
      <c r="L39" s="1055">
        <v>1</v>
      </c>
      <c r="M39" s="1055">
        <v>1</v>
      </c>
      <c r="N39" s="1055">
        <v>1</v>
      </c>
      <c r="O39" s="1055">
        <v>0</v>
      </c>
      <c r="P39" s="1055">
        <v>0</v>
      </c>
      <c r="Q39" s="1055">
        <v>0</v>
      </c>
      <c r="R39" s="1055">
        <v>0</v>
      </c>
    </row>
    <row r="40" spans="1:18" s="481" customFormat="1" ht="12.75">
      <c r="A40" s="136" t="s">
        <v>49</v>
      </c>
      <c r="B40" s="1055">
        <v>31</v>
      </c>
      <c r="C40" s="1055">
        <v>15</v>
      </c>
      <c r="D40" s="1055">
        <v>14</v>
      </c>
      <c r="E40" s="1055">
        <v>23</v>
      </c>
      <c r="F40" s="1055">
        <v>2</v>
      </c>
      <c r="G40" s="1055">
        <v>3</v>
      </c>
      <c r="H40" s="1055">
        <v>26</v>
      </c>
      <c r="I40" s="1055">
        <v>22</v>
      </c>
      <c r="J40" s="1055">
        <v>2</v>
      </c>
      <c r="K40" s="1055">
        <v>1</v>
      </c>
      <c r="L40" s="1055">
        <v>20</v>
      </c>
      <c r="M40" s="1055">
        <v>20</v>
      </c>
      <c r="N40" s="1055">
        <v>14</v>
      </c>
      <c r="O40" s="1055">
        <v>12</v>
      </c>
      <c r="P40" s="1055">
        <v>0</v>
      </c>
      <c r="Q40" s="1055">
        <v>1</v>
      </c>
      <c r="R40" s="1055">
        <v>3</v>
      </c>
    </row>
    <row r="41" spans="1:18" s="481" customFormat="1" ht="12.75">
      <c r="A41" s="136" t="s">
        <v>48</v>
      </c>
      <c r="B41" s="1055">
        <v>91</v>
      </c>
      <c r="C41" s="1055">
        <v>45</v>
      </c>
      <c r="D41" s="1055">
        <v>53</v>
      </c>
      <c r="E41" s="1055">
        <v>77</v>
      </c>
      <c r="F41" s="1055">
        <v>2</v>
      </c>
      <c r="G41" s="1055">
        <v>10</v>
      </c>
      <c r="H41" s="1055">
        <v>84</v>
      </c>
      <c r="I41" s="1055">
        <v>70</v>
      </c>
      <c r="J41" s="1055">
        <v>4</v>
      </c>
      <c r="K41" s="1055">
        <v>4</v>
      </c>
      <c r="L41" s="1055">
        <v>67</v>
      </c>
      <c r="M41" s="1055">
        <v>65</v>
      </c>
      <c r="N41" s="1055">
        <v>32</v>
      </c>
      <c r="O41" s="1055">
        <v>31</v>
      </c>
      <c r="P41" s="1055">
        <v>3</v>
      </c>
      <c r="Q41" s="1055">
        <v>3</v>
      </c>
      <c r="R41" s="1055">
        <v>9</v>
      </c>
    </row>
    <row r="42" spans="1:18" s="481" customFormat="1" ht="12.75">
      <c r="A42" s="136" t="s">
        <v>47</v>
      </c>
      <c r="B42" s="1055">
        <v>31</v>
      </c>
      <c r="C42" s="1055">
        <v>17</v>
      </c>
      <c r="D42" s="1055">
        <v>18</v>
      </c>
      <c r="E42" s="1055">
        <v>26</v>
      </c>
      <c r="F42" s="1055">
        <v>3</v>
      </c>
      <c r="G42" s="1055">
        <v>4</v>
      </c>
      <c r="H42" s="1055">
        <v>27</v>
      </c>
      <c r="I42" s="1055">
        <v>26</v>
      </c>
      <c r="J42" s="1055">
        <v>7</v>
      </c>
      <c r="K42" s="1055">
        <v>5</v>
      </c>
      <c r="L42" s="1055">
        <v>23</v>
      </c>
      <c r="M42" s="1055">
        <v>23</v>
      </c>
      <c r="N42" s="1055">
        <v>12</v>
      </c>
      <c r="O42" s="1055">
        <v>10</v>
      </c>
      <c r="P42" s="1055">
        <v>1</v>
      </c>
      <c r="Q42" s="1055">
        <v>4</v>
      </c>
      <c r="R42" s="1055">
        <v>7</v>
      </c>
    </row>
    <row r="43" spans="1:18" s="481" customFormat="1" ht="12.75">
      <c r="A43" s="136" t="s">
        <v>46</v>
      </c>
      <c r="B43" s="1055">
        <v>29</v>
      </c>
      <c r="C43" s="1055">
        <v>14</v>
      </c>
      <c r="D43" s="1055">
        <v>17</v>
      </c>
      <c r="E43" s="1055">
        <v>24</v>
      </c>
      <c r="F43" s="1055">
        <v>0</v>
      </c>
      <c r="G43" s="1055">
        <v>2</v>
      </c>
      <c r="H43" s="1055">
        <v>25</v>
      </c>
      <c r="I43" s="1055">
        <v>20</v>
      </c>
      <c r="J43" s="1055">
        <v>1</v>
      </c>
      <c r="K43" s="1055">
        <v>1</v>
      </c>
      <c r="L43" s="1055">
        <v>20</v>
      </c>
      <c r="M43" s="1055">
        <v>19</v>
      </c>
      <c r="N43" s="1055">
        <v>10</v>
      </c>
      <c r="O43" s="1055">
        <v>7</v>
      </c>
      <c r="P43" s="1055">
        <v>2</v>
      </c>
      <c r="Q43" s="1055">
        <v>3</v>
      </c>
      <c r="R43" s="1055">
        <v>4</v>
      </c>
    </row>
    <row r="44" spans="1:18" s="481" customFormat="1" ht="12.75">
      <c r="A44" s="136" t="s">
        <v>45</v>
      </c>
      <c r="B44" s="1055">
        <v>32</v>
      </c>
      <c r="C44" s="1055">
        <v>5</v>
      </c>
      <c r="D44" s="1055">
        <v>10</v>
      </c>
      <c r="E44" s="1055">
        <v>15</v>
      </c>
      <c r="F44" s="1055">
        <v>1</v>
      </c>
      <c r="G44" s="1055">
        <v>1</v>
      </c>
      <c r="H44" s="1055">
        <v>20</v>
      </c>
      <c r="I44" s="1055">
        <v>19</v>
      </c>
      <c r="J44" s="1055">
        <v>11</v>
      </c>
      <c r="K44" s="1055">
        <v>11</v>
      </c>
      <c r="L44" s="1055">
        <v>13</v>
      </c>
      <c r="M44" s="1055">
        <v>9</v>
      </c>
      <c r="N44" s="1055">
        <v>13</v>
      </c>
      <c r="O44" s="1055">
        <v>12</v>
      </c>
      <c r="P44" s="1055">
        <v>5</v>
      </c>
      <c r="Q44" s="1055">
        <v>6</v>
      </c>
      <c r="R44" s="1055">
        <v>3</v>
      </c>
    </row>
    <row r="45" spans="1:18" s="481" customFormat="1" ht="6" customHeight="1" thickBot="1">
      <c r="A45" s="525"/>
      <c r="B45" s="525"/>
      <c r="C45" s="122"/>
      <c r="D45" s="122"/>
      <c r="E45" s="122"/>
      <c r="F45" s="122"/>
      <c r="G45" s="122"/>
      <c r="H45" s="122"/>
      <c r="I45" s="122"/>
      <c r="J45" s="122"/>
      <c r="K45" s="122"/>
      <c r="L45" s="122"/>
      <c r="M45" s="122"/>
      <c r="N45" s="122"/>
      <c r="O45" s="122"/>
      <c r="P45" s="122"/>
      <c r="Q45" s="122"/>
      <c r="R45" s="122"/>
    </row>
    <row r="46" spans="1:18" ht="15" customHeight="1">
      <c r="B46" s="526"/>
      <c r="C46" s="527"/>
      <c r="D46" s="527"/>
      <c r="E46" s="527"/>
      <c r="F46" s="527"/>
      <c r="G46" s="527"/>
      <c r="H46" s="527"/>
      <c r="I46" s="527"/>
      <c r="J46" s="527"/>
      <c r="K46" s="527"/>
      <c r="L46" s="527"/>
      <c r="M46" s="527"/>
      <c r="N46" s="527"/>
      <c r="O46" s="527"/>
      <c r="P46" s="527"/>
      <c r="Q46" s="527"/>
    </row>
    <row r="47" spans="1:18" ht="11.25" customHeight="1">
      <c r="A47" s="103" t="s">
        <v>185</v>
      </c>
      <c r="B47" s="526"/>
      <c r="C47" s="528"/>
      <c r="D47" s="528"/>
      <c r="E47" s="528"/>
      <c r="F47" s="528"/>
      <c r="G47" s="528"/>
      <c r="H47" s="528"/>
      <c r="I47" s="528"/>
      <c r="J47" s="528"/>
      <c r="K47" s="528"/>
      <c r="L47" s="528"/>
      <c r="M47" s="528"/>
      <c r="N47" s="528"/>
      <c r="O47" s="528"/>
      <c r="P47" s="528"/>
      <c r="Q47" s="528"/>
    </row>
    <row r="48" spans="1:18" ht="11.25" customHeight="1">
      <c r="A48" s="1663" t="s">
        <v>541</v>
      </c>
      <c r="B48" s="1663"/>
      <c r="C48" s="1663"/>
      <c r="D48" s="1663"/>
      <c r="E48" s="1663"/>
      <c r="F48" s="1663"/>
      <c r="G48" s="1663"/>
      <c r="H48" s="1663"/>
      <c r="I48" s="1663"/>
      <c r="J48" s="1663"/>
      <c r="K48" s="1663"/>
      <c r="L48" s="1663"/>
      <c r="M48" s="1663"/>
      <c r="N48" s="1308"/>
      <c r="O48" s="1308"/>
      <c r="P48" s="1308"/>
      <c r="Q48" s="1308"/>
      <c r="R48" s="1308"/>
    </row>
    <row r="49" spans="1:28" ht="11.25" customHeight="1">
      <c r="A49" s="1663"/>
      <c r="B49" s="1663"/>
      <c r="C49" s="1663"/>
      <c r="D49" s="1663"/>
      <c r="E49" s="1663"/>
      <c r="F49" s="1663"/>
      <c r="G49" s="1663"/>
      <c r="H49" s="1663"/>
      <c r="I49" s="1663"/>
      <c r="J49" s="1663"/>
      <c r="K49" s="1663"/>
      <c r="L49" s="1663"/>
      <c r="M49" s="1663"/>
      <c r="N49" s="1308"/>
      <c r="O49" s="1308"/>
      <c r="P49" s="1308"/>
      <c r="Q49" s="1308"/>
      <c r="R49" s="1308"/>
    </row>
    <row r="50" spans="1:28" ht="11.25" customHeight="1">
      <c r="A50" s="1663"/>
      <c r="B50" s="1663"/>
      <c r="C50" s="1663"/>
      <c r="D50" s="1663"/>
      <c r="E50" s="1663"/>
      <c r="F50" s="1663"/>
      <c r="G50" s="1663"/>
      <c r="H50" s="1663"/>
      <c r="I50" s="1663"/>
      <c r="J50" s="1663"/>
      <c r="K50" s="1663"/>
      <c r="L50" s="1663"/>
      <c r="M50" s="1663"/>
      <c r="N50" s="1308"/>
      <c r="O50" s="1308"/>
      <c r="P50" s="1308"/>
      <c r="Q50" s="1308"/>
      <c r="R50" s="1308"/>
    </row>
    <row r="51" spans="1:28" ht="11.25" customHeight="1">
      <c r="A51" s="1635" t="s">
        <v>578</v>
      </c>
      <c r="B51" s="1635"/>
      <c r="C51" s="1635"/>
      <c r="D51" s="1635"/>
      <c r="E51" s="1635"/>
      <c r="F51" s="1635"/>
      <c r="G51" s="1635"/>
      <c r="H51" s="1635"/>
      <c r="I51" s="1635"/>
      <c r="J51" s="1635"/>
      <c r="K51" s="1635"/>
      <c r="L51" s="1635"/>
      <c r="M51" s="1635"/>
      <c r="N51" s="1309"/>
      <c r="O51" s="1309"/>
      <c r="P51" s="1309"/>
      <c r="Q51" s="1309"/>
      <c r="R51" s="1309"/>
    </row>
    <row r="52" spans="1:28" ht="11.25" customHeight="1">
      <c r="A52" s="1635" t="s">
        <v>946</v>
      </c>
      <c r="B52" s="1635"/>
      <c r="C52" s="1635"/>
      <c r="D52" s="1635"/>
      <c r="E52" s="1635"/>
      <c r="F52" s="1635"/>
      <c r="G52" s="1635"/>
      <c r="H52" s="1635"/>
      <c r="I52" s="1635"/>
      <c r="J52" s="1635"/>
      <c r="K52" s="1635"/>
      <c r="L52" s="1635"/>
      <c r="M52" s="1635"/>
      <c r="N52" s="1310"/>
      <c r="O52" s="1310"/>
      <c r="P52" s="1310"/>
      <c r="Q52" s="1310"/>
      <c r="R52" s="1310"/>
    </row>
    <row r="53" spans="1:28" ht="11.25" customHeight="1">
      <c r="A53" s="1515" t="s">
        <v>944</v>
      </c>
      <c r="B53" s="1515"/>
      <c r="C53" s="1515"/>
      <c r="D53" s="1515"/>
      <c r="E53" s="1515"/>
      <c r="F53" s="1515"/>
      <c r="G53" s="1515"/>
      <c r="H53" s="1515"/>
      <c r="I53" s="1515"/>
      <c r="J53" s="1515"/>
      <c r="K53" s="1515"/>
      <c r="L53" s="1515"/>
      <c r="M53" s="1515"/>
      <c r="N53" s="1515"/>
      <c r="O53" s="1304"/>
      <c r="P53" s="1304"/>
      <c r="Q53" s="1304"/>
      <c r="R53" s="1304"/>
    </row>
    <row r="54" spans="1:28" ht="11.25" customHeight="1">
      <c r="A54" s="1656" t="s">
        <v>526</v>
      </c>
      <c r="B54" s="1656"/>
      <c r="C54" s="1656"/>
      <c r="D54" s="1656"/>
      <c r="E54" s="1656"/>
      <c r="F54" s="1656"/>
      <c r="G54" s="1656"/>
      <c r="H54" s="1656"/>
      <c r="I54" s="1656"/>
      <c r="J54" s="1656"/>
      <c r="K54" s="1656"/>
      <c r="L54" s="1656"/>
      <c r="M54" s="1656"/>
      <c r="N54" s="1306"/>
      <c r="O54" s="1306"/>
      <c r="P54" s="1306"/>
      <c r="Q54" s="1306"/>
      <c r="R54" s="1306"/>
      <c r="S54" s="599"/>
      <c r="T54" s="599"/>
      <c r="U54" s="599"/>
      <c r="V54" s="599"/>
      <c r="W54" s="599"/>
      <c r="X54" s="599"/>
      <c r="Y54" s="599"/>
      <c r="Z54" s="599"/>
      <c r="AA54" s="599"/>
      <c r="AB54" s="599"/>
    </row>
    <row r="55" spans="1:28" ht="11.25" customHeight="1">
      <c r="A55" s="1656"/>
      <c r="B55" s="1656"/>
      <c r="C55" s="1656"/>
      <c r="D55" s="1656"/>
      <c r="E55" s="1656"/>
      <c r="F55" s="1656"/>
      <c r="G55" s="1656"/>
      <c r="H55" s="1656"/>
      <c r="I55" s="1656"/>
      <c r="J55" s="1656"/>
      <c r="K55" s="1656"/>
      <c r="L55" s="1656"/>
      <c r="M55" s="1656"/>
    </row>
    <row r="56" spans="1:28" ht="11.25" customHeight="1">
      <c r="A56" s="1306"/>
      <c r="B56" s="1306"/>
      <c r="C56" s="1306"/>
      <c r="D56" s="1306"/>
      <c r="E56" s="1306"/>
      <c r="F56" s="1306"/>
      <c r="G56" s="1306"/>
      <c r="H56" s="1306"/>
      <c r="I56" s="1306"/>
      <c r="J56" s="1306"/>
      <c r="K56" s="1306"/>
      <c r="L56" s="1306"/>
      <c r="M56" s="1306"/>
    </row>
    <row r="57" spans="1:28" ht="11.25" customHeight="1">
      <c r="A57" s="477" t="s">
        <v>815</v>
      </c>
    </row>
    <row r="58" spans="1:28" ht="11.25" customHeight="1">
      <c r="A58" s="478"/>
    </row>
    <row r="59" spans="1:28" ht="11.25" customHeight="1">
      <c r="A59" s="478"/>
    </row>
    <row r="60" spans="1:28" ht="11.25" customHeight="1">
      <c r="A60" s="478"/>
    </row>
    <row r="61" spans="1:28" ht="11.25" customHeight="1">
      <c r="A61" s="478"/>
    </row>
    <row r="62" spans="1:28" ht="11.25" customHeight="1">
      <c r="A62" s="478"/>
    </row>
    <row r="63" spans="1:28" ht="11.25" customHeight="1">
      <c r="A63" s="478"/>
    </row>
  </sheetData>
  <mergeCells count="28">
    <mergeCell ref="T1:U1"/>
    <mergeCell ref="I5:I9"/>
    <mergeCell ref="J6:J10"/>
    <mergeCell ref="L6:L10"/>
    <mergeCell ref="N3:N10"/>
    <mergeCell ref="A3:A9"/>
    <mergeCell ref="A1:G1"/>
    <mergeCell ref="I3:M4"/>
    <mergeCell ref="K8:K9"/>
    <mergeCell ref="M8:M9"/>
    <mergeCell ref="C3:H4"/>
    <mergeCell ref="C5:C10"/>
    <mergeCell ref="D5:D10"/>
    <mergeCell ref="E5:E10"/>
    <mergeCell ref="F5:F10"/>
    <mergeCell ref="G5:G10"/>
    <mergeCell ref="H5:H10"/>
    <mergeCell ref="I1:J1"/>
    <mergeCell ref="Q3:Q9"/>
    <mergeCell ref="R3:R9"/>
    <mergeCell ref="B3:B9"/>
    <mergeCell ref="O3:O9"/>
    <mergeCell ref="P3:P9"/>
    <mergeCell ref="A54:M55"/>
    <mergeCell ref="A48:M50"/>
    <mergeCell ref="A51:M51"/>
    <mergeCell ref="A52:M52"/>
    <mergeCell ref="A53:N53"/>
  </mergeCells>
  <phoneticPr fontId="25" type="noConversion"/>
  <hyperlinks>
    <hyperlink ref="I1" location="Contents!A1" display="back to contents"/>
  </hyperlinks>
  <pageMargins left="0.74803149606299213" right="0.74803149606299213" top="0.66" bottom="0.68" header="0.51181102362204722" footer="0.51181102362204722"/>
  <pageSetup paperSize="9" scale="6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workbookViewId="0">
      <selection sqref="A1:H1"/>
    </sheetView>
  </sheetViews>
  <sheetFormatPr defaultRowHeight="11.25"/>
  <cols>
    <col min="1" max="1" width="37.83203125" customWidth="1"/>
    <col min="2" max="6" width="12.83203125" customWidth="1"/>
    <col min="7" max="7" width="15.5" customWidth="1"/>
    <col min="8" max="8" width="12.83203125" customWidth="1"/>
    <col min="9" max="10" width="9.83203125" customWidth="1"/>
  </cols>
  <sheetData>
    <row r="1" spans="1:12" ht="18" customHeight="1">
      <c r="A1" s="1674" t="s">
        <v>1787</v>
      </c>
      <c r="B1" s="1674"/>
      <c r="C1" s="1674"/>
      <c r="D1" s="1674"/>
      <c r="E1" s="1674"/>
      <c r="F1" s="1674"/>
      <c r="G1" s="1674"/>
      <c r="H1" s="1674"/>
      <c r="I1" s="379"/>
      <c r="J1" s="1364" t="s">
        <v>665</v>
      </c>
      <c r="K1" s="1364"/>
      <c r="L1" s="432"/>
    </row>
    <row r="2" spans="1:12" ht="15" customHeight="1">
      <c r="A2" s="379"/>
      <c r="B2" s="379"/>
      <c r="C2" s="379"/>
      <c r="D2" s="379"/>
      <c r="E2" s="379"/>
      <c r="F2" s="379"/>
      <c r="G2" s="379"/>
      <c r="H2" s="379"/>
      <c r="I2" s="379"/>
    </row>
    <row r="3" spans="1:12" ht="15.75">
      <c r="A3" s="363"/>
      <c r="B3" s="1561" t="s">
        <v>83</v>
      </c>
      <c r="C3" s="1561"/>
      <c r="D3" s="1561"/>
      <c r="E3" s="1561"/>
      <c r="F3" s="1561"/>
      <c r="G3" s="1561"/>
      <c r="H3" s="1561"/>
      <c r="I3" s="33"/>
    </row>
    <row r="4" spans="1:12" s="113" customFormat="1" ht="12.75">
      <c r="A4" s="123"/>
      <c r="B4" s="1675"/>
      <c r="C4" s="1675"/>
      <c r="D4" s="1675"/>
      <c r="E4" s="1675"/>
      <c r="F4" s="1675"/>
      <c r="G4" s="1675"/>
      <c r="H4" s="1675"/>
      <c r="I4" s="321"/>
    </row>
    <row r="5" spans="1:12" s="113" customFormat="1" ht="12.75">
      <c r="B5" s="364"/>
      <c r="C5" s="364"/>
      <c r="D5" s="365"/>
      <c r="E5" s="366"/>
      <c r="F5" s="366"/>
      <c r="G5" s="366"/>
      <c r="H5" s="366"/>
      <c r="I5" s="321"/>
    </row>
    <row r="6" spans="1:12" s="113" customFormat="1" ht="14.25">
      <c r="A6" s="490" t="s">
        <v>454</v>
      </c>
      <c r="B6" s="1060" t="s">
        <v>204</v>
      </c>
      <c r="C6" s="1061" t="s">
        <v>189</v>
      </c>
      <c r="D6" s="1060" t="s">
        <v>190</v>
      </c>
      <c r="E6" s="1062" t="s">
        <v>191</v>
      </c>
      <c r="F6" s="1062" t="s">
        <v>206</v>
      </c>
      <c r="G6" s="1062" t="s">
        <v>198</v>
      </c>
      <c r="H6" s="1062" t="s">
        <v>205</v>
      </c>
      <c r="I6" s="321"/>
    </row>
    <row r="7" spans="1:12" s="113" customFormat="1" ht="12.75">
      <c r="A7" s="380"/>
      <c r="B7" s="380"/>
      <c r="C7" s="380"/>
      <c r="D7" s="380"/>
      <c r="E7" s="380"/>
      <c r="F7" s="380"/>
      <c r="G7" s="380"/>
      <c r="H7" s="380"/>
      <c r="I7" s="321"/>
    </row>
    <row r="8" spans="1:12" s="113" customFormat="1" ht="12.75">
      <c r="A8" s="123"/>
      <c r="B8" s="123"/>
      <c r="C8" s="123"/>
      <c r="D8" s="123"/>
      <c r="E8" s="123"/>
      <c r="F8" s="123"/>
      <c r="G8" s="123"/>
      <c r="H8" s="123"/>
      <c r="I8" s="321"/>
    </row>
    <row r="9" spans="1:12" s="113" customFormat="1" ht="14.25">
      <c r="A9" s="558" t="s">
        <v>363</v>
      </c>
      <c r="B9" s="1063">
        <f>'C4 calc LA rates'!C128</f>
        <v>9.3200753162843135</v>
      </c>
      <c r="C9" s="1063">
        <f>'C4 calc LA rates'!D128</f>
        <v>29.074849582704633</v>
      </c>
      <c r="D9" s="1063">
        <f>'C4 calc LA rates'!E128</f>
        <v>60.584295865332166</v>
      </c>
      <c r="E9" s="1063">
        <f>'C4 calc LA rates'!F128</f>
        <v>42.183692908877575</v>
      </c>
      <c r="F9" s="1063">
        <f>'C4 calc LA rates'!G128</f>
        <v>12.642364924491607</v>
      </c>
      <c r="G9" s="1063">
        <f>'C4 calc LA rates'!K128</f>
        <v>30.979247062738192</v>
      </c>
      <c r="H9" s="1063">
        <f>'C4 calc LA rates'!M128</f>
        <v>20.624850591199131</v>
      </c>
      <c r="I9" s="321"/>
    </row>
    <row r="10" spans="1:12" s="113" customFormat="1" ht="12.75">
      <c r="A10" s="123"/>
      <c r="B10" s="1064"/>
      <c r="C10" s="1064"/>
      <c r="D10" s="1064"/>
      <c r="E10" s="1064"/>
      <c r="F10" s="1064"/>
      <c r="G10" s="1064"/>
      <c r="H10" s="1064"/>
      <c r="I10" s="321"/>
    </row>
    <row r="11" spans="1:12" s="113" customFormat="1" ht="12.75">
      <c r="A11" s="321" t="s">
        <v>72</v>
      </c>
      <c r="B11" s="1018">
        <f>'C4 calc LA rates'!C130</f>
        <v>4.1239947762732836</v>
      </c>
      <c r="C11" s="1018">
        <f>'C4 calc LA rates'!D130</f>
        <v>15.477057538237437</v>
      </c>
      <c r="D11" s="1018">
        <f>'C4 calc LA rates'!E130</f>
        <v>64.174554789026146</v>
      </c>
      <c r="E11" s="1018">
        <f>'C4 calc LA rates'!F130</f>
        <v>60.554851429376143</v>
      </c>
      <c r="F11" s="1018">
        <f>'C4 calc LA rates'!G130</f>
        <v>13.671059127330725</v>
      </c>
      <c r="G11" s="1018">
        <f>'C4 calc LA rates'!K130</f>
        <v>30.704182815724568</v>
      </c>
      <c r="H11" s="1018">
        <f>'C4 calc LA rates'!M130</f>
        <v>22.14800492177887</v>
      </c>
      <c r="I11" s="321"/>
    </row>
    <row r="12" spans="1:12" s="113" customFormat="1" ht="12.75">
      <c r="A12" s="321" t="s">
        <v>71</v>
      </c>
      <c r="B12" s="1018">
        <f>'C4 calc LA rates'!C131</f>
        <v>4.5384062630006428</v>
      </c>
      <c r="C12" s="1018">
        <f>'C4 calc LA rates'!D131</f>
        <v>19.650501789599272</v>
      </c>
      <c r="D12" s="1018">
        <f>'C4 calc LA rates'!E131</f>
        <v>23.98712885768612</v>
      </c>
      <c r="E12" s="1018">
        <f>'C4 calc LA rates'!F131</f>
        <v>16.3633658947786</v>
      </c>
      <c r="F12" s="1018">
        <f>'C4 calc LA rates'!G131</f>
        <v>5.5461578991153875</v>
      </c>
      <c r="G12" s="1018">
        <f>'C4 calc LA rates'!K131</f>
        <v>14.258181840151282</v>
      </c>
      <c r="H12" s="1018">
        <f>'C4 calc LA rates'!M131</f>
        <v>9.0258920717481921</v>
      </c>
      <c r="I12" s="321"/>
    </row>
    <row r="13" spans="1:12" s="113" customFormat="1" ht="12.75">
      <c r="A13" s="321" t="s">
        <v>70</v>
      </c>
      <c r="B13" s="1018">
        <f>'C4 calc LA rates'!C132</f>
        <v>8.1792900376247335</v>
      </c>
      <c r="C13" s="1018">
        <f>'C4 calc LA rates'!D132</f>
        <v>24.863252113376429</v>
      </c>
      <c r="D13" s="1018">
        <f>'C4 calc LA rates'!E132</f>
        <v>47.732696897374701</v>
      </c>
      <c r="E13" s="1018">
        <f>'C4 calc LA rates'!F132</f>
        <v>26.122061268107338</v>
      </c>
      <c r="F13" s="1018">
        <f>'C4 calc LA rates'!G132</f>
        <v>7.2202166064981945</v>
      </c>
      <c r="G13" s="1018">
        <f>'C4 calc LA rates'!K132</f>
        <v>22.333733832779703</v>
      </c>
      <c r="H13" s="1018">
        <f>'C4 calc LA rates'!M132</f>
        <v>13.615994484660462</v>
      </c>
      <c r="I13" s="321"/>
    </row>
    <row r="14" spans="1:12" s="113" customFormat="1" ht="12.75">
      <c r="A14" s="321" t="s">
        <v>146</v>
      </c>
      <c r="B14" s="1018">
        <f>'C4 calc LA rates'!C133</f>
        <v>6.5238664781994125</v>
      </c>
      <c r="C14" s="1018">
        <f>'C4 calc LA rates'!D133</f>
        <v>37.514067775415782</v>
      </c>
      <c r="D14" s="1018">
        <f>'C4 calc LA rates'!E133</f>
        <v>34.04834865509023</v>
      </c>
      <c r="E14" s="1018">
        <f>'C4 calc LA rates'!F133</f>
        <v>26.900862410000791</v>
      </c>
      <c r="F14" s="1018">
        <f>'C4 calc LA rates'!G133</f>
        <v>7.4332862558537132</v>
      </c>
      <c r="G14" s="1018">
        <f>'C4 calc LA rates'!K133</f>
        <v>21.114459565809931</v>
      </c>
      <c r="H14" s="1018">
        <f>'C4 calc LA rates'!M133</f>
        <v>12.984001854857407</v>
      </c>
      <c r="I14" s="321"/>
    </row>
    <row r="15" spans="1:12" s="576" customFormat="1" ht="12.75">
      <c r="A15" s="578" t="s">
        <v>369</v>
      </c>
      <c r="B15" s="1018">
        <f>'C4 calc LA rates'!C134</f>
        <v>6.9408294291167794</v>
      </c>
      <c r="C15" s="1018">
        <f>'C4 calc LA rates'!D134</f>
        <v>13.927846019924557</v>
      </c>
      <c r="D15" s="1018">
        <f>'C4 calc LA rates'!E134</f>
        <v>42.347412709687994</v>
      </c>
      <c r="E15" s="1018">
        <f>'C4 calc LA rates'!F134</f>
        <v>46.215880893300245</v>
      </c>
      <c r="F15" s="1018">
        <f>'C4 calc LA rates'!G134</f>
        <v>13.264025811077254</v>
      </c>
      <c r="G15" s="1018">
        <f>'C4 calc LA rates'!K134</f>
        <v>23.878476585978909</v>
      </c>
      <c r="H15" s="1018">
        <f>'C4 calc LA rates'!M134</f>
        <v>17.627772420443588</v>
      </c>
      <c r="I15" s="578"/>
    </row>
    <row r="16" spans="1:12" s="113" customFormat="1" ht="12.75">
      <c r="A16" s="321" t="s">
        <v>68</v>
      </c>
      <c r="B16" s="1018">
        <f>'C4 calc LA rates'!C135</f>
        <v>3.5038542396636299</v>
      </c>
      <c r="C16" s="1018">
        <f>'C4 calc LA rates'!D135</f>
        <v>41.95804195804196</v>
      </c>
      <c r="D16" s="1018">
        <f>'C4 calc LA rates'!E135</f>
        <v>86.666666666666671</v>
      </c>
      <c r="E16" s="1018">
        <f>'C4 calc LA rates'!F135</f>
        <v>24.786218862312555</v>
      </c>
      <c r="F16" s="1018">
        <f>'C4 calc LA rates'!G135</f>
        <v>2.772002772002772</v>
      </c>
      <c r="G16" s="1018">
        <f>'C4 calc LA rates'!K135</f>
        <v>30.569821472242602</v>
      </c>
      <c r="H16" s="1018">
        <f>'C4 calc LA rates'!M135</f>
        <v>19.844357976653697</v>
      </c>
      <c r="I16" s="321"/>
    </row>
    <row r="17" spans="1:9" s="113" customFormat="1" ht="12.75">
      <c r="A17" s="321" t="s">
        <v>104</v>
      </c>
      <c r="B17" s="1018">
        <f>'C4 calc LA rates'!C136</f>
        <v>5.385392123864019</v>
      </c>
      <c r="C17" s="1018">
        <f>'C4 calc LA rates'!D136</f>
        <v>43.022317827372952</v>
      </c>
      <c r="D17" s="1018">
        <f>'C4 calc LA rates'!E136</f>
        <v>67.553594816295586</v>
      </c>
      <c r="E17" s="1018">
        <f>'C4 calc LA rates'!F136</f>
        <v>20.208515133422129</v>
      </c>
      <c r="F17" s="1018">
        <f>'C4 calc LA rates'!G136</f>
        <v>6.9604559098620964</v>
      </c>
      <c r="G17" s="1018">
        <f>'C4 calc LA rates'!K136</f>
        <v>25.843277377019707</v>
      </c>
      <c r="H17" s="1018">
        <f>'C4 calc LA rates'!M136</f>
        <v>15.592445728879628</v>
      </c>
      <c r="I17" s="321"/>
    </row>
    <row r="18" spans="1:9" s="113" customFormat="1" ht="12.75">
      <c r="A18" s="321" t="s">
        <v>67</v>
      </c>
      <c r="B18" s="1018">
        <f>'C4 calc LA rates'!C137</f>
        <v>8.1896355612175267</v>
      </c>
      <c r="C18" s="1018">
        <f>'C4 calc LA rates'!D137</f>
        <v>47.371282130931121</v>
      </c>
      <c r="D18" s="1018">
        <f>'C4 calc LA rates'!E137</f>
        <v>145.61339643247177</v>
      </c>
      <c r="E18" s="1018">
        <f>'C4 calc LA rates'!F137</f>
        <v>85.870413739266198</v>
      </c>
      <c r="F18" s="1018">
        <f>'C4 calc LA rates'!G137</f>
        <v>23.408761565042916</v>
      </c>
      <c r="G18" s="1018">
        <f>'C4 calc LA rates'!K137</f>
        <v>57.547631655193776</v>
      </c>
      <c r="H18" s="1018">
        <f>'C4 calc LA rates'!M137</f>
        <v>38.991596638655459</v>
      </c>
      <c r="I18" s="321"/>
    </row>
    <row r="19" spans="1:9" s="113" customFormat="1" ht="12.75">
      <c r="A19" s="321" t="s">
        <v>66</v>
      </c>
      <c r="B19" s="1018">
        <f>'C4 calc LA rates'!C138</f>
        <v>9.033423667570009</v>
      </c>
      <c r="C19" s="1018">
        <f>'C4 calc LA rates'!D138</f>
        <v>49.792531120331951</v>
      </c>
      <c r="D19" s="1018">
        <f>'C4 calc LA rates'!E138</f>
        <v>98.82555141793182</v>
      </c>
      <c r="E19" s="1018">
        <f>'C4 calc LA rates'!F138</f>
        <v>41.780491724248755</v>
      </c>
      <c r="F19" s="1018">
        <f>'C4 calc LA rates'!G138</f>
        <v>10.577657636481167</v>
      </c>
      <c r="G19" s="1018">
        <f>'C4 calc LA rates'!K138</f>
        <v>41.088456469493757</v>
      </c>
      <c r="H19" s="1018">
        <f>'C4 calc LA rates'!M138</f>
        <v>26.099803020354564</v>
      </c>
      <c r="I19" s="321"/>
    </row>
    <row r="20" spans="1:9" s="113" customFormat="1" ht="12.75">
      <c r="A20" s="321" t="s">
        <v>65</v>
      </c>
      <c r="B20" s="1018">
        <f>'C4 calc LA rates'!C139</f>
        <v>5.111167901865576</v>
      </c>
      <c r="C20" s="1018">
        <f>'C4 calc LA rates'!D139</f>
        <v>18.6219739292365</v>
      </c>
      <c r="D20" s="1018">
        <f>'C4 calc LA rates'!E139</f>
        <v>30.31834259727135</v>
      </c>
      <c r="E20" s="1018">
        <f>'C4 calc LA rates'!F139</f>
        <v>7.4761697090523951</v>
      </c>
      <c r="F20" s="1018">
        <f>'C4 calc LA rates'!G139</f>
        <v>8.8641256173230349</v>
      </c>
      <c r="G20" s="1018">
        <f>'C4 calc LA rates'!K139</f>
        <v>13.293452974410103</v>
      </c>
      <c r="H20" s="1018">
        <f>'C4 calc LA rates'!M139</f>
        <v>8.3079479368595965</v>
      </c>
      <c r="I20" s="321"/>
    </row>
    <row r="21" spans="1:9" s="113" customFormat="1" ht="12.75">
      <c r="A21" s="321" t="s">
        <v>64</v>
      </c>
      <c r="B21" s="1018">
        <f>'C4 calc LA rates'!C140</f>
        <v>7.2007200720072007</v>
      </c>
      <c r="C21" s="1018">
        <f>'C4 calc LA rates'!D140</f>
        <v>20.955208242381907</v>
      </c>
      <c r="D21" s="1018">
        <f>'C4 calc LA rates'!E140</f>
        <v>45.8498023715415</v>
      </c>
      <c r="E21" s="1018">
        <f>'C4 calc LA rates'!F140</f>
        <v>24.784683065865295</v>
      </c>
      <c r="F21" s="1018">
        <f>'C4 calc LA rates'!G140</f>
        <v>8.0342795929298347</v>
      </c>
      <c r="G21" s="1018">
        <f>'C4 calc LA rates'!K140</f>
        <v>21.421675114651219</v>
      </c>
      <c r="H21" s="1018">
        <f>'C4 calc LA rates'!M140</f>
        <v>13.800926363550429</v>
      </c>
      <c r="I21" s="321"/>
    </row>
    <row r="22" spans="1:9" s="113" customFormat="1" ht="12.75">
      <c r="A22" s="321" t="s">
        <v>63</v>
      </c>
      <c r="B22" s="1018">
        <f>'C4 calc LA rates'!C141</f>
        <v>3.6808686850096621</v>
      </c>
      <c r="C22" s="1018">
        <f>'C4 calc LA rates'!D141</f>
        <v>20.147750167897918</v>
      </c>
      <c r="D22" s="1018">
        <f>'C4 calc LA rates'!E141</f>
        <v>21.201413427561839</v>
      </c>
      <c r="E22" s="1018">
        <f>'C4 calc LA rates'!F141</f>
        <v>15.563101301641201</v>
      </c>
      <c r="F22" s="1018">
        <f>'C4 calc LA rates'!G141</f>
        <v>4.6681708550532948</v>
      </c>
      <c r="G22" s="1018">
        <f>'C4 calc LA rates'!K141</f>
        <v>12.734469110308037</v>
      </c>
      <c r="H22" s="1018">
        <f>'C4 calc LA rates'!M141</f>
        <v>7.9857097824944834</v>
      </c>
      <c r="I22" s="321"/>
    </row>
    <row r="23" spans="1:9" s="113" customFormat="1" ht="12.75">
      <c r="A23" s="321" t="s">
        <v>62</v>
      </c>
      <c r="B23" s="1018">
        <f>'C4 calc LA rates'!C142</f>
        <v>9.2022775636970149</v>
      </c>
      <c r="C23" s="1018">
        <f>'C4 calc LA rates'!D142</f>
        <v>46.79213892066133</v>
      </c>
      <c r="D23" s="1018">
        <f>'C4 calc LA rates'!E142</f>
        <v>49.000768639508074</v>
      </c>
      <c r="E23" s="1018">
        <f>'C4 calc LA rates'!F142</f>
        <v>39.816842524387816</v>
      </c>
      <c r="F23" s="1018">
        <f>'C4 calc LA rates'!G142</f>
        <v>10.359766434356752</v>
      </c>
      <c r="G23" s="1018">
        <f>'C4 calc LA rates'!K142</f>
        <v>31.795583304428259</v>
      </c>
      <c r="H23" s="1018">
        <f>'C4 calc LA rates'!M142</f>
        <v>20.830734688786329</v>
      </c>
      <c r="I23" s="321"/>
    </row>
    <row r="24" spans="1:9" s="113" customFormat="1" ht="12.75">
      <c r="A24" s="321" t="s">
        <v>20</v>
      </c>
      <c r="B24" s="1018">
        <f>'C4 calc LA rates'!C143</f>
        <v>11.304544426859598</v>
      </c>
      <c r="C24" s="1018">
        <f>'C4 calc LA rates'!D143</f>
        <v>28.170965432839957</v>
      </c>
      <c r="D24" s="1018">
        <f>'C4 calc LA rates'!E143</f>
        <v>59.399102106596061</v>
      </c>
      <c r="E24" s="1018">
        <f>'C4 calc LA rates'!F143</f>
        <v>29.2267850536441</v>
      </c>
      <c r="F24" s="1018">
        <f>'C4 calc LA rates'!G143</f>
        <v>9.0901904987748008</v>
      </c>
      <c r="G24" s="1018">
        <f>'C4 calc LA rates'!K143</f>
        <v>26.905905718990308</v>
      </c>
      <c r="H24" s="1018">
        <f>'C4 calc LA rates'!M143</f>
        <v>17.262240864725335</v>
      </c>
      <c r="I24" s="321"/>
    </row>
    <row r="25" spans="1:9" s="113" customFormat="1" ht="12.75">
      <c r="A25" s="321" t="s">
        <v>61</v>
      </c>
      <c r="B25" s="1018">
        <f>'C4 calc LA rates'!C144</f>
        <v>9.6503512963246276</v>
      </c>
      <c r="C25" s="1018">
        <f>'C4 calc LA rates'!D144</f>
        <v>25.011207852575446</v>
      </c>
      <c r="D25" s="1018">
        <f>'C4 calc LA rates'!E144</f>
        <v>96.00381156571973</v>
      </c>
      <c r="E25" s="1018">
        <f>'C4 calc LA rates'!F144</f>
        <v>113.99982576445844</v>
      </c>
      <c r="F25" s="1018">
        <f>'C4 calc LA rates'!G144</f>
        <v>35.441542550947219</v>
      </c>
      <c r="G25" s="1018">
        <f>'C4 calc LA rates'!K144</f>
        <v>53.0475528632048</v>
      </c>
      <c r="H25" s="1018">
        <f>'C4 calc LA rates'!M144</f>
        <v>38.696700244248973</v>
      </c>
      <c r="I25" s="321"/>
    </row>
    <row r="26" spans="1:9" s="113" customFormat="1" ht="12.75">
      <c r="A26" s="321" t="s">
        <v>60</v>
      </c>
      <c r="B26" s="1018">
        <f>'C4 calc LA rates'!C145</f>
        <v>9.0961713387910361</v>
      </c>
      <c r="C26" s="1018">
        <f>'C4 calc LA rates'!D145</f>
        <v>30.425963488843813</v>
      </c>
      <c r="D26" s="1018">
        <f>'C4 calc LA rates'!E145</f>
        <v>29.63182457959849</v>
      </c>
      <c r="E26" s="1018">
        <f>'C4 calc LA rates'!F145</f>
        <v>17.063875774984357</v>
      </c>
      <c r="F26" s="1018">
        <f>'C4 calc LA rates'!G145</f>
        <v>9.7926267281105996</v>
      </c>
      <c r="G26" s="1018">
        <f>'C4 calc LA rates'!K145</f>
        <v>18.677318645962565</v>
      </c>
      <c r="H26" s="1018">
        <f>'C4 calc LA rates'!M145</f>
        <v>11.717754946081344</v>
      </c>
      <c r="I26" s="321"/>
    </row>
    <row r="27" spans="1:9" s="113" customFormat="1" ht="12.75">
      <c r="A27" s="321" t="s">
        <v>59</v>
      </c>
      <c r="B27" s="1018">
        <f>'C4 calc LA rates'!C146</f>
        <v>16.345592527729131</v>
      </c>
      <c r="C27" s="1018">
        <f>'C4 calc LA rates'!D146</f>
        <v>41.859440405375636</v>
      </c>
      <c r="D27" s="1018">
        <f>'C4 calc LA rates'!E146</f>
        <v>113.29479768786128</v>
      </c>
      <c r="E27" s="1018">
        <f>'C4 calc LA rates'!F146</f>
        <v>71.410354501402708</v>
      </c>
      <c r="F27" s="1018">
        <f>'C4 calc LA rates'!G146</f>
        <v>21.90580503833516</v>
      </c>
      <c r="G27" s="1018">
        <f>'C4 calc LA rates'!K146</f>
        <v>52.078117175763644</v>
      </c>
      <c r="H27" s="1018">
        <f>'C4 calc LA rates'!M146</f>
        <v>34.037108125399875</v>
      </c>
      <c r="I27" s="321"/>
    </row>
    <row r="28" spans="1:9" s="113" customFormat="1" ht="12.75">
      <c r="A28" s="321" t="s">
        <v>58</v>
      </c>
      <c r="B28" s="1018">
        <f>'C4 calc LA rates'!C147</f>
        <v>18.596962496125634</v>
      </c>
      <c r="C28" s="1018">
        <f>'C4 calc LA rates'!D147</f>
        <v>15.87581584053625</v>
      </c>
      <c r="D28" s="1018">
        <f>'C4 calc LA rates'!E147</f>
        <v>73.813406574542952</v>
      </c>
      <c r="E28" s="1018">
        <f>'C4 calc LA rates'!F147</f>
        <v>15.414258188824663</v>
      </c>
      <c r="F28" s="1018">
        <f>'C4 calc LA rates'!G147</f>
        <v>11.642411642411643</v>
      </c>
      <c r="G28" s="1018">
        <f>'C4 calc LA rates'!K147</f>
        <v>27.051397655545536</v>
      </c>
      <c r="H28" s="1018">
        <f>'C4 calc LA rates'!M147</f>
        <v>17.516969564265381</v>
      </c>
      <c r="I28" s="321"/>
    </row>
    <row r="29" spans="1:9" s="113" customFormat="1" ht="12.75">
      <c r="A29" s="321" t="s">
        <v>57</v>
      </c>
      <c r="B29" s="1018">
        <f>'C4 calc LA rates'!C148</f>
        <v>5.741077408860396</v>
      </c>
      <c r="C29" s="1018">
        <f>'C4 calc LA rates'!D148</f>
        <v>30.973854422884212</v>
      </c>
      <c r="D29" s="1018">
        <f>'C4 calc LA rates'!E148</f>
        <v>29.059208136578278</v>
      </c>
      <c r="E29" s="1018">
        <f>'C4 calc LA rates'!F148</f>
        <v>15.415878354705347</v>
      </c>
      <c r="F29" s="1018">
        <f>'C4 calc LA rates'!G148</f>
        <v>10.542962572482868</v>
      </c>
      <c r="G29" s="1018">
        <f>'C4 calc LA rates'!K148</f>
        <v>18.003000500083346</v>
      </c>
      <c r="H29" s="1018">
        <f>'C4 calc LA rates'!M148</f>
        <v>11.725293132328309</v>
      </c>
      <c r="I29" s="321"/>
    </row>
    <row r="30" spans="1:9" s="576" customFormat="1" ht="12.75">
      <c r="A30" s="578" t="s">
        <v>368</v>
      </c>
      <c r="B30" s="1018">
        <f>'C4 calc LA rates'!C149</f>
        <v>8.1833060556464812</v>
      </c>
      <c r="C30" s="1018">
        <f>'C4 calc LA rates'!D149</f>
        <v>16.481252575195715</v>
      </c>
      <c r="D30" s="1018">
        <f>'C4 calc LA rates'!E149</f>
        <v>26.791694574681848</v>
      </c>
      <c r="E30" s="1018">
        <f>'C4 calc LA rates'!F149</f>
        <v>9.8619329388560164</v>
      </c>
      <c r="F30" s="1018">
        <f>'C4 calc LA rates'!G149</f>
        <v>0</v>
      </c>
      <c r="G30" s="1018">
        <f>'C4 calc LA rates'!K149</f>
        <v>11.275369581558506</v>
      </c>
      <c r="H30" s="1018">
        <f>'C4 calc LA rates'!M149</f>
        <v>6.7089079388743942</v>
      </c>
      <c r="I30" s="578"/>
    </row>
    <row r="31" spans="1:9" s="113" customFormat="1" ht="12.75">
      <c r="A31" s="321" t="s">
        <v>56</v>
      </c>
      <c r="B31" s="1018">
        <f>'C4 calc LA rates'!C150</f>
        <v>5.2164840897235267</v>
      </c>
      <c r="C31" s="1018">
        <f>'C4 calc LA rates'!D150</f>
        <v>40.091242137277945</v>
      </c>
      <c r="D31" s="1018">
        <f>'C4 calc LA rates'!E150</f>
        <v>104.29145232894088</v>
      </c>
      <c r="E31" s="1018">
        <f>'C4 calc LA rates'!F150</f>
        <v>53.876085004489674</v>
      </c>
      <c r="F31" s="1018">
        <f>'C4 calc LA rates'!G150</f>
        <v>10.07759750075582</v>
      </c>
      <c r="G31" s="1018">
        <f>'C4 calc LA rates'!K150</f>
        <v>40.769615907302772</v>
      </c>
      <c r="H31" s="1018">
        <f>'C4 calc LA rates'!M150</f>
        <v>25.872264931992902</v>
      </c>
      <c r="I31" s="321"/>
    </row>
    <row r="32" spans="1:9" s="113" customFormat="1" ht="12.75">
      <c r="A32" s="321" t="s">
        <v>55</v>
      </c>
      <c r="B32" s="1018">
        <f>'C4 calc LA rates'!C151</f>
        <v>12.961762799740765</v>
      </c>
      <c r="C32" s="1018">
        <f>'C4 calc LA rates'!D151</f>
        <v>40.887301438105084</v>
      </c>
      <c r="D32" s="1018">
        <f>'C4 calc LA rates'!E151</f>
        <v>58.035918292738657</v>
      </c>
      <c r="E32" s="1018">
        <f>'C4 calc LA rates'!F151</f>
        <v>35.576179427687549</v>
      </c>
      <c r="F32" s="1018">
        <f>'C4 calc LA rates'!G151</f>
        <v>10.230179028132993</v>
      </c>
      <c r="G32" s="1018">
        <f>'C4 calc LA rates'!K151</f>
        <v>31.820728291316527</v>
      </c>
      <c r="H32" s="1018">
        <f>'C4 calc LA rates'!M151</f>
        <v>21.341642659768358</v>
      </c>
      <c r="I32" s="321"/>
    </row>
    <row r="33" spans="1:9" s="113" customFormat="1" ht="12.75">
      <c r="A33" s="321" t="s">
        <v>54</v>
      </c>
      <c r="B33" s="1018">
        <f>'C4 calc LA rates'!C152</f>
        <v>9.4473311289560691</v>
      </c>
      <c r="C33" s="1018">
        <f>'C4 calc LA rates'!D152</f>
        <v>24.449877750611247</v>
      </c>
      <c r="D33" s="1018">
        <f>'C4 calc LA rates'!E152</f>
        <v>0</v>
      </c>
      <c r="E33" s="1018">
        <f>'C4 calc LA rates'!F152</f>
        <v>11.958146487294469</v>
      </c>
      <c r="F33" s="1018">
        <f>'C4 calc LA rates'!G152</f>
        <v>12.037315678603671</v>
      </c>
      <c r="G33" s="1018">
        <f>'C4 calc LA rates'!K152</f>
        <v>11.737089201877934</v>
      </c>
      <c r="H33" s="1018">
        <f>'C4 calc LA rates'!M152</f>
        <v>8.1117620549797209</v>
      </c>
      <c r="I33" s="321"/>
    </row>
    <row r="34" spans="1:9" s="113" customFormat="1" ht="12.75">
      <c r="A34" s="321" t="s">
        <v>147</v>
      </c>
      <c r="B34" s="1018">
        <f>'C4 calc LA rates'!C153</f>
        <v>7.6175966482574751</v>
      </c>
      <c r="C34" s="1018">
        <f>'C4 calc LA rates'!D153</f>
        <v>28.624247122666826</v>
      </c>
      <c r="D34" s="1018">
        <f>'C4 calc LA rates'!E153</f>
        <v>49.816154667299251</v>
      </c>
      <c r="E34" s="1018">
        <f>'C4 calc LA rates'!F153</f>
        <v>25.969374048535865</v>
      </c>
      <c r="F34" s="1018">
        <f>'C4 calc LA rates'!G153</f>
        <v>13.910785495687657</v>
      </c>
      <c r="G34" s="1018">
        <f>'C4 calc LA rates'!K153</f>
        <v>24.870288581107157</v>
      </c>
      <c r="H34" s="1018">
        <f>'C4 calc LA rates'!M153</f>
        <v>15.731376825963382</v>
      </c>
      <c r="I34" s="321"/>
    </row>
    <row r="35" spans="1:9" s="113" customFormat="1" ht="12.75">
      <c r="A35" s="321" t="s">
        <v>52</v>
      </c>
      <c r="B35" s="1018">
        <f>'C4 calc LA rates'!C154</f>
        <v>16.988957177834408</v>
      </c>
      <c r="C35" s="1018">
        <f>'C4 calc LA rates'!D154</f>
        <v>43.889845094664373</v>
      </c>
      <c r="D35" s="1018">
        <f>'C4 calc LA rates'!E154</f>
        <v>76.797003043783661</v>
      </c>
      <c r="E35" s="1018">
        <f>'C4 calc LA rates'!F154</f>
        <v>51.621591291661993</v>
      </c>
      <c r="F35" s="1018">
        <f>'C4 calc LA rates'!G154</f>
        <v>16.137491426957681</v>
      </c>
      <c r="G35" s="1018">
        <f>'C4 calc LA rates'!K154</f>
        <v>41.161476990906586</v>
      </c>
      <c r="H35" s="1018">
        <f>'C4 calc LA rates'!M154</f>
        <v>27.223128409921816</v>
      </c>
      <c r="I35" s="321"/>
    </row>
    <row r="36" spans="1:9" s="113" customFormat="1" ht="12.75">
      <c r="A36" s="321" t="s">
        <v>51</v>
      </c>
      <c r="B36" s="1018">
        <f>'C4 calc LA rates'!C155</f>
        <v>14.059753954305799</v>
      </c>
      <c r="C36" s="1018">
        <f>'C4 calc LA rates'!D155</f>
        <v>41.932717049461544</v>
      </c>
      <c r="D36" s="1018">
        <f>'C4 calc LA rates'!E155</f>
        <v>32.116294793779581</v>
      </c>
      <c r="E36" s="1018">
        <f>'C4 calc LA rates'!F155</f>
        <v>27.075812274368232</v>
      </c>
      <c r="F36" s="1018">
        <f>'C4 calc LA rates'!G155</f>
        <v>5.608524957936063</v>
      </c>
      <c r="G36" s="1018">
        <f>'C4 calc LA rates'!K155</f>
        <v>22.522847696461316</v>
      </c>
      <c r="H36" s="1018">
        <f>'C4 calc LA rates'!M155</f>
        <v>13.880454584887655</v>
      </c>
      <c r="I36" s="321"/>
    </row>
    <row r="37" spans="1:9" s="113" customFormat="1" ht="12.75">
      <c r="A37" s="321" t="s">
        <v>50</v>
      </c>
      <c r="B37" s="1018">
        <f>'C4 calc LA rates'!C156</f>
        <v>0</v>
      </c>
      <c r="C37" s="1018">
        <f>'C4 calc LA rates'!D156</f>
        <v>22.429906542056074</v>
      </c>
      <c r="D37" s="1018">
        <f>'C4 calc LA rates'!E156</f>
        <v>7.1916576770945699</v>
      </c>
      <c r="E37" s="1018">
        <f>'C4 calc LA rates'!F156</f>
        <v>0</v>
      </c>
      <c r="F37" s="1018">
        <f>'C4 calc LA rates'!G156</f>
        <v>25.031289111389235</v>
      </c>
      <c r="G37" s="1018">
        <f>'C4 calc LA rates'!K156</f>
        <v>11.040574109853713</v>
      </c>
      <c r="H37" s="1018">
        <f>'C4 calc LA rates'!M156</f>
        <v>7.8294910830796001</v>
      </c>
      <c r="I37" s="321"/>
    </row>
    <row r="38" spans="1:9" s="113" customFormat="1" ht="12.75">
      <c r="A38" s="321" t="s">
        <v>49</v>
      </c>
      <c r="B38" s="1018">
        <f>'C4 calc LA rates'!C157</f>
        <v>10.340370529943989</v>
      </c>
      <c r="C38" s="1018">
        <f>'C4 calc LA rates'!D157</f>
        <v>52.285224916614084</v>
      </c>
      <c r="D38" s="1018">
        <f>'C4 calc LA rates'!E157</f>
        <v>72.320275505811452</v>
      </c>
      <c r="E38" s="1018">
        <f>'C4 calc LA rates'!F157</f>
        <v>26.916253746864868</v>
      </c>
      <c r="F38" s="1018">
        <f>'C4 calc LA rates'!G157</f>
        <v>8.1589836237542972</v>
      </c>
      <c r="G38" s="1018">
        <f>'C4 calc LA rates'!K157</f>
        <v>31.259676491838569</v>
      </c>
      <c r="H38" s="1018">
        <f>'C4 calc LA rates'!M157</f>
        <v>19.191470457574411</v>
      </c>
      <c r="I38" s="321"/>
    </row>
    <row r="39" spans="1:9" s="113" customFormat="1" ht="12.75">
      <c r="A39" s="321" t="s">
        <v>48</v>
      </c>
      <c r="B39" s="1018">
        <f>'C4 calc LA rates'!C158</f>
        <v>11.565707676738471</v>
      </c>
      <c r="C39" s="1018">
        <f>'C4 calc LA rates'!D158</f>
        <v>37.860349396938723</v>
      </c>
      <c r="D39" s="1018">
        <f>'C4 calc LA rates'!E158</f>
        <v>61.812838830622688</v>
      </c>
      <c r="E39" s="1018">
        <f>'C4 calc LA rates'!F158</f>
        <v>37.41160993257688</v>
      </c>
      <c r="F39" s="1018">
        <f>'C4 calc LA rates'!G158</f>
        <v>9.139574356965662</v>
      </c>
      <c r="G39" s="1018">
        <f>'C4 calc LA rates'!K158</f>
        <v>31.511532345518116</v>
      </c>
      <c r="H39" s="1018">
        <f>'C4 calc LA rates'!M158</f>
        <v>20.688358096671056</v>
      </c>
      <c r="I39" s="321"/>
    </row>
    <row r="40" spans="1:9" s="113" customFormat="1" ht="12.75">
      <c r="A40" s="321" t="s">
        <v>47</v>
      </c>
      <c r="B40" s="1018">
        <f>'C4 calc LA rates'!C159</f>
        <v>15.970961887477314</v>
      </c>
      <c r="C40" s="1018">
        <f>'C4 calc LA rates'!D159</f>
        <v>36.135249075109698</v>
      </c>
      <c r="D40" s="1018">
        <f>'C4 calc LA rates'!E159</f>
        <v>67.567567567567565</v>
      </c>
      <c r="E40" s="1018">
        <f>'C4 calc LA rates'!F159</f>
        <v>33.189033189033189</v>
      </c>
      <c r="F40" s="1018">
        <f>'C4 calc LA rates'!G159</f>
        <v>4.90075961774075</v>
      </c>
      <c r="G40" s="1018">
        <f>'C4 calc LA rates'!K159</f>
        <v>30.067409191574658</v>
      </c>
      <c r="H40" s="1018">
        <f>'C4 calc LA rates'!M159</f>
        <v>19.71801123714619</v>
      </c>
      <c r="I40" s="321"/>
    </row>
    <row r="41" spans="1:9" s="113" customFormat="1" ht="12.75">
      <c r="A41" s="321" t="s">
        <v>46</v>
      </c>
      <c r="B41" s="1018">
        <f>'C4 calc LA rates'!C160</f>
        <v>18.248175182481752</v>
      </c>
      <c r="C41" s="1018">
        <f>'C4 calc LA rates'!D160</f>
        <v>31.391698639693058</v>
      </c>
      <c r="D41" s="1018">
        <f>'C4 calc LA rates'!E160</f>
        <v>78.018334308562515</v>
      </c>
      <c r="E41" s="1018">
        <f>'C4 calc LA rates'!F160</f>
        <v>52.560444511187868</v>
      </c>
      <c r="F41" s="1018">
        <f>'C4 calc LA rates'!G160</f>
        <v>7.6840325802981404</v>
      </c>
      <c r="G41" s="1018">
        <f>'C4 calc LA rates'!K160</f>
        <v>36.948789668151527</v>
      </c>
      <c r="H41" s="1018">
        <f>'C4 calc LA rates'!M160</f>
        <v>24.458655895882419</v>
      </c>
      <c r="I41" s="321"/>
    </row>
    <row r="42" spans="1:9" s="113" customFormat="1" ht="12.75">
      <c r="A42" s="321" t="s">
        <v>45</v>
      </c>
      <c r="B42" s="1018">
        <f>'C4 calc LA rates'!C161</f>
        <v>9.6974398758727691</v>
      </c>
      <c r="C42" s="1018">
        <f>'C4 calc LA rates'!D161</f>
        <v>32.430537295117887</v>
      </c>
      <c r="D42" s="1018">
        <f>'C4 calc LA rates'!E161</f>
        <v>26.686681677925112</v>
      </c>
      <c r="E42" s="1018">
        <f>'C4 calc LA rates'!F161</f>
        <v>19.805481874447391</v>
      </c>
      <c r="F42" s="1018">
        <f>'C4 calc LA rates'!G161</f>
        <v>6.035783574046131</v>
      </c>
      <c r="G42" s="1018">
        <f>'C4 calc LA rates'!K161</f>
        <v>19.176745672615944</v>
      </c>
      <c r="H42" s="1018">
        <f>'C4 calc LA rates'!M161</f>
        <v>13.286482925222357</v>
      </c>
      <c r="I42" s="321"/>
    </row>
    <row r="43" spans="1:9" ht="6" customHeight="1" thickBot="1">
      <c r="A43" s="371"/>
      <c r="B43" s="33"/>
      <c r="C43" s="372"/>
      <c r="D43" s="372"/>
      <c r="E43" s="372"/>
      <c r="F43" s="372"/>
      <c r="G43" s="372"/>
      <c r="H43" s="15"/>
      <c r="I43" s="33"/>
    </row>
    <row r="44" spans="1:9" ht="12" customHeight="1">
      <c r="A44" s="381"/>
      <c r="B44" s="382"/>
      <c r="C44" s="382"/>
      <c r="D44" s="382"/>
      <c r="E44" s="382"/>
      <c r="F44" s="382"/>
      <c r="G44" s="382"/>
      <c r="H44" s="382"/>
      <c r="I44" s="33"/>
    </row>
    <row r="45" spans="1:9" s="125" customFormat="1" ht="10.5" customHeight="1">
      <c r="A45" s="383" t="s">
        <v>185</v>
      </c>
      <c r="B45" s="384"/>
      <c r="C45" s="384"/>
      <c r="D45" s="384"/>
      <c r="E45" s="384"/>
      <c r="F45" s="384"/>
      <c r="G45" s="384"/>
      <c r="H45" s="120"/>
      <c r="I45" s="385"/>
    </row>
    <row r="46" spans="1:9" s="125" customFormat="1" ht="10.5" customHeight="1">
      <c r="A46" s="1554" t="s">
        <v>202</v>
      </c>
      <c r="B46" s="1554"/>
      <c r="C46" s="1554"/>
      <c r="D46" s="1554"/>
      <c r="E46" s="1554"/>
      <c r="F46" s="1554"/>
      <c r="G46" s="1554"/>
      <c r="H46" s="1554"/>
      <c r="I46" s="385"/>
    </row>
    <row r="47" spans="1:9" s="125" customFormat="1">
      <c r="A47" s="1554"/>
      <c r="B47" s="1554"/>
      <c r="C47" s="1554"/>
      <c r="D47" s="1554"/>
      <c r="E47" s="1554"/>
      <c r="F47" s="1554"/>
      <c r="G47" s="1554"/>
      <c r="H47" s="1554"/>
      <c r="I47" s="385"/>
    </row>
    <row r="48" spans="1:9" s="125" customFormat="1" ht="10.5" customHeight="1">
      <c r="A48" s="1635" t="s">
        <v>1</v>
      </c>
      <c r="B48" s="1635"/>
      <c r="C48" s="1635"/>
      <c r="D48" s="1635"/>
      <c r="E48" s="1635"/>
      <c r="F48" s="1635"/>
      <c r="G48" s="1635"/>
      <c r="H48" s="1635"/>
      <c r="I48" s="385"/>
    </row>
    <row r="49" spans="1:9" s="125" customFormat="1">
      <c r="A49" s="1635"/>
      <c r="B49" s="1635"/>
      <c r="C49" s="1635"/>
      <c r="D49" s="1635"/>
      <c r="E49" s="1635"/>
      <c r="F49" s="1635"/>
      <c r="G49" s="1635"/>
      <c r="H49" s="1635"/>
      <c r="I49" s="385"/>
    </row>
    <row r="50" spans="1:9" s="125" customFormat="1" ht="12" customHeight="1">
      <c r="A50" s="1635" t="s">
        <v>353</v>
      </c>
      <c r="B50" s="1635"/>
      <c r="C50" s="1635"/>
      <c r="D50" s="1635"/>
      <c r="E50" s="1635"/>
      <c r="F50" s="1635"/>
      <c r="G50" s="1635"/>
      <c r="H50" s="1635"/>
      <c r="I50" s="385"/>
    </row>
    <row r="51" spans="1:9" s="125" customFormat="1" ht="10.5" customHeight="1">
      <c r="A51" s="1635"/>
      <c r="B51" s="1635"/>
      <c r="C51" s="1635"/>
      <c r="D51" s="1635"/>
      <c r="E51" s="1635"/>
      <c r="F51" s="1635"/>
      <c r="G51" s="1635"/>
      <c r="H51" s="1635"/>
      <c r="I51" s="385"/>
    </row>
    <row r="52" spans="1:9" s="125" customFormat="1">
      <c r="A52" s="1514" t="s">
        <v>203</v>
      </c>
      <c r="B52" s="1514"/>
      <c r="C52" s="1514"/>
      <c r="D52" s="1514"/>
      <c r="E52" s="1514"/>
      <c r="F52" s="1514"/>
      <c r="G52" s="1514"/>
      <c r="H52" s="1514"/>
      <c r="I52" s="385"/>
    </row>
    <row r="53" spans="1:9" s="125" customFormat="1">
      <c r="A53" s="1512" t="s">
        <v>473</v>
      </c>
      <c r="B53" s="1512"/>
      <c r="C53" s="1512"/>
      <c r="D53" s="1512"/>
      <c r="E53" s="1512"/>
      <c r="F53" s="1512"/>
      <c r="G53" s="1512"/>
      <c r="H53" s="1512"/>
      <c r="I53" s="385"/>
    </row>
    <row r="54" spans="1:9" s="125" customFormat="1" ht="10.5" customHeight="1">
      <c r="A54" s="1512"/>
      <c r="B54" s="1512"/>
      <c r="C54" s="1512"/>
      <c r="D54" s="1512"/>
      <c r="E54" s="1512"/>
      <c r="F54" s="1512"/>
      <c r="G54" s="1512"/>
      <c r="H54" s="1512"/>
      <c r="I54" s="385"/>
    </row>
    <row r="55" spans="1:9" s="125" customFormat="1">
      <c r="A55" s="1656" t="s">
        <v>525</v>
      </c>
      <c r="B55" s="1656"/>
      <c r="C55" s="1656"/>
      <c r="D55" s="1656"/>
      <c r="E55" s="1656"/>
      <c r="F55" s="1656"/>
      <c r="G55" s="1656"/>
      <c r="H55" s="1656"/>
      <c r="I55" s="385"/>
    </row>
    <row r="56" spans="1:9" s="125" customFormat="1" ht="10.5" customHeight="1">
      <c r="A56" s="1656"/>
      <c r="B56" s="1656"/>
      <c r="C56" s="1656"/>
      <c r="D56" s="1656"/>
      <c r="E56" s="1656"/>
      <c r="F56" s="1656"/>
      <c r="G56" s="1656"/>
      <c r="H56" s="1656"/>
      <c r="I56" s="385"/>
    </row>
    <row r="57" spans="1:9" s="125" customFormat="1" ht="10.5" customHeight="1">
      <c r="A57" s="638"/>
      <c r="B57" s="638"/>
      <c r="C57" s="638"/>
      <c r="D57" s="638"/>
      <c r="E57" s="638"/>
      <c r="F57" s="638"/>
      <c r="G57" s="638"/>
      <c r="H57" s="385"/>
      <c r="I57" s="385"/>
    </row>
    <row r="58" spans="1:9" s="125" customFormat="1" ht="10.5" customHeight="1">
      <c r="A58" s="386" t="s">
        <v>815</v>
      </c>
      <c r="B58" s="385"/>
      <c r="C58" s="385"/>
      <c r="D58" s="385"/>
      <c r="E58" s="385"/>
      <c r="F58" s="385"/>
      <c r="G58" s="385"/>
      <c r="H58" s="385"/>
      <c r="I58" s="385"/>
    </row>
    <row r="59" spans="1:9">
      <c r="A59" s="33"/>
      <c r="B59" s="33"/>
      <c r="C59" s="33"/>
      <c r="D59" s="33"/>
      <c r="E59" s="33"/>
      <c r="F59" s="33"/>
      <c r="G59" s="33"/>
      <c r="H59" s="33"/>
      <c r="I59" s="33"/>
    </row>
  </sheetData>
  <mergeCells count="9">
    <mergeCell ref="A55:H56"/>
    <mergeCell ref="J1:K1"/>
    <mergeCell ref="A1:H1"/>
    <mergeCell ref="A53:H54"/>
    <mergeCell ref="A50:H51"/>
    <mergeCell ref="A48:H49"/>
    <mergeCell ref="A46:H47"/>
    <mergeCell ref="B3:H4"/>
    <mergeCell ref="A52:H52"/>
  </mergeCells>
  <phoneticPr fontId="38" type="noConversion"/>
  <hyperlinks>
    <hyperlink ref="J1" location="Contents!A1" display="back to contents"/>
  </hyperlinks>
  <pageMargins left="0.75" right="0.75" top="1" bottom="1" header="0.5" footer="0.5"/>
  <pageSetup paperSize="9" scale="7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workbookViewId="0">
      <selection sqref="A1:M2"/>
    </sheetView>
  </sheetViews>
  <sheetFormatPr defaultColWidth="9.1640625" defaultRowHeight="11.25" customHeight="1"/>
  <cols>
    <col min="1" max="1" width="22.6640625" style="21" customWidth="1"/>
    <col min="2" max="2" width="16" style="21" customWidth="1"/>
    <col min="3" max="3" width="3.83203125" style="21" customWidth="1"/>
    <col min="4" max="4" width="12.5" style="21" customWidth="1"/>
    <col min="5" max="5" width="3" style="21" customWidth="1"/>
    <col min="6" max="8" width="12.83203125" style="21" customWidth="1"/>
    <col min="9" max="9" width="5.83203125" style="21" customWidth="1"/>
    <col min="10" max="10" width="12.1640625" style="21" customWidth="1"/>
    <col min="11" max="11" width="2.6640625" style="21" customWidth="1"/>
    <col min="12" max="13" width="16.83203125" style="21" customWidth="1"/>
    <col min="14" max="14" width="3.83203125" style="21" customWidth="1"/>
    <col min="15" max="16384" width="9.1640625" style="21"/>
  </cols>
  <sheetData>
    <row r="1" spans="1:17" s="440" customFormat="1" ht="18" customHeight="1">
      <c r="A1" s="1553" t="s">
        <v>1788</v>
      </c>
      <c r="B1" s="1553"/>
      <c r="C1" s="1553"/>
      <c r="D1" s="1553"/>
      <c r="E1" s="1553"/>
      <c r="F1" s="1553"/>
      <c r="G1" s="1553"/>
      <c r="H1" s="1553"/>
      <c r="I1" s="1553"/>
      <c r="J1" s="1553"/>
      <c r="K1" s="1553"/>
      <c r="L1" s="1553"/>
      <c r="M1" s="1553"/>
      <c r="N1" s="441"/>
      <c r="O1" s="1400" t="s">
        <v>665</v>
      </c>
      <c r="P1" s="1400"/>
      <c r="Q1" s="637"/>
    </row>
    <row r="2" spans="1:17" s="440" customFormat="1" ht="18" customHeight="1">
      <c r="A2" s="1553"/>
      <c r="B2" s="1553"/>
      <c r="C2" s="1553"/>
      <c r="D2" s="1553"/>
      <c r="E2" s="1553"/>
      <c r="F2" s="1553"/>
      <c r="G2" s="1553"/>
      <c r="H2" s="1553"/>
      <c r="I2" s="1553"/>
      <c r="J2" s="1553"/>
      <c r="K2" s="1553"/>
      <c r="L2" s="1553"/>
      <c r="M2" s="1553"/>
      <c r="N2" s="441"/>
    </row>
    <row r="3" spans="1:17" s="440" customFormat="1" ht="15" customHeight="1">
      <c r="A3" s="448"/>
      <c r="B3" s="448"/>
      <c r="C3" s="448"/>
      <c r="D3" s="448"/>
      <c r="E3" s="448"/>
      <c r="F3" s="448"/>
      <c r="G3" s="448"/>
      <c r="H3" s="448"/>
      <c r="I3" s="448"/>
      <c r="J3" s="448"/>
      <c r="K3" s="448"/>
      <c r="L3" s="448"/>
      <c r="M3" s="448"/>
      <c r="N3" s="441"/>
    </row>
    <row r="4" spans="1:17" s="440" customFormat="1" ht="12.75" customHeight="1">
      <c r="A4" s="336"/>
      <c r="B4" s="397"/>
      <c r="C4" s="349"/>
      <c r="D4" s="349"/>
      <c r="E4" s="349"/>
      <c r="F4" s="349"/>
      <c r="G4" s="438"/>
      <c r="H4" s="438"/>
      <c r="I4" s="438"/>
      <c r="J4" s="438"/>
      <c r="K4" s="438"/>
      <c r="L4" s="438"/>
      <c r="M4" s="438"/>
      <c r="N4" s="441"/>
    </row>
    <row r="5" spans="1:17" s="440" customFormat="1" ht="15.6" customHeight="1">
      <c r="A5" s="336"/>
      <c r="B5" s="1677" t="s">
        <v>590</v>
      </c>
      <c r="C5" s="346"/>
      <c r="D5" s="1551" t="s">
        <v>589</v>
      </c>
      <c r="E5" s="1551"/>
      <c r="F5" s="1551"/>
      <c r="G5" s="1551"/>
      <c r="H5" s="1551"/>
      <c r="I5" s="438"/>
      <c r="J5" s="1645" t="s">
        <v>586</v>
      </c>
      <c r="K5" s="1645"/>
      <c r="L5" s="1645"/>
      <c r="M5" s="1645"/>
      <c r="N5" s="441"/>
    </row>
    <row r="6" spans="1:17" s="440" customFormat="1" ht="18" customHeight="1">
      <c r="A6" s="336"/>
      <c r="B6" s="1677"/>
      <c r="C6" s="346"/>
      <c r="D6" s="394"/>
      <c r="E6" s="438"/>
      <c r="F6" s="438"/>
      <c r="G6" s="345"/>
      <c r="H6" s="345"/>
      <c r="I6" s="345"/>
      <c r="J6" s="1644" t="s">
        <v>587</v>
      </c>
      <c r="K6" s="1644"/>
      <c r="L6" s="1644"/>
      <c r="M6" s="1644"/>
      <c r="N6" s="441"/>
    </row>
    <row r="7" spans="1:17" s="440" customFormat="1" ht="18" customHeight="1">
      <c r="A7" s="490" t="s">
        <v>454</v>
      </c>
      <c r="B7" s="1677"/>
      <c r="C7" s="346"/>
      <c r="D7" s="394"/>
      <c r="E7" s="438"/>
      <c r="F7" s="1552" t="s">
        <v>2</v>
      </c>
      <c r="G7" s="1552"/>
      <c r="H7" s="1552"/>
      <c r="I7" s="345"/>
      <c r="J7" s="439"/>
      <c r="K7" s="345"/>
      <c r="L7" s="1552" t="s">
        <v>221</v>
      </c>
      <c r="M7" s="1552"/>
      <c r="N7" s="441"/>
    </row>
    <row r="8" spans="1:17" s="440" customFormat="1" ht="18" customHeight="1">
      <c r="A8" s="336"/>
      <c r="B8" s="1677"/>
      <c r="C8" s="396"/>
      <c r="D8" s="397" t="s">
        <v>218</v>
      </c>
      <c r="E8" s="397"/>
      <c r="F8" s="397" t="s">
        <v>220</v>
      </c>
      <c r="G8" s="397" t="s">
        <v>219</v>
      </c>
      <c r="H8" s="398" t="s">
        <v>3</v>
      </c>
      <c r="I8" s="397"/>
      <c r="J8" s="397" t="s">
        <v>218</v>
      </c>
      <c r="K8" s="438"/>
      <c r="L8" s="397" t="s">
        <v>4</v>
      </c>
      <c r="M8" s="397" t="s">
        <v>5</v>
      </c>
      <c r="N8" s="441"/>
    </row>
    <row r="9" spans="1:17" s="440" customFormat="1" ht="12.75" customHeight="1">
      <c r="A9" s="407"/>
      <c r="B9" s="413"/>
      <c r="C9" s="408"/>
      <c r="D9" s="408"/>
      <c r="E9" s="408"/>
      <c r="F9" s="408"/>
      <c r="G9" s="407"/>
      <c r="H9" s="407"/>
      <c r="I9" s="407"/>
      <c r="J9" s="407"/>
      <c r="K9" s="407"/>
      <c r="L9" s="407"/>
      <c r="M9" s="407"/>
      <c r="N9" s="441"/>
    </row>
    <row r="10" spans="1:17" s="440" customFormat="1" ht="15.75">
      <c r="A10" s="336"/>
      <c r="B10" s="414"/>
      <c r="C10" s="349"/>
      <c r="D10" s="349"/>
      <c r="E10" s="349"/>
      <c r="F10" s="349"/>
      <c r="G10" s="336"/>
      <c r="H10" s="336"/>
      <c r="I10" s="336"/>
      <c r="J10" s="336"/>
      <c r="K10" s="336"/>
      <c r="L10" s="336"/>
      <c r="M10" s="336"/>
      <c r="N10" s="441"/>
    </row>
    <row r="11" spans="1:17" s="440" customFormat="1" ht="12.75" customHeight="1">
      <c r="A11" s="438" t="s">
        <v>16</v>
      </c>
      <c r="B11" s="353">
        <f>AVERAGE('C1 - summary'!E8:I8)</f>
        <v>729.8</v>
      </c>
      <c r="C11" s="351"/>
      <c r="D11" s="353">
        <v>57300</v>
      </c>
      <c r="E11" s="438"/>
      <c r="F11" s="449">
        <v>55800</v>
      </c>
      <c r="G11" s="449">
        <v>58900</v>
      </c>
      <c r="H11" s="399">
        <f>AVERAGE((D11-F11)/D11,(G11-D11)/D11)</f>
        <v>2.7050610820244327E-2</v>
      </c>
      <c r="I11" s="438"/>
      <c r="J11" s="400">
        <f>1000*B11/D11</f>
        <v>12.736474694589878</v>
      </c>
      <c r="K11" s="485"/>
      <c r="L11" s="400">
        <f>1000*B11/G11</f>
        <v>12.390492359932088</v>
      </c>
      <c r="M11" s="400">
        <f>1000*B11/F11</f>
        <v>13.078853046594983</v>
      </c>
      <c r="N11" s="441"/>
    </row>
    <row r="12" spans="1:17" s="259" customFormat="1" ht="15">
      <c r="A12" s="442"/>
      <c r="B12" s="353"/>
      <c r="C12" s="410"/>
      <c r="D12" s="444"/>
      <c r="E12" s="444"/>
      <c r="F12" s="450"/>
      <c r="G12" s="444"/>
      <c r="H12" s="444"/>
      <c r="I12" s="444"/>
      <c r="J12" s="487"/>
      <c r="K12" s="487"/>
      <c r="L12" s="487"/>
      <c r="M12" s="487"/>
      <c r="N12" s="451"/>
    </row>
    <row r="13" spans="1:17" ht="12.75" customHeight="1">
      <c r="A13" s="452" t="s">
        <v>72</v>
      </c>
      <c r="B13" s="409">
        <f>AVERAGE('C1 - summary'!E10:I10)</f>
        <v>39</v>
      </c>
      <c r="C13" s="410"/>
      <c r="D13" s="409">
        <v>2400</v>
      </c>
      <c r="E13" s="442"/>
      <c r="F13" s="450">
        <v>2200</v>
      </c>
      <c r="G13" s="450">
        <v>2600</v>
      </c>
      <c r="H13" s="411">
        <f t="shared" ref="H13:H35" si="0">AVERAGE((D13-F13)/D13,(G13-D13)/D13)</f>
        <v>8.3333333333333329E-2</v>
      </c>
      <c r="I13" s="442"/>
      <c r="J13" s="412">
        <f t="shared" ref="J13:J35" si="1">1000*B13/D13</f>
        <v>16.25</v>
      </c>
      <c r="K13" s="486"/>
      <c r="L13" s="412">
        <f t="shared" ref="L13:L35" si="2">1000*B13/G13</f>
        <v>15</v>
      </c>
      <c r="M13" s="412">
        <f t="shared" ref="M13:M35" si="3">1000*B13/F13</f>
        <v>17.727272727272727</v>
      </c>
      <c r="N13" s="453"/>
    </row>
    <row r="14" spans="1:17" ht="12.75" customHeight="1">
      <c r="A14" s="452" t="s">
        <v>71</v>
      </c>
      <c r="B14" s="409">
        <f>AVERAGE('C1 - summary'!E11:I11)</f>
        <v>15.8</v>
      </c>
      <c r="C14" s="410"/>
      <c r="D14" s="409">
        <v>1200</v>
      </c>
      <c r="E14" s="442"/>
      <c r="F14" s="450">
        <v>1100</v>
      </c>
      <c r="G14" s="450">
        <v>1400</v>
      </c>
      <c r="H14" s="411">
        <f t="shared" si="0"/>
        <v>0.125</v>
      </c>
      <c r="I14" s="442"/>
      <c r="J14" s="412">
        <f t="shared" si="1"/>
        <v>13.166666666666666</v>
      </c>
      <c r="K14" s="486"/>
      <c r="L14" s="412">
        <f t="shared" si="2"/>
        <v>11.285714285714286</v>
      </c>
      <c r="M14" s="412">
        <f t="shared" si="3"/>
        <v>14.363636363636363</v>
      </c>
      <c r="N14" s="453"/>
    </row>
    <row r="15" spans="1:17" ht="12.75" customHeight="1">
      <c r="A15" s="452" t="s">
        <v>70</v>
      </c>
      <c r="B15" s="409">
        <f>AVERAGE('C1 - summary'!E12:I12)</f>
        <v>13.2</v>
      </c>
      <c r="C15" s="410"/>
      <c r="D15" s="409">
        <v>800</v>
      </c>
      <c r="E15" s="442"/>
      <c r="F15" s="450">
        <v>700</v>
      </c>
      <c r="G15" s="450">
        <v>940</v>
      </c>
      <c r="H15" s="411">
        <f t="shared" si="0"/>
        <v>0.15</v>
      </c>
      <c r="I15" s="442"/>
      <c r="J15" s="412">
        <f t="shared" si="1"/>
        <v>16.5</v>
      </c>
      <c r="K15" s="486"/>
      <c r="L15" s="412">
        <f t="shared" si="2"/>
        <v>14.042553191489361</v>
      </c>
      <c r="M15" s="412">
        <f t="shared" si="3"/>
        <v>18.857142857142858</v>
      </c>
      <c r="N15" s="453"/>
    </row>
    <row r="16" spans="1:17" ht="12.75" customHeight="1">
      <c r="A16" s="452" t="s">
        <v>69</v>
      </c>
      <c r="B16" s="409">
        <f>AVERAGE('C1 - summary'!E13:I13)</f>
        <v>8.4</v>
      </c>
      <c r="C16" s="410"/>
      <c r="D16" s="409">
        <v>560</v>
      </c>
      <c r="E16" s="442"/>
      <c r="F16" s="450">
        <v>460</v>
      </c>
      <c r="G16" s="450">
        <v>740</v>
      </c>
      <c r="H16" s="411">
        <f t="shared" si="0"/>
        <v>0.25</v>
      </c>
      <c r="I16" s="442"/>
      <c r="J16" s="412">
        <f t="shared" si="1"/>
        <v>15</v>
      </c>
      <c r="K16" s="486"/>
      <c r="L16" s="412">
        <f t="shared" si="2"/>
        <v>11.351351351351351</v>
      </c>
      <c r="M16" s="412">
        <f t="shared" si="3"/>
        <v>18.260869565217391</v>
      </c>
      <c r="N16" s="453"/>
    </row>
    <row r="17" spans="1:14" ht="12.75" customHeight="1">
      <c r="A17" s="452" t="s">
        <v>369</v>
      </c>
      <c r="B17" s="409">
        <f>AVERAGE('C1 - summary'!E14:I14)</f>
        <v>75.599999999999994</v>
      </c>
      <c r="C17" s="410"/>
      <c r="D17" s="409">
        <v>6000</v>
      </c>
      <c r="E17" s="442"/>
      <c r="F17" s="450">
        <v>5600</v>
      </c>
      <c r="G17" s="450">
        <v>6500</v>
      </c>
      <c r="H17" s="411">
        <f>AVERAGE((D17-F17)/D17,(G17-D17)/D17)</f>
        <v>7.4999999999999997E-2</v>
      </c>
      <c r="I17" s="442"/>
      <c r="J17" s="412">
        <f>1000*B17/D17</f>
        <v>12.6</v>
      </c>
      <c r="K17" s="486"/>
      <c r="L17" s="412">
        <f>1000*B17/G17</f>
        <v>11.63076923076923</v>
      </c>
      <c r="M17" s="412">
        <f>1000*B17/F17</f>
        <v>13.5</v>
      </c>
      <c r="N17" s="453"/>
    </row>
    <row r="18" spans="1:14" ht="12.75" customHeight="1">
      <c r="A18" s="452" t="s">
        <v>68</v>
      </c>
      <c r="B18" s="409">
        <f>AVERAGE('C1 - summary'!E15:I15)</f>
        <v>7.4</v>
      </c>
      <c r="C18" s="410"/>
      <c r="D18" s="409">
        <v>610</v>
      </c>
      <c r="E18" s="442"/>
      <c r="F18" s="450">
        <v>410</v>
      </c>
      <c r="G18" s="450">
        <v>790</v>
      </c>
      <c r="H18" s="411">
        <f t="shared" si="0"/>
        <v>0.31147540983606559</v>
      </c>
      <c r="I18" s="442"/>
      <c r="J18" s="412">
        <f t="shared" si="1"/>
        <v>12.131147540983607</v>
      </c>
      <c r="K18" s="486"/>
      <c r="L18" s="412">
        <f t="shared" si="2"/>
        <v>9.3670886075949369</v>
      </c>
      <c r="M18" s="412">
        <f t="shared" si="3"/>
        <v>18.048780487804876</v>
      </c>
      <c r="N18" s="453"/>
    </row>
    <row r="19" spans="1:14" ht="12.75" customHeight="1">
      <c r="A19" s="452" t="s">
        <v>19</v>
      </c>
      <c r="B19" s="409">
        <f>AVERAGE('C1 - summary'!E16:I16)</f>
        <v>14.6</v>
      </c>
      <c r="C19" s="410"/>
      <c r="D19" s="409">
        <v>1100</v>
      </c>
      <c r="E19" s="442"/>
      <c r="F19" s="450">
        <v>940</v>
      </c>
      <c r="G19" s="450">
        <v>1300</v>
      </c>
      <c r="H19" s="411">
        <f t="shared" si="0"/>
        <v>0.16363636363636364</v>
      </c>
      <c r="I19" s="442"/>
      <c r="J19" s="412">
        <f t="shared" si="1"/>
        <v>13.272727272727273</v>
      </c>
      <c r="K19" s="486"/>
      <c r="L19" s="412">
        <f t="shared" si="2"/>
        <v>11.23076923076923</v>
      </c>
      <c r="M19" s="412">
        <f t="shared" si="3"/>
        <v>15.531914893617021</v>
      </c>
      <c r="N19" s="453"/>
    </row>
    <row r="20" spans="1:14" ht="12.75" customHeight="1">
      <c r="A20" s="452" t="s">
        <v>67</v>
      </c>
      <c r="B20" s="409">
        <f>AVERAGE('C1 - summary'!E17:I17)</f>
        <v>37.200000000000003</v>
      </c>
      <c r="C20" s="410"/>
      <c r="D20" s="409">
        <v>2300</v>
      </c>
      <c r="E20" s="442"/>
      <c r="F20" s="450">
        <v>2200</v>
      </c>
      <c r="G20" s="450">
        <v>2400</v>
      </c>
      <c r="H20" s="411">
        <f t="shared" si="0"/>
        <v>4.3478260869565216E-2</v>
      </c>
      <c r="I20" s="442"/>
      <c r="J20" s="412">
        <f t="shared" si="1"/>
        <v>16.173913043478262</v>
      </c>
      <c r="K20" s="486"/>
      <c r="L20" s="412">
        <f t="shared" si="2"/>
        <v>15.5</v>
      </c>
      <c r="M20" s="412">
        <f t="shared" si="3"/>
        <v>16.90909090909091</v>
      </c>
      <c r="N20" s="453"/>
    </row>
    <row r="21" spans="1:14" ht="12.75" customHeight="1">
      <c r="A21" s="452" t="s">
        <v>66</v>
      </c>
      <c r="B21" s="409">
        <f>AVERAGE('C1 - summary'!E18:I18)</f>
        <v>19.2</v>
      </c>
      <c r="C21" s="410"/>
      <c r="D21" s="409">
        <v>1600</v>
      </c>
      <c r="E21" s="442"/>
      <c r="F21" s="450">
        <v>1500</v>
      </c>
      <c r="G21" s="450">
        <v>1800</v>
      </c>
      <c r="H21" s="411">
        <f t="shared" si="0"/>
        <v>9.375E-2</v>
      </c>
      <c r="I21" s="442"/>
      <c r="J21" s="412">
        <f t="shared" si="1"/>
        <v>12</v>
      </c>
      <c r="K21" s="486"/>
      <c r="L21" s="412">
        <f t="shared" si="2"/>
        <v>10.666666666666666</v>
      </c>
      <c r="M21" s="412">
        <f t="shared" si="3"/>
        <v>12.8</v>
      </c>
      <c r="N21" s="453"/>
    </row>
    <row r="22" spans="1:14" ht="12.75" customHeight="1">
      <c r="A22" s="452" t="s">
        <v>65</v>
      </c>
      <c r="B22" s="409">
        <f>AVERAGE('C1 - summary'!E19:I19)</f>
        <v>5.8</v>
      </c>
      <c r="C22" s="410"/>
      <c r="D22" s="409">
        <v>710</v>
      </c>
      <c r="E22" s="442"/>
      <c r="F22" s="450">
        <v>480</v>
      </c>
      <c r="G22" s="450">
        <v>760</v>
      </c>
      <c r="H22" s="411">
        <f t="shared" si="0"/>
        <v>0.19718309859154931</v>
      </c>
      <c r="I22" s="442"/>
      <c r="J22" s="412">
        <f t="shared" si="1"/>
        <v>8.169014084507042</v>
      </c>
      <c r="K22" s="486"/>
      <c r="L22" s="412">
        <f t="shared" si="2"/>
        <v>7.6315789473684212</v>
      </c>
      <c r="M22" s="412">
        <f t="shared" si="3"/>
        <v>12.083333333333334</v>
      </c>
      <c r="N22" s="453"/>
    </row>
    <row r="23" spans="1:14" ht="12.75" customHeight="1">
      <c r="A23" s="452" t="s">
        <v>64</v>
      </c>
      <c r="B23" s="409">
        <f>AVERAGE('C1 - summary'!E20:I20)</f>
        <v>10.4</v>
      </c>
      <c r="C23" s="410"/>
      <c r="D23" s="409">
        <v>920</v>
      </c>
      <c r="E23" s="442"/>
      <c r="F23" s="450">
        <v>790</v>
      </c>
      <c r="G23" s="450">
        <v>1100</v>
      </c>
      <c r="H23" s="411">
        <f t="shared" si="0"/>
        <v>0.16847826086956522</v>
      </c>
      <c r="I23" s="442"/>
      <c r="J23" s="412">
        <f t="shared" si="1"/>
        <v>11.304347826086957</v>
      </c>
      <c r="K23" s="486"/>
      <c r="L23" s="412">
        <f t="shared" si="2"/>
        <v>9.454545454545455</v>
      </c>
      <c r="M23" s="412">
        <f t="shared" si="3"/>
        <v>13.164556962025317</v>
      </c>
      <c r="N23" s="453"/>
    </row>
    <row r="24" spans="1:14" ht="12.75" customHeight="1">
      <c r="A24" s="454" t="s">
        <v>63</v>
      </c>
      <c r="B24" s="409">
        <f>AVERAGE('C1 - summary'!E21:I21)</f>
        <v>5</v>
      </c>
      <c r="C24" s="410"/>
      <c r="D24" s="409">
        <v>800</v>
      </c>
      <c r="E24" s="442"/>
      <c r="F24" s="450">
        <v>610</v>
      </c>
      <c r="G24" s="450">
        <v>1200</v>
      </c>
      <c r="H24" s="411">
        <f t="shared" si="0"/>
        <v>0.36875000000000002</v>
      </c>
      <c r="I24" s="442"/>
      <c r="J24" s="412">
        <f t="shared" si="1"/>
        <v>6.25</v>
      </c>
      <c r="K24" s="486"/>
      <c r="L24" s="412">
        <f t="shared" si="2"/>
        <v>4.166666666666667</v>
      </c>
      <c r="M24" s="412">
        <f t="shared" si="3"/>
        <v>8.1967213114754092</v>
      </c>
      <c r="N24" s="453"/>
    </row>
    <row r="25" spans="1:14" ht="12.75" customHeight="1">
      <c r="A25" s="454" t="s">
        <v>62</v>
      </c>
      <c r="B25" s="409">
        <f>AVERAGE('C1 - summary'!E22:I22)</f>
        <v>16</v>
      </c>
      <c r="C25" s="410"/>
      <c r="D25" s="409">
        <v>1200</v>
      </c>
      <c r="E25" s="442"/>
      <c r="F25" s="450">
        <v>1100</v>
      </c>
      <c r="G25" s="450">
        <v>1400</v>
      </c>
      <c r="H25" s="411">
        <f t="shared" si="0"/>
        <v>0.125</v>
      </c>
      <c r="I25" s="442"/>
      <c r="J25" s="412">
        <f t="shared" si="1"/>
        <v>13.333333333333334</v>
      </c>
      <c r="K25" s="486"/>
      <c r="L25" s="412">
        <f t="shared" si="2"/>
        <v>11.428571428571429</v>
      </c>
      <c r="M25" s="412">
        <f t="shared" si="3"/>
        <v>14.545454545454545</v>
      </c>
      <c r="N25" s="453"/>
    </row>
    <row r="26" spans="1:14" ht="12.75" customHeight="1">
      <c r="A26" s="454" t="s">
        <v>20</v>
      </c>
      <c r="B26" s="409">
        <f>AVERAGE('C1 - summary'!E23:I23)</f>
        <v>48</v>
      </c>
      <c r="C26" s="410"/>
      <c r="D26" s="409">
        <v>2800</v>
      </c>
      <c r="E26" s="442"/>
      <c r="F26" s="450">
        <v>2500</v>
      </c>
      <c r="G26" s="450">
        <v>3100</v>
      </c>
      <c r="H26" s="411">
        <f t="shared" si="0"/>
        <v>0.10714285714285714</v>
      </c>
      <c r="I26" s="442"/>
      <c r="J26" s="412">
        <f t="shared" si="1"/>
        <v>17.142857142857142</v>
      </c>
      <c r="K26" s="486"/>
      <c r="L26" s="412">
        <f t="shared" si="2"/>
        <v>15.483870967741936</v>
      </c>
      <c r="M26" s="412">
        <f t="shared" si="3"/>
        <v>19.2</v>
      </c>
      <c r="N26" s="453"/>
    </row>
    <row r="27" spans="1:14" ht="12.75" customHeight="1">
      <c r="A27" s="454" t="s">
        <v>61</v>
      </c>
      <c r="B27" s="409">
        <f>AVERAGE('C1 - summary'!E24:I24)</f>
        <v>147.19999999999999</v>
      </c>
      <c r="C27" s="410"/>
      <c r="D27" s="409">
        <v>11900</v>
      </c>
      <c r="E27" s="442"/>
      <c r="F27" s="450">
        <v>11100</v>
      </c>
      <c r="G27" s="450">
        <v>12800</v>
      </c>
      <c r="H27" s="411">
        <f t="shared" si="0"/>
        <v>7.1428571428571425E-2</v>
      </c>
      <c r="I27" s="442"/>
      <c r="J27" s="412">
        <f t="shared" si="1"/>
        <v>12.369747899159664</v>
      </c>
      <c r="K27" s="486"/>
      <c r="L27" s="412">
        <f t="shared" si="2"/>
        <v>11.5</v>
      </c>
      <c r="M27" s="412">
        <f t="shared" si="3"/>
        <v>13.261261261261261</v>
      </c>
      <c r="N27" s="453"/>
    </row>
    <row r="28" spans="1:14" ht="12.75" customHeight="1">
      <c r="A28" s="454" t="s">
        <v>60</v>
      </c>
      <c r="B28" s="409">
        <f>AVERAGE('C1 - summary'!E25:I25)</f>
        <v>19.399999999999999</v>
      </c>
      <c r="C28" s="410"/>
      <c r="D28" s="409">
        <v>1400</v>
      </c>
      <c r="E28" s="442"/>
      <c r="F28" s="450">
        <v>1200</v>
      </c>
      <c r="G28" s="450">
        <v>1500</v>
      </c>
      <c r="H28" s="411">
        <f t="shared" si="0"/>
        <v>0.10714285714285714</v>
      </c>
      <c r="I28" s="442"/>
      <c r="J28" s="412">
        <f t="shared" si="1"/>
        <v>13.857142857142858</v>
      </c>
      <c r="K28" s="486"/>
      <c r="L28" s="412">
        <f t="shared" si="2"/>
        <v>12.933333333333334</v>
      </c>
      <c r="M28" s="412">
        <f t="shared" si="3"/>
        <v>16.166666666666668</v>
      </c>
      <c r="N28" s="453"/>
    </row>
    <row r="29" spans="1:14" ht="12.75" customHeight="1">
      <c r="A29" s="454" t="s">
        <v>59</v>
      </c>
      <c r="B29" s="409">
        <f>AVERAGE('C1 - summary'!E26:I26)</f>
        <v>17.2</v>
      </c>
      <c r="C29" s="410"/>
      <c r="D29" s="409">
        <v>1500</v>
      </c>
      <c r="E29" s="442"/>
      <c r="F29" s="450">
        <v>1300</v>
      </c>
      <c r="G29" s="450">
        <v>1700</v>
      </c>
      <c r="H29" s="411">
        <f t="shared" si="0"/>
        <v>0.13333333333333333</v>
      </c>
      <c r="I29" s="442"/>
      <c r="J29" s="412">
        <f t="shared" si="1"/>
        <v>11.466666666666667</v>
      </c>
      <c r="K29" s="486"/>
      <c r="L29" s="412">
        <f t="shared" si="2"/>
        <v>10.117647058823529</v>
      </c>
      <c r="M29" s="412">
        <f t="shared" si="3"/>
        <v>13.23076923076923</v>
      </c>
      <c r="N29" s="453"/>
    </row>
    <row r="30" spans="1:14" ht="12.75" customHeight="1">
      <c r="A30" s="454" t="s">
        <v>58</v>
      </c>
      <c r="B30" s="409">
        <f>AVERAGE('C1 - summary'!E27:I27)</f>
        <v>9.6</v>
      </c>
      <c r="C30" s="410"/>
      <c r="D30" s="409">
        <v>760</v>
      </c>
      <c r="E30" s="442"/>
      <c r="F30" s="450">
        <v>650</v>
      </c>
      <c r="G30" s="450">
        <v>970</v>
      </c>
      <c r="H30" s="411">
        <f t="shared" si="0"/>
        <v>0.2105263157894737</v>
      </c>
      <c r="I30" s="442"/>
      <c r="J30" s="412">
        <f t="shared" si="1"/>
        <v>12.631578947368421</v>
      </c>
      <c r="K30" s="486"/>
      <c r="L30" s="412">
        <f t="shared" si="2"/>
        <v>9.8969072164948457</v>
      </c>
      <c r="M30" s="412">
        <f t="shared" si="3"/>
        <v>14.76923076923077</v>
      </c>
      <c r="N30" s="453"/>
    </row>
    <row r="31" spans="1:14" ht="12.75" customHeight="1">
      <c r="A31" s="454" t="s">
        <v>57</v>
      </c>
      <c r="B31" s="409">
        <f>AVERAGE('C1 - summary'!E28:I28)</f>
        <v>6.8</v>
      </c>
      <c r="C31" s="410"/>
      <c r="D31" s="409">
        <v>270</v>
      </c>
      <c r="E31" s="442"/>
      <c r="F31" s="450">
        <v>210</v>
      </c>
      <c r="G31" s="450">
        <v>350</v>
      </c>
      <c r="H31" s="411">
        <f t="shared" si="0"/>
        <v>0.25925925925925924</v>
      </c>
      <c r="I31" s="442"/>
      <c r="J31" s="412">
        <f t="shared" si="1"/>
        <v>25.185185185185187</v>
      </c>
      <c r="K31" s="486"/>
      <c r="L31" s="412">
        <f t="shared" si="2"/>
        <v>19.428571428571427</v>
      </c>
      <c r="M31" s="412">
        <f t="shared" si="3"/>
        <v>32.38095238095238</v>
      </c>
      <c r="N31" s="453"/>
    </row>
    <row r="32" spans="1:14" ht="12.75" customHeight="1">
      <c r="A32" s="578" t="s">
        <v>368</v>
      </c>
      <c r="B32" s="409">
        <f>AVERAGE('C1 - summary'!E29:I29)</f>
        <v>1.6</v>
      </c>
      <c r="C32" s="410"/>
      <c r="D32" s="409">
        <v>50</v>
      </c>
      <c r="E32" s="442"/>
      <c r="F32" s="442">
        <v>40</v>
      </c>
      <c r="G32" s="450">
        <v>70</v>
      </c>
      <c r="H32" s="411">
        <f>AVERAGE((D32-F32)/D32,(G32-D32)/D32)</f>
        <v>0.30000000000000004</v>
      </c>
      <c r="I32" s="442"/>
      <c r="J32" s="412">
        <f>1000*B32/D32</f>
        <v>32</v>
      </c>
      <c r="K32" s="486"/>
      <c r="L32" s="412">
        <f>1000*B32/G32</f>
        <v>22.857142857142858</v>
      </c>
      <c r="M32" s="412">
        <f>1000*B32/F32</f>
        <v>40</v>
      </c>
      <c r="N32" s="453"/>
    </row>
    <row r="33" spans="1:14" ht="12.75" customHeight="1">
      <c r="A33" s="454" t="s">
        <v>56</v>
      </c>
      <c r="B33" s="409">
        <f>AVERAGE('C1 - summary'!E30:I30)</f>
        <v>19.600000000000001</v>
      </c>
      <c r="C33" s="410"/>
      <c r="D33" s="409">
        <v>1600</v>
      </c>
      <c r="E33" s="442"/>
      <c r="F33" s="450">
        <v>1500</v>
      </c>
      <c r="G33" s="450">
        <v>1800</v>
      </c>
      <c r="H33" s="411">
        <f t="shared" si="0"/>
        <v>9.375E-2</v>
      </c>
      <c r="I33" s="442"/>
      <c r="J33" s="412">
        <f t="shared" si="1"/>
        <v>12.25</v>
      </c>
      <c r="K33" s="486"/>
      <c r="L33" s="412">
        <f t="shared" si="2"/>
        <v>10.888888888888889</v>
      </c>
      <c r="M33" s="412">
        <f t="shared" si="3"/>
        <v>13.066666666666666</v>
      </c>
      <c r="N33" s="453"/>
    </row>
    <row r="34" spans="1:14" ht="12.75" customHeight="1">
      <c r="A34" s="452" t="s">
        <v>55</v>
      </c>
      <c r="B34" s="409">
        <f>AVERAGE('C1 - summary'!E31:I31)</f>
        <v>43</v>
      </c>
      <c r="C34" s="410"/>
      <c r="D34" s="409">
        <v>3600</v>
      </c>
      <c r="E34" s="442"/>
      <c r="F34" s="450">
        <v>3300</v>
      </c>
      <c r="G34" s="450">
        <v>4100</v>
      </c>
      <c r="H34" s="411">
        <f t="shared" si="0"/>
        <v>0.1111111111111111</v>
      </c>
      <c r="I34" s="442"/>
      <c r="J34" s="412">
        <f t="shared" si="1"/>
        <v>11.944444444444445</v>
      </c>
      <c r="K34" s="486"/>
      <c r="L34" s="412">
        <f t="shared" si="2"/>
        <v>10.487804878048781</v>
      </c>
      <c r="M34" s="412">
        <f t="shared" si="3"/>
        <v>13.030303030303031</v>
      </c>
      <c r="N34" s="453"/>
    </row>
    <row r="35" spans="1:14" ht="12.75" customHeight="1">
      <c r="A35" s="454" t="s">
        <v>54</v>
      </c>
      <c r="B35" s="409">
        <f>AVERAGE('C1 - summary'!E32:I32)</f>
        <v>0.8</v>
      </c>
      <c r="C35" s="410"/>
      <c r="D35" s="250">
        <v>30</v>
      </c>
      <c r="E35" s="442"/>
      <c r="F35" s="250">
        <v>20</v>
      </c>
      <c r="G35" s="250">
        <v>50</v>
      </c>
      <c r="H35" s="411">
        <f t="shared" si="0"/>
        <v>0.5</v>
      </c>
      <c r="I35" s="442"/>
      <c r="J35" s="412">
        <f t="shared" si="1"/>
        <v>26.666666666666668</v>
      </c>
      <c r="K35" s="250"/>
      <c r="L35" s="412">
        <f t="shared" si="2"/>
        <v>16</v>
      </c>
      <c r="M35" s="412">
        <f t="shared" si="3"/>
        <v>40</v>
      </c>
      <c r="N35" s="453"/>
    </row>
    <row r="36" spans="1:14" ht="12.75" customHeight="1">
      <c r="A36" s="452" t="s">
        <v>53</v>
      </c>
      <c r="B36" s="409">
        <f>AVERAGE('C1 - summary'!E33:I33)</f>
        <v>10.4</v>
      </c>
      <c r="C36" s="410"/>
      <c r="D36" s="409">
        <v>1500</v>
      </c>
      <c r="E36" s="442"/>
      <c r="F36" s="450">
        <v>1300</v>
      </c>
      <c r="G36" s="450">
        <v>1800</v>
      </c>
      <c r="H36" s="411">
        <f t="shared" ref="H36:H44" si="4">AVERAGE((D36-F36)/D36,(G36-D36)/D36)</f>
        <v>0.16666666666666669</v>
      </c>
      <c r="I36" s="442"/>
      <c r="J36" s="412">
        <f t="shared" ref="J36:J44" si="5">1000*B36/D36</f>
        <v>6.9333333333333336</v>
      </c>
      <c r="K36" s="486"/>
      <c r="L36" s="412">
        <f t="shared" ref="L36:L44" si="6">1000*B36/G36</f>
        <v>5.7777777777777777</v>
      </c>
      <c r="M36" s="412">
        <f t="shared" ref="M36:M44" si="7">1000*B36/F36</f>
        <v>8</v>
      </c>
      <c r="N36" s="453"/>
    </row>
    <row r="37" spans="1:14" ht="12.75" customHeight="1">
      <c r="A37" s="452" t="s">
        <v>52</v>
      </c>
      <c r="B37" s="409">
        <f>AVERAGE('C1 - summary'!E34:I34)</f>
        <v>28.4</v>
      </c>
      <c r="C37" s="410"/>
      <c r="D37" s="409">
        <v>2700</v>
      </c>
      <c r="E37" s="442"/>
      <c r="F37" s="450">
        <v>2400</v>
      </c>
      <c r="G37" s="450">
        <v>3200</v>
      </c>
      <c r="H37" s="411">
        <f t="shared" si="4"/>
        <v>0.14814814814814814</v>
      </c>
      <c r="I37" s="442"/>
      <c r="J37" s="412">
        <f t="shared" si="5"/>
        <v>10.518518518518519</v>
      </c>
      <c r="K37" s="486"/>
      <c r="L37" s="412">
        <f t="shared" si="6"/>
        <v>8.875</v>
      </c>
      <c r="M37" s="412">
        <f t="shared" si="7"/>
        <v>11.833333333333334</v>
      </c>
      <c r="N37" s="453"/>
    </row>
    <row r="38" spans="1:14" ht="12.75" customHeight="1">
      <c r="A38" s="452" t="s">
        <v>51</v>
      </c>
      <c r="B38" s="409">
        <f>AVERAGE('C1 - summary'!E35:I35)</f>
        <v>11</v>
      </c>
      <c r="C38" s="410"/>
      <c r="D38" s="409">
        <v>510</v>
      </c>
      <c r="E38" s="442"/>
      <c r="F38" s="450">
        <v>450</v>
      </c>
      <c r="G38" s="450">
        <v>600</v>
      </c>
      <c r="H38" s="411">
        <f t="shared" si="4"/>
        <v>0.14705882352941177</v>
      </c>
      <c r="I38" s="442"/>
      <c r="J38" s="412">
        <f t="shared" si="5"/>
        <v>21.568627450980394</v>
      </c>
      <c r="K38" s="486"/>
      <c r="L38" s="412">
        <f t="shared" si="6"/>
        <v>18.333333333333332</v>
      </c>
      <c r="M38" s="412">
        <f t="shared" si="7"/>
        <v>24.444444444444443</v>
      </c>
      <c r="N38" s="453"/>
    </row>
    <row r="39" spans="1:14" ht="12.75" customHeight="1">
      <c r="A39" s="452" t="s">
        <v>50</v>
      </c>
      <c r="B39" s="409">
        <f>AVERAGE('C1 - summary'!E36:I36)</f>
        <v>1.6</v>
      </c>
      <c r="C39" s="410"/>
      <c r="D39" s="409">
        <v>170</v>
      </c>
      <c r="E39" s="442"/>
      <c r="F39" s="450">
        <v>120</v>
      </c>
      <c r="G39" s="450">
        <v>260</v>
      </c>
      <c r="H39" s="411">
        <f t="shared" si="4"/>
        <v>0.41176470588235292</v>
      </c>
      <c r="I39" s="442"/>
      <c r="J39" s="412">
        <f t="shared" si="5"/>
        <v>9.4117647058823533</v>
      </c>
      <c r="K39" s="486"/>
      <c r="L39" s="412">
        <f t="shared" si="6"/>
        <v>6.1538461538461542</v>
      </c>
      <c r="M39" s="412">
        <f t="shared" si="7"/>
        <v>13.333333333333334</v>
      </c>
      <c r="N39" s="453"/>
    </row>
    <row r="40" spans="1:14" ht="12.75" customHeight="1">
      <c r="A40" s="452" t="s">
        <v>49</v>
      </c>
      <c r="B40" s="409">
        <f>AVERAGE('C1 - summary'!E37:I37)</f>
        <v>14.8</v>
      </c>
      <c r="C40" s="410"/>
      <c r="D40" s="409">
        <v>940</v>
      </c>
      <c r="E40" s="442"/>
      <c r="F40" s="450">
        <v>850</v>
      </c>
      <c r="G40" s="450">
        <v>1100</v>
      </c>
      <c r="H40" s="411">
        <f t="shared" si="4"/>
        <v>0.13297872340425532</v>
      </c>
      <c r="I40" s="442"/>
      <c r="J40" s="412">
        <f t="shared" si="5"/>
        <v>15.74468085106383</v>
      </c>
      <c r="K40" s="486"/>
      <c r="L40" s="412">
        <f t="shared" si="6"/>
        <v>13.454545454545455</v>
      </c>
      <c r="M40" s="412">
        <f t="shared" si="7"/>
        <v>17.411764705882351</v>
      </c>
      <c r="N40" s="453"/>
    </row>
    <row r="41" spans="1:14" ht="12.75" customHeight="1">
      <c r="A41" s="452" t="s">
        <v>48</v>
      </c>
      <c r="B41" s="409">
        <f>AVERAGE('C1 - summary'!E38:I38)</f>
        <v>43</v>
      </c>
      <c r="C41" s="410"/>
      <c r="D41" s="409">
        <v>4000</v>
      </c>
      <c r="E41" s="442"/>
      <c r="F41" s="450">
        <v>3600</v>
      </c>
      <c r="G41" s="450">
        <v>4700</v>
      </c>
      <c r="H41" s="411">
        <f t="shared" si="4"/>
        <v>0.13750000000000001</v>
      </c>
      <c r="I41" s="442"/>
      <c r="J41" s="412">
        <f t="shared" si="5"/>
        <v>10.75</v>
      </c>
      <c r="K41" s="486"/>
      <c r="L41" s="412">
        <f t="shared" si="6"/>
        <v>9.1489361702127656</v>
      </c>
      <c r="M41" s="412">
        <f t="shared" si="7"/>
        <v>11.944444444444445</v>
      </c>
      <c r="N41" s="453"/>
    </row>
    <row r="42" spans="1:14" ht="12.75" customHeight="1">
      <c r="A42" s="452" t="s">
        <v>47</v>
      </c>
      <c r="B42" s="409">
        <f>AVERAGE('C1 - summary'!E39:I39)</f>
        <v>10</v>
      </c>
      <c r="C42" s="410"/>
      <c r="D42" s="409">
        <v>1000</v>
      </c>
      <c r="E42" s="442"/>
      <c r="F42" s="450">
        <v>840</v>
      </c>
      <c r="G42" s="450">
        <v>1300</v>
      </c>
      <c r="H42" s="411">
        <f t="shared" si="4"/>
        <v>0.22999999999999998</v>
      </c>
      <c r="I42" s="442"/>
      <c r="J42" s="412">
        <f t="shared" si="5"/>
        <v>10</v>
      </c>
      <c r="K42" s="486"/>
      <c r="L42" s="412">
        <f t="shared" si="6"/>
        <v>7.6923076923076925</v>
      </c>
      <c r="M42" s="412">
        <f t="shared" si="7"/>
        <v>11.904761904761905</v>
      </c>
      <c r="N42" s="453"/>
    </row>
    <row r="43" spans="1:14" ht="12.75" customHeight="1">
      <c r="A43" s="452" t="s">
        <v>46</v>
      </c>
      <c r="B43" s="409">
        <f>AVERAGE('C1 - summary'!E40:I40)</f>
        <v>13.4</v>
      </c>
      <c r="C43" s="410"/>
      <c r="D43" s="409">
        <v>1100</v>
      </c>
      <c r="E43" s="442"/>
      <c r="F43" s="450">
        <v>940</v>
      </c>
      <c r="G43" s="450">
        <v>1400</v>
      </c>
      <c r="H43" s="411">
        <f t="shared" si="4"/>
        <v>0.20909090909090908</v>
      </c>
      <c r="I43" s="442"/>
      <c r="J43" s="412">
        <f t="shared" si="5"/>
        <v>12.181818181818182</v>
      </c>
      <c r="K43" s="486"/>
      <c r="L43" s="412">
        <f t="shared" si="6"/>
        <v>9.5714285714285712</v>
      </c>
      <c r="M43" s="412">
        <f t="shared" si="7"/>
        <v>14.25531914893617</v>
      </c>
      <c r="N43" s="453"/>
    </row>
    <row r="44" spans="1:14" ht="12.75" customHeight="1">
      <c r="A44" s="452" t="s">
        <v>45</v>
      </c>
      <c r="B44" s="409">
        <f>AVERAGE('C1 - summary'!E41:I41)</f>
        <v>16.399999999999999</v>
      </c>
      <c r="C44" s="455"/>
      <c r="D44" s="409">
        <v>1300</v>
      </c>
      <c r="E44" s="442"/>
      <c r="F44" s="450">
        <v>1100</v>
      </c>
      <c r="G44" s="450">
        <v>1400</v>
      </c>
      <c r="H44" s="411">
        <f t="shared" si="4"/>
        <v>0.11538461538461539</v>
      </c>
      <c r="I44" s="442"/>
      <c r="J44" s="412">
        <f t="shared" si="5"/>
        <v>12.615384615384615</v>
      </c>
      <c r="K44" s="486"/>
      <c r="L44" s="412">
        <f t="shared" si="6"/>
        <v>11.714285714285714</v>
      </c>
      <c r="M44" s="412">
        <f t="shared" si="7"/>
        <v>14.909090909090908</v>
      </c>
      <c r="N44" s="453"/>
    </row>
    <row r="45" spans="1:14" ht="6" customHeight="1" thickBot="1">
      <c r="A45" s="456"/>
      <c r="B45" s="457"/>
      <c r="C45" s="458"/>
      <c r="D45" s="458"/>
      <c r="E45" s="458"/>
      <c r="F45" s="458"/>
      <c r="G45" s="458"/>
      <c r="H45" s="458"/>
      <c r="I45" s="458"/>
      <c r="J45" s="458"/>
      <c r="K45" s="458"/>
      <c r="L45" s="458"/>
      <c r="M45" s="458"/>
      <c r="N45" s="459"/>
    </row>
    <row r="46" spans="1:14" ht="6" customHeight="1">
      <c r="A46" s="453"/>
      <c r="B46" s="453"/>
      <c r="C46" s="453"/>
      <c r="D46" s="453"/>
      <c r="E46" s="453"/>
      <c r="F46" s="453"/>
      <c r="G46" s="453"/>
      <c r="H46" s="453"/>
      <c r="I46" s="453"/>
      <c r="J46" s="453"/>
      <c r="K46" s="453"/>
      <c r="L46" s="453"/>
      <c r="M46" s="453"/>
      <c r="N46" s="453"/>
    </row>
    <row r="47" spans="1:14" ht="11.25" customHeight="1">
      <c r="A47" s="383" t="s">
        <v>185</v>
      </c>
      <c r="B47" s="453"/>
      <c r="C47" s="453"/>
      <c r="D47" s="453"/>
      <c r="E47" s="453"/>
      <c r="F47" s="453"/>
      <c r="G47" s="453"/>
      <c r="H47" s="453"/>
      <c r="I47" s="453"/>
      <c r="J47" s="453"/>
      <c r="K47" s="453"/>
      <c r="L47" s="453"/>
      <c r="M47" s="453"/>
      <c r="N47" s="453"/>
    </row>
    <row r="48" spans="1:14" ht="11.25" customHeight="1">
      <c r="A48" s="1639" t="s">
        <v>462</v>
      </c>
      <c r="B48" s="1639"/>
      <c r="C48" s="1639"/>
      <c r="D48" s="1639"/>
      <c r="E48" s="1639"/>
      <c r="F48" s="460"/>
      <c r="G48" s="460"/>
      <c r="H48" s="453"/>
      <c r="I48" s="453"/>
      <c r="J48" s="453"/>
      <c r="K48" s="453"/>
      <c r="L48" s="453"/>
      <c r="M48" s="453"/>
      <c r="N48" s="453"/>
    </row>
    <row r="49" spans="1:14" ht="11.25" customHeight="1">
      <c r="A49" s="1656" t="s">
        <v>527</v>
      </c>
      <c r="B49" s="1656"/>
      <c r="C49" s="1656"/>
      <c r="D49" s="1656"/>
      <c r="E49" s="1656"/>
      <c r="F49" s="1656"/>
      <c r="G49" s="1656"/>
      <c r="H49" s="1656"/>
      <c r="I49" s="1656"/>
      <c r="J49" s="1656"/>
      <c r="K49" s="1656"/>
      <c r="L49" s="1656"/>
      <c r="M49" s="1656"/>
      <c r="N49" s="453"/>
    </row>
    <row r="50" spans="1:14" ht="11.25" customHeight="1">
      <c r="A50" s="1656"/>
      <c r="B50" s="1656"/>
      <c r="C50" s="1656"/>
      <c r="D50" s="1656"/>
      <c r="E50" s="1656"/>
      <c r="F50" s="1656"/>
      <c r="G50" s="1656"/>
      <c r="H50" s="1656"/>
      <c r="I50" s="1656"/>
      <c r="J50" s="1656"/>
      <c r="K50" s="1656"/>
      <c r="L50" s="1656"/>
      <c r="M50" s="1656"/>
      <c r="N50" s="453"/>
    </row>
    <row r="51" spans="1:14" ht="11.25" customHeight="1">
      <c r="A51" s="453"/>
      <c r="B51" s="453"/>
      <c r="C51" s="453"/>
      <c r="D51" s="453"/>
      <c r="E51" s="453"/>
      <c r="F51" s="453"/>
      <c r="G51" s="453"/>
      <c r="H51" s="453"/>
      <c r="I51" s="453"/>
      <c r="J51" s="453"/>
      <c r="K51" s="453"/>
      <c r="L51" s="453"/>
      <c r="M51" s="453"/>
      <c r="N51" s="453"/>
    </row>
    <row r="52" spans="1:14" ht="15">
      <c r="A52" s="1676" t="s">
        <v>815</v>
      </c>
      <c r="B52" s="1676"/>
      <c r="C52" s="453"/>
      <c r="D52" s="453"/>
      <c r="E52" s="453"/>
      <c r="F52" s="453"/>
      <c r="G52" s="453"/>
      <c r="H52" s="453"/>
      <c r="I52" s="453"/>
      <c r="J52" s="453"/>
      <c r="K52" s="453"/>
      <c r="L52" s="453"/>
      <c r="M52" s="453"/>
      <c r="N52" s="453"/>
    </row>
  </sheetData>
  <mergeCells count="11">
    <mergeCell ref="A1:M2"/>
    <mergeCell ref="A49:M50"/>
    <mergeCell ref="O1:P1"/>
    <mergeCell ref="A52:B52"/>
    <mergeCell ref="B5:B8"/>
    <mergeCell ref="D5:H5"/>
    <mergeCell ref="J5:M5"/>
    <mergeCell ref="F7:H7"/>
    <mergeCell ref="J6:M6"/>
    <mergeCell ref="L7:M7"/>
    <mergeCell ref="A48:E48"/>
  </mergeCells>
  <phoneticPr fontId="38" type="noConversion"/>
  <hyperlinks>
    <hyperlink ref="O1" location="Contents!A1" display="back to contents"/>
  </hyperlinks>
  <pageMargins left="0.75" right="0.75" top="1" bottom="1" header="0.5" footer="0.5"/>
  <pageSetup paperSize="9" scale="73" orientation="landscape" r:id="rId1"/>
  <headerFooter alignWithMargins="0"/>
  <ignoredErrors>
    <ignoredError sqref="B11:B12 B13:B44"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8"/>
  <sheetViews>
    <sheetView showGridLines="0" workbookViewId="0">
      <selection sqref="A1:T1"/>
    </sheetView>
  </sheetViews>
  <sheetFormatPr defaultColWidth="9.33203125" defaultRowHeight="11.25"/>
  <cols>
    <col min="1" max="1" width="28.83203125" style="33" customWidth="1"/>
    <col min="2" max="34" width="6.6640625" style="33" customWidth="1"/>
    <col min="35" max="52" width="6.5" style="33" customWidth="1"/>
    <col min="53" max="69" width="8.33203125" style="33" customWidth="1"/>
    <col min="70" max="70" width="3.33203125" style="33" customWidth="1"/>
    <col min="71" max="71" width="39.33203125" style="33" customWidth="1"/>
    <col min="72" max="16384" width="9.33203125" style="33"/>
  </cols>
  <sheetData>
    <row r="1" spans="1:69" ht="18" customHeight="1">
      <c r="A1" s="1553" t="s">
        <v>1803</v>
      </c>
      <c r="B1" s="1553"/>
      <c r="C1" s="1553"/>
      <c r="D1" s="1553"/>
      <c r="E1" s="1553"/>
      <c r="F1" s="1553"/>
      <c r="G1" s="1553"/>
      <c r="H1" s="1553"/>
      <c r="I1" s="1553"/>
      <c r="J1" s="1553"/>
      <c r="K1" s="1553"/>
      <c r="L1" s="1553"/>
      <c r="M1" s="1553"/>
      <c r="N1" s="1553"/>
      <c r="O1" s="1553"/>
      <c r="P1" s="1553"/>
      <c r="Q1" s="1553"/>
      <c r="R1" s="1553"/>
      <c r="S1" s="1553"/>
      <c r="T1" s="1553"/>
      <c r="V1" s="1400" t="s">
        <v>665</v>
      </c>
      <c r="W1" s="1400"/>
      <c r="X1" s="1400"/>
      <c r="Y1" s="1400"/>
    </row>
    <row r="2" spans="1:69" ht="15" customHeight="1">
      <c r="A2" s="1135"/>
      <c r="B2" s="1135"/>
      <c r="C2" s="1135"/>
      <c r="D2" s="1135"/>
      <c r="E2" s="1135"/>
      <c r="F2" s="1135"/>
      <c r="G2" s="1135"/>
      <c r="H2" s="1135"/>
      <c r="I2" s="1135"/>
      <c r="J2" s="1135"/>
      <c r="K2" s="1135"/>
      <c r="L2" s="1135"/>
      <c r="M2" s="1135"/>
    </row>
    <row r="3" spans="1:69" s="1115" customFormat="1" ht="27" customHeight="1">
      <c r="A3" s="1115" t="s">
        <v>80</v>
      </c>
      <c r="B3" s="1153" t="s">
        <v>903</v>
      </c>
      <c r="C3" s="1153" t="s">
        <v>904</v>
      </c>
      <c r="D3" s="1153" t="s">
        <v>905</v>
      </c>
      <c r="E3" s="1153" t="s">
        <v>906</v>
      </c>
      <c r="F3" s="1153" t="s">
        <v>907</v>
      </c>
      <c r="G3" s="1153" t="s">
        <v>908</v>
      </c>
      <c r="H3" s="1153" t="s">
        <v>909</v>
      </c>
      <c r="I3" s="1153" t="s">
        <v>910</v>
      </c>
      <c r="J3" s="1153" t="s">
        <v>911</v>
      </c>
      <c r="K3" s="1153" t="s">
        <v>912</v>
      </c>
      <c r="L3" s="1153" t="s">
        <v>913</v>
      </c>
      <c r="M3" s="1153" t="s">
        <v>914</v>
      </c>
      <c r="N3" s="1153" t="s">
        <v>915</v>
      </c>
      <c r="O3" s="1153" t="s">
        <v>916</v>
      </c>
      <c r="P3" s="1153" t="s">
        <v>917</v>
      </c>
      <c r="Q3" s="1153" t="s">
        <v>918</v>
      </c>
      <c r="R3" s="1154" t="s">
        <v>919</v>
      </c>
      <c r="S3" s="1155" t="s">
        <v>903</v>
      </c>
      <c r="T3" s="1153" t="s">
        <v>904</v>
      </c>
      <c r="U3" s="1153" t="s">
        <v>905</v>
      </c>
      <c r="V3" s="1153" t="s">
        <v>906</v>
      </c>
      <c r="W3" s="1153" t="s">
        <v>907</v>
      </c>
      <c r="X3" s="1153" t="s">
        <v>908</v>
      </c>
      <c r="Y3" s="1153" t="s">
        <v>909</v>
      </c>
      <c r="Z3" s="1153" t="s">
        <v>910</v>
      </c>
      <c r="AA3" s="1153" t="s">
        <v>911</v>
      </c>
      <c r="AB3" s="1153" t="s">
        <v>912</v>
      </c>
      <c r="AC3" s="1153" t="s">
        <v>913</v>
      </c>
      <c r="AD3" s="1153" t="s">
        <v>914</v>
      </c>
      <c r="AE3" s="1153" t="s">
        <v>915</v>
      </c>
      <c r="AF3" s="1153" t="s">
        <v>916</v>
      </c>
      <c r="AG3" s="1153" t="s">
        <v>917</v>
      </c>
      <c r="AH3" s="1153" t="s">
        <v>918</v>
      </c>
      <c r="AI3" s="1154" t="s">
        <v>919</v>
      </c>
      <c r="AJ3" s="1155" t="s">
        <v>903</v>
      </c>
      <c r="AK3" s="1153" t="s">
        <v>904</v>
      </c>
      <c r="AL3" s="1153" t="s">
        <v>905</v>
      </c>
      <c r="AM3" s="1153" t="s">
        <v>906</v>
      </c>
      <c r="AN3" s="1153" t="s">
        <v>907</v>
      </c>
      <c r="AO3" s="1153" t="s">
        <v>908</v>
      </c>
      <c r="AP3" s="1153" t="s">
        <v>909</v>
      </c>
      <c r="AQ3" s="1153" t="s">
        <v>910</v>
      </c>
      <c r="AR3" s="1153" t="s">
        <v>911</v>
      </c>
      <c r="AS3" s="1153" t="s">
        <v>912</v>
      </c>
      <c r="AT3" s="1153" t="s">
        <v>913</v>
      </c>
      <c r="AU3" s="1153" t="s">
        <v>914</v>
      </c>
      <c r="AV3" s="1153" t="s">
        <v>915</v>
      </c>
      <c r="AW3" s="1153" t="s">
        <v>916</v>
      </c>
      <c r="AX3" s="1153" t="s">
        <v>917</v>
      </c>
      <c r="AY3" s="1153" t="s">
        <v>918</v>
      </c>
      <c r="AZ3" s="1154" t="s">
        <v>919</v>
      </c>
      <c r="BA3" s="1153" t="s">
        <v>903</v>
      </c>
      <c r="BB3" s="1153" t="s">
        <v>904</v>
      </c>
      <c r="BC3" s="1153" t="s">
        <v>905</v>
      </c>
      <c r="BD3" s="1153" t="s">
        <v>906</v>
      </c>
      <c r="BE3" s="1153" t="s">
        <v>907</v>
      </c>
      <c r="BF3" s="1153" t="s">
        <v>908</v>
      </c>
      <c r="BG3" s="1153" t="s">
        <v>909</v>
      </c>
      <c r="BH3" s="1153" t="s">
        <v>910</v>
      </c>
      <c r="BI3" s="1153" t="s">
        <v>911</v>
      </c>
      <c r="BJ3" s="1153" t="s">
        <v>912</v>
      </c>
      <c r="BK3" s="1153" t="s">
        <v>913</v>
      </c>
      <c r="BL3" s="1153" t="s">
        <v>914</v>
      </c>
      <c r="BM3" s="1153" t="s">
        <v>915</v>
      </c>
      <c r="BN3" s="1153" t="s">
        <v>916</v>
      </c>
      <c r="BO3" s="1153" t="s">
        <v>917</v>
      </c>
      <c r="BP3" s="1153" t="s">
        <v>918</v>
      </c>
      <c r="BQ3" s="1153" t="s">
        <v>919</v>
      </c>
    </row>
    <row r="4" spans="1:69" ht="12.75">
      <c r="A4" s="1134"/>
      <c r="B4" s="1118"/>
      <c r="C4" s="1133"/>
      <c r="D4" s="1133"/>
      <c r="E4" s="1133"/>
      <c r="F4" s="1133"/>
      <c r="G4" s="1133"/>
      <c r="H4" s="1133"/>
      <c r="I4" s="1133"/>
      <c r="J4" s="1133"/>
      <c r="K4" s="1133"/>
      <c r="L4" s="1133"/>
      <c r="M4" s="1133"/>
      <c r="N4" s="921"/>
      <c r="O4" s="921"/>
      <c r="P4" s="921"/>
      <c r="Q4" s="921"/>
      <c r="R4" s="1119"/>
      <c r="S4" s="1120"/>
      <c r="T4" s="921"/>
      <c r="U4" s="921"/>
      <c r="V4" s="921"/>
      <c r="W4" s="921"/>
      <c r="X4" s="921"/>
      <c r="Y4" s="921"/>
      <c r="Z4" s="921"/>
      <c r="AA4" s="921"/>
      <c r="AB4" s="921"/>
      <c r="AC4" s="921"/>
      <c r="AD4" s="921"/>
      <c r="AE4" s="921"/>
      <c r="AF4" s="921"/>
      <c r="AG4" s="921"/>
      <c r="AH4" s="921"/>
      <c r="AI4" s="1119"/>
      <c r="AJ4" s="1120"/>
      <c r="AK4" s="921"/>
      <c r="AL4" s="921"/>
      <c r="AM4" s="921"/>
      <c r="AN4" s="921"/>
      <c r="AO4" s="921"/>
      <c r="AP4" s="921"/>
      <c r="AQ4" s="921"/>
      <c r="AR4" s="921"/>
      <c r="AS4" s="921"/>
      <c r="AT4" s="921"/>
      <c r="AU4" s="921"/>
      <c r="AV4" s="921"/>
      <c r="AW4" s="921"/>
      <c r="AX4" s="921"/>
      <c r="AY4" s="921"/>
      <c r="AZ4" s="1119"/>
    </row>
    <row r="5" spans="1:69" ht="14.25">
      <c r="B5" s="1646" t="s">
        <v>864</v>
      </c>
      <c r="C5" s="1646"/>
      <c r="D5" s="1646"/>
      <c r="E5" s="1646"/>
      <c r="F5" s="1646"/>
      <c r="G5" s="1646"/>
      <c r="H5" s="1646"/>
      <c r="I5" s="1646"/>
      <c r="J5" s="1646"/>
      <c r="K5" s="1646"/>
      <c r="L5" s="1646"/>
      <c r="M5" s="1646"/>
      <c r="N5" s="1646"/>
      <c r="O5" s="1646"/>
      <c r="P5" s="1646"/>
      <c r="Q5" s="1646"/>
      <c r="R5" s="1647"/>
      <c r="S5" s="1648" t="s">
        <v>920</v>
      </c>
      <c r="T5" s="1646"/>
      <c r="U5" s="1646"/>
      <c r="V5" s="1646"/>
      <c r="W5" s="1646"/>
      <c r="X5" s="1646"/>
      <c r="Y5" s="1646"/>
      <c r="Z5" s="1646"/>
      <c r="AA5" s="1646"/>
      <c r="AB5" s="1646"/>
      <c r="AC5" s="1646"/>
      <c r="AD5" s="1646"/>
      <c r="AE5" s="1646"/>
      <c r="AF5" s="1646"/>
      <c r="AG5" s="1646"/>
      <c r="AH5" s="1646"/>
      <c r="AI5" s="1647"/>
      <c r="AJ5" s="1648" t="s">
        <v>921</v>
      </c>
      <c r="AK5" s="1646"/>
      <c r="AL5" s="1646"/>
      <c r="AM5" s="1646"/>
      <c r="AN5" s="1646"/>
      <c r="AO5" s="1646"/>
      <c r="AP5" s="1646"/>
      <c r="AQ5" s="1646"/>
      <c r="AR5" s="1646"/>
      <c r="AS5" s="1646"/>
      <c r="AT5" s="1646"/>
      <c r="AU5" s="1646"/>
      <c r="AV5" s="1646"/>
      <c r="AW5" s="1646"/>
      <c r="AX5" s="1646"/>
      <c r="AY5" s="1646"/>
      <c r="AZ5" s="1647"/>
      <c r="BA5" s="1648" t="s">
        <v>1808</v>
      </c>
      <c r="BB5" s="1646"/>
      <c r="BC5" s="1646"/>
      <c r="BD5" s="1646"/>
      <c r="BE5" s="1646"/>
      <c r="BF5" s="1646"/>
      <c r="BG5" s="1646"/>
      <c r="BH5" s="1646"/>
      <c r="BI5" s="1646"/>
      <c r="BJ5" s="1646"/>
      <c r="BK5" s="1646"/>
      <c r="BL5" s="1646"/>
      <c r="BM5" s="1646"/>
      <c r="BN5" s="1646"/>
      <c r="BO5" s="1646"/>
      <c r="BP5" s="1646"/>
      <c r="BQ5" s="1646"/>
    </row>
    <row r="6" spans="1:69" ht="12.75">
      <c r="A6" s="336"/>
      <c r="B6" s="349"/>
      <c r="C6" s="349"/>
      <c r="D6" s="349"/>
      <c r="E6" s="349"/>
      <c r="F6" s="349"/>
      <c r="G6" s="349"/>
      <c r="H6" s="349"/>
      <c r="I6" s="349"/>
      <c r="J6" s="349"/>
      <c r="K6" s="349"/>
      <c r="L6" s="349"/>
      <c r="M6" s="349"/>
      <c r="N6" s="921"/>
      <c r="O6" s="921"/>
      <c r="P6" s="921"/>
      <c r="Q6" s="921"/>
      <c r="R6" s="1119"/>
      <c r="S6" s="1120"/>
      <c r="T6" s="921"/>
      <c r="U6" s="921"/>
      <c r="V6" s="921"/>
      <c r="W6" s="921"/>
      <c r="X6" s="921"/>
      <c r="Y6" s="921"/>
      <c r="Z6" s="921"/>
      <c r="AA6" s="921"/>
      <c r="AB6" s="921"/>
      <c r="AC6" s="921"/>
      <c r="AD6" s="921"/>
      <c r="AE6" s="921"/>
      <c r="AF6" s="921"/>
      <c r="AG6" s="921"/>
      <c r="AH6" s="921"/>
      <c r="AI6" s="1119"/>
      <c r="AJ6" s="1120"/>
      <c r="AK6" s="921"/>
      <c r="AL6" s="921"/>
      <c r="AM6" s="921"/>
      <c r="AN6" s="921"/>
      <c r="AO6" s="921"/>
      <c r="AP6" s="921"/>
      <c r="AQ6" s="921"/>
      <c r="AR6" s="921"/>
      <c r="AS6" s="921"/>
      <c r="AT6" s="921"/>
      <c r="AU6" s="921"/>
      <c r="AV6" s="921"/>
      <c r="AW6" s="921"/>
      <c r="AX6" s="921"/>
      <c r="AY6" s="921"/>
      <c r="AZ6" s="1119"/>
    </row>
    <row r="7" spans="1:69" s="400" customFormat="1" ht="12.75">
      <c r="A7" s="400" t="s">
        <v>16</v>
      </c>
      <c r="B7" s="1138">
        <v>6.3</v>
      </c>
      <c r="C7" s="1138">
        <v>6.4</v>
      </c>
      <c r="D7" s="1138">
        <v>6.8</v>
      </c>
      <c r="E7" s="1138">
        <v>7.1</v>
      </c>
      <c r="F7" s="1138">
        <v>8</v>
      </c>
      <c r="G7" s="1138">
        <v>8.6999999999999993</v>
      </c>
      <c r="H7" s="1138">
        <v>9.1999999999999993</v>
      </c>
      <c r="I7" s="1138">
        <v>9.8000000000000007</v>
      </c>
      <c r="J7" s="1138">
        <v>10.3</v>
      </c>
      <c r="K7" s="1138">
        <v>10.199999999999999</v>
      </c>
      <c r="L7" s="1138">
        <v>10.4</v>
      </c>
      <c r="M7" s="1138">
        <v>11.3</v>
      </c>
      <c r="N7" s="994">
        <v>12.4</v>
      </c>
      <c r="O7" s="994">
        <v>13.8</v>
      </c>
      <c r="P7" s="994">
        <v>16.3</v>
      </c>
      <c r="Q7" s="994">
        <v>18.8</v>
      </c>
      <c r="R7" s="1121">
        <v>21.2</v>
      </c>
      <c r="S7" s="1139">
        <v>6</v>
      </c>
      <c r="T7" s="994">
        <v>6.1</v>
      </c>
      <c r="U7" s="994">
        <v>6.5</v>
      </c>
      <c r="V7" s="994">
        <v>6.7</v>
      </c>
      <c r="W7" s="994">
        <v>7.7</v>
      </c>
      <c r="X7" s="994">
        <v>8.3000000000000007</v>
      </c>
      <c r="Y7" s="994">
        <v>8.9</v>
      </c>
      <c r="Z7" s="994">
        <v>9.5</v>
      </c>
      <c r="AA7" s="994">
        <v>9.9</v>
      </c>
      <c r="AB7" s="994">
        <v>9.8000000000000007</v>
      </c>
      <c r="AC7" s="994">
        <v>10.1</v>
      </c>
      <c r="AD7" s="994">
        <v>10.9</v>
      </c>
      <c r="AE7" s="994">
        <v>12</v>
      </c>
      <c r="AF7" s="994">
        <v>13.3</v>
      </c>
      <c r="AG7" s="994">
        <v>15.8</v>
      </c>
      <c r="AH7" s="994">
        <v>18.3</v>
      </c>
      <c r="AI7" s="1121">
        <v>20.6</v>
      </c>
      <c r="AJ7" s="1139">
        <v>6.6</v>
      </c>
      <c r="AK7" s="994">
        <v>6.8</v>
      </c>
      <c r="AL7" s="994">
        <v>7.1</v>
      </c>
      <c r="AM7" s="994">
        <v>7.4</v>
      </c>
      <c r="AN7" s="994">
        <v>8.3000000000000007</v>
      </c>
      <c r="AO7" s="994">
        <v>9.1</v>
      </c>
      <c r="AP7" s="994">
        <v>9.6</v>
      </c>
      <c r="AQ7" s="994">
        <v>10.199999999999999</v>
      </c>
      <c r="AR7" s="994">
        <v>10.7</v>
      </c>
      <c r="AS7" s="994">
        <v>10.5</v>
      </c>
      <c r="AT7" s="994">
        <v>10.8</v>
      </c>
      <c r="AU7" s="994">
        <v>11.7</v>
      </c>
      <c r="AV7" s="994">
        <v>12.8</v>
      </c>
      <c r="AW7" s="994">
        <v>14.2</v>
      </c>
      <c r="AX7" s="994">
        <v>16.8</v>
      </c>
      <c r="AY7" s="994">
        <v>19.3</v>
      </c>
      <c r="AZ7" s="1121">
        <v>21.8</v>
      </c>
      <c r="BA7" s="1127">
        <v>1682</v>
      </c>
      <c r="BB7" s="1127">
        <v>1726</v>
      </c>
      <c r="BC7" s="1127">
        <v>1813</v>
      </c>
      <c r="BD7" s="1127">
        <v>1886</v>
      </c>
      <c r="BE7" s="1127">
        <v>2141</v>
      </c>
      <c r="BF7" s="1127">
        <v>2330</v>
      </c>
      <c r="BG7" s="1127">
        <v>2479</v>
      </c>
      <c r="BH7" s="1127">
        <v>2643</v>
      </c>
      <c r="BI7" s="1127">
        <v>2769</v>
      </c>
      <c r="BJ7" s="1127">
        <v>2722</v>
      </c>
      <c r="BK7" s="1127">
        <v>2791</v>
      </c>
      <c r="BL7" s="1127">
        <v>3012</v>
      </c>
      <c r="BM7" s="1127">
        <v>3296</v>
      </c>
      <c r="BN7" s="1127">
        <v>3649</v>
      </c>
      <c r="BO7" s="1127">
        <v>4309</v>
      </c>
      <c r="BP7" s="1127">
        <v>4975</v>
      </c>
      <c r="BQ7" s="1127">
        <v>5608</v>
      </c>
    </row>
    <row r="8" spans="1:69" ht="12.75">
      <c r="A8" s="1132"/>
      <c r="R8" s="1119"/>
      <c r="AI8" s="1119"/>
      <c r="AZ8" s="1119"/>
    </row>
    <row r="9" spans="1:69" ht="12.75">
      <c r="A9" s="117" t="s">
        <v>72</v>
      </c>
      <c r="B9" s="1124">
        <v>10.7</v>
      </c>
      <c r="C9" s="1124">
        <v>10</v>
      </c>
      <c r="D9" s="1124">
        <v>9.8000000000000007</v>
      </c>
      <c r="E9" s="1124">
        <v>9</v>
      </c>
      <c r="F9" s="1124">
        <v>9.5</v>
      </c>
      <c r="G9" s="1124">
        <v>9.6999999999999993</v>
      </c>
      <c r="H9" s="1124">
        <v>11.1</v>
      </c>
      <c r="I9" s="1124">
        <v>11.2</v>
      </c>
      <c r="J9" s="1124">
        <v>10.5</v>
      </c>
      <c r="K9" s="1124">
        <v>10.3</v>
      </c>
      <c r="L9" s="1124">
        <v>10</v>
      </c>
      <c r="M9" s="1124">
        <v>11.5</v>
      </c>
      <c r="N9" s="1124">
        <v>13.5</v>
      </c>
      <c r="O9" s="1124">
        <v>17</v>
      </c>
      <c r="P9" s="1124">
        <v>19.8</v>
      </c>
      <c r="Q9" s="1124">
        <v>21.5</v>
      </c>
      <c r="R9" s="1125">
        <v>22.7</v>
      </c>
      <c r="S9" s="1140">
        <v>8.9</v>
      </c>
      <c r="T9" s="1124">
        <v>8.3000000000000007</v>
      </c>
      <c r="U9" s="1124">
        <v>8</v>
      </c>
      <c r="V9" s="1124">
        <v>7.3</v>
      </c>
      <c r="W9" s="1124">
        <v>7.7</v>
      </c>
      <c r="X9" s="1124">
        <v>7.9</v>
      </c>
      <c r="Y9" s="1124">
        <v>9.1999999999999993</v>
      </c>
      <c r="Z9" s="1124">
        <v>9.3000000000000007</v>
      </c>
      <c r="AA9" s="1124">
        <v>8.6999999999999993</v>
      </c>
      <c r="AB9" s="1124">
        <v>8.4</v>
      </c>
      <c r="AC9" s="1124">
        <v>8.1999999999999993</v>
      </c>
      <c r="AD9" s="1124">
        <v>9.5</v>
      </c>
      <c r="AE9" s="1124">
        <v>11.3</v>
      </c>
      <c r="AF9" s="1124">
        <v>14.6</v>
      </c>
      <c r="AG9" s="1124">
        <v>17.100000000000001</v>
      </c>
      <c r="AH9" s="1124">
        <v>18.7</v>
      </c>
      <c r="AI9" s="1125">
        <v>19.8</v>
      </c>
      <c r="AJ9" s="1140">
        <v>12.5</v>
      </c>
      <c r="AK9" s="1124">
        <v>11.8</v>
      </c>
      <c r="AL9" s="1124">
        <v>11.6</v>
      </c>
      <c r="AM9" s="1124">
        <v>10.7</v>
      </c>
      <c r="AN9" s="1124">
        <v>11.3</v>
      </c>
      <c r="AO9" s="1124">
        <v>11.5</v>
      </c>
      <c r="AP9" s="1124">
        <v>13.1</v>
      </c>
      <c r="AQ9" s="1124">
        <v>13.1</v>
      </c>
      <c r="AR9" s="1124">
        <v>12.3</v>
      </c>
      <c r="AS9" s="1124">
        <v>12.1</v>
      </c>
      <c r="AT9" s="1124">
        <v>11.8</v>
      </c>
      <c r="AU9" s="1124">
        <v>13.4</v>
      </c>
      <c r="AV9" s="1124">
        <v>15.6</v>
      </c>
      <c r="AW9" s="1124">
        <v>19.399999999999999</v>
      </c>
      <c r="AX9" s="1124">
        <v>22.4</v>
      </c>
      <c r="AY9" s="1124">
        <v>24.3</v>
      </c>
      <c r="AZ9" s="1125">
        <v>25.5</v>
      </c>
      <c r="BA9" s="1136">
        <v>136</v>
      </c>
      <c r="BB9" s="1136">
        <v>125</v>
      </c>
      <c r="BC9" s="1136">
        <v>119</v>
      </c>
      <c r="BD9" s="1136">
        <v>108</v>
      </c>
      <c r="BE9" s="1136">
        <v>114</v>
      </c>
      <c r="BF9" s="1136">
        <v>114</v>
      </c>
      <c r="BG9" s="1136">
        <v>134</v>
      </c>
      <c r="BH9" s="1136">
        <v>137</v>
      </c>
      <c r="BI9" s="1136">
        <v>130</v>
      </c>
      <c r="BJ9" s="1136">
        <v>127</v>
      </c>
      <c r="BK9" s="1136">
        <v>126</v>
      </c>
      <c r="BL9" s="1136">
        <v>140</v>
      </c>
      <c r="BM9" s="1136">
        <v>157</v>
      </c>
      <c r="BN9" s="1136">
        <v>195</v>
      </c>
      <c r="BO9" s="1136">
        <v>223</v>
      </c>
      <c r="BP9" s="1136">
        <v>241</v>
      </c>
      <c r="BQ9" s="1136">
        <v>252</v>
      </c>
    </row>
    <row r="10" spans="1:69" ht="12.75">
      <c r="A10" s="117" t="s">
        <v>71</v>
      </c>
      <c r="B10" s="1124">
        <v>4.5999999999999996</v>
      </c>
      <c r="C10" s="1124">
        <v>5</v>
      </c>
      <c r="D10" s="1124">
        <v>5.2</v>
      </c>
      <c r="E10" s="1124">
        <v>5.8</v>
      </c>
      <c r="F10" s="1124">
        <v>5.5</v>
      </c>
      <c r="G10" s="1124">
        <v>6.2</v>
      </c>
      <c r="H10" s="1124">
        <v>6</v>
      </c>
      <c r="I10" s="1124">
        <v>6.3</v>
      </c>
      <c r="J10" s="1124">
        <v>5.6</v>
      </c>
      <c r="K10" s="1124">
        <v>6.3</v>
      </c>
      <c r="L10" s="1124">
        <v>5.5</v>
      </c>
      <c r="M10" s="1124">
        <v>5.7</v>
      </c>
      <c r="N10" s="1124">
        <v>5</v>
      </c>
      <c r="O10" s="1124">
        <v>6.1</v>
      </c>
      <c r="P10" s="1124">
        <v>6.3</v>
      </c>
      <c r="Q10" s="1124">
        <v>7.7</v>
      </c>
      <c r="R10" s="1125">
        <v>9.3000000000000007</v>
      </c>
      <c r="S10" s="1140">
        <v>3.3</v>
      </c>
      <c r="T10" s="1124">
        <v>3.7</v>
      </c>
      <c r="U10" s="1124">
        <v>3.8</v>
      </c>
      <c r="V10" s="1124">
        <v>4.4000000000000004</v>
      </c>
      <c r="W10" s="1124">
        <v>4.0999999999999996</v>
      </c>
      <c r="X10" s="1124">
        <v>4.8</v>
      </c>
      <c r="Y10" s="1124">
        <v>4.5999999999999996</v>
      </c>
      <c r="Z10" s="1124">
        <v>4.8</v>
      </c>
      <c r="AA10" s="1124">
        <v>4.2</v>
      </c>
      <c r="AB10" s="1124">
        <v>4.9000000000000004</v>
      </c>
      <c r="AC10" s="1124">
        <v>4.2</v>
      </c>
      <c r="AD10" s="1124">
        <v>4.4000000000000004</v>
      </c>
      <c r="AE10" s="1124">
        <v>3.8</v>
      </c>
      <c r="AF10" s="1124">
        <v>4.8</v>
      </c>
      <c r="AG10" s="1124">
        <v>4.9000000000000004</v>
      </c>
      <c r="AH10" s="1124">
        <v>6.2</v>
      </c>
      <c r="AI10" s="1125">
        <v>7.6</v>
      </c>
      <c r="AJ10" s="1140">
        <v>5.9</v>
      </c>
      <c r="AK10" s="1124">
        <v>6.4</v>
      </c>
      <c r="AL10" s="1124">
        <v>6.6</v>
      </c>
      <c r="AM10" s="1124">
        <v>7.2</v>
      </c>
      <c r="AN10" s="1124">
        <v>6.9</v>
      </c>
      <c r="AO10" s="1124">
        <v>7.6</v>
      </c>
      <c r="AP10" s="1124">
        <v>7.5</v>
      </c>
      <c r="AQ10" s="1124">
        <v>7.7</v>
      </c>
      <c r="AR10" s="1124">
        <v>6.9</v>
      </c>
      <c r="AS10" s="1124">
        <v>7.7</v>
      </c>
      <c r="AT10" s="1124">
        <v>6.8</v>
      </c>
      <c r="AU10" s="1124">
        <v>7.1</v>
      </c>
      <c r="AV10" s="1124">
        <v>6.2</v>
      </c>
      <c r="AW10" s="1124">
        <v>7.5</v>
      </c>
      <c r="AX10" s="1124">
        <v>7.6</v>
      </c>
      <c r="AY10" s="1124">
        <v>9.3000000000000007</v>
      </c>
      <c r="AZ10" s="1125">
        <v>11</v>
      </c>
      <c r="BA10" s="1136">
        <v>50</v>
      </c>
      <c r="BB10" s="1136">
        <v>54</v>
      </c>
      <c r="BC10" s="1136">
        <v>56</v>
      </c>
      <c r="BD10" s="1136">
        <v>64</v>
      </c>
      <c r="BE10" s="1136">
        <v>62</v>
      </c>
      <c r="BF10" s="1136">
        <v>72</v>
      </c>
      <c r="BG10" s="1136">
        <v>72</v>
      </c>
      <c r="BH10" s="1136">
        <v>75</v>
      </c>
      <c r="BI10" s="1136">
        <v>67</v>
      </c>
      <c r="BJ10" s="1136">
        <v>77</v>
      </c>
      <c r="BK10" s="1136">
        <v>67</v>
      </c>
      <c r="BL10" s="1136">
        <v>71</v>
      </c>
      <c r="BM10" s="1136">
        <v>64</v>
      </c>
      <c r="BN10" s="1136">
        <v>79</v>
      </c>
      <c r="BO10" s="1136">
        <v>81</v>
      </c>
      <c r="BP10" s="1136">
        <v>99</v>
      </c>
      <c r="BQ10" s="1136">
        <v>118</v>
      </c>
    </row>
    <row r="11" spans="1:69" ht="12.75">
      <c r="A11" s="117" t="s">
        <v>70</v>
      </c>
      <c r="B11" s="1124">
        <v>4</v>
      </c>
      <c r="C11" s="1124">
        <v>5</v>
      </c>
      <c r="D11" s="1124">
        <v>7</v>
      </c>
      <c r="E11" s="1124">
        <v>6.8</v>
      </c>
      <c r="F11" s="1124">
        <v>7.4</v>
      </c>
      <c r="G11" s="1124">
        <v>7.8</v>
      </c>
      <c r="H11" s="1124">
        <v>7.9</v>
      </c>
      <c r="I11" s="1124">
        <v>7.1</v>
      </c>
      <c r="J11" s="1124">
        <v>8.1</v>
      </c>
      <c r="K11" s="1124">
        <v>8.4</v>
      </c>
      <c r="L11" s="1124">
        <v>8.1</v>
      </c>
      <c r="M11" s="1124">
        <v>9.6</v>
      </c>
      <c r="N11" s="1124">
        <v>10.7</v>
      </c>
      <c r="O11" s="1124">
        <v>12.5</v>
      </c>
      <c r="P11" s="1124">
        <v>13.1</v>
      </c>
      <c r="Q11" s="1124">
        <v>15.7</v>
      </c>
      <c r="R11" s="1125">
        <v>15.3</v>
      </c>
      <c r="S11" s="1140">
        <v>2.2999999999999998</v>
      </c>
      <c r="T11" s="1124">
        <v>3</v>
      </c>
      <c r="U11" s="1124">
        <v>4.7</v>
      </c>
      <c r="V11" s="1124">
        <v>4.5</v>
      </c>
      <c r="W11" s="1124">
        <v>5</v>
      </c>
      <c r="X11" s="1124">
        <v>5.4</v>
      </c>
      <c r="Y11" s="1124">
        <v>5.4</v>
      </c>
      <c r="Z11" s="1124">
        <v>4.8</v>
      </c>
      <c r="AA11" s="1124">
        <v>5.6</v>
      </c>
      <c r="AB11" s="1124">
        <v>5.9</v>
      </c>
      <c r="AC11" s="1124">
        <v>5.6</v>
      </c>
      <c r="AD11" s="1124">
        <v>7</v>
      </c>
      <c r="AE11" s="1124">
        <v>7.8</v>
      </c>
      <c r="AF11" s="1124">
        <v>9.4</v>
      </c>
      <c r="AG11" s="1124">
        <v>10</v>
      </c>
      <c r="AH11" s="1124">
        <v>12.3</v>
      </c>
      <c r="AI11" s="1125">
        <v>11.9</v>
      </c>
      <c r="AJ11" s="1140">
        <v>5.7</v>
      </c>
      <c r="AK11" s="1124">
        <v>6.9</v>
      </c>
      <c r="AL11" s="1124">
        <v>9.3000000000000007</v>
      </c>
      <c r="AM11" s="1124">
        <v>9</v>
      </c>
      <c r="AN11" s="1124">
        <v>9.8000000000000007</v>
      </c>
      <c r="AO11" s="1124">
        <v>10.3</v>
      </c>
      <c r="AP11" s="1124">
        <v>10.4</v>
      </c>
      <c r="AQ11" s="1124">
        <v>9.4</v>
      </c>
      <c r="AR11" s="1124">
        <v>10.5</v>
      </c>
      <c r="AS11" s="1124">
        <v>10.9</v>
      </c>
      <c r="AT11" s="1124">
        <v>10.5</v>
      </c>
      <c r="AU11" s="1124">
        <v>12.3</v>
      </c>
      <c r="AV11" s="1124">
        <v>13.5</v>
      </c>
      <c r="AW11" s="1124">
        <v>15.5</v>
      </c>
      <c r="AX11" s="1124">
        <v>16.2</v>
      </c>
      <c r="AY11" s="1124">
        <v>19.100000000000001</v>
      </c>
      <c r="AZ11" s="1125">
        <v>18.7</v>
      </c>
      <c r="BA11" s="1136">
        <v>21</v>
      </c>
      <c r="BB11" s="1136">
        <v>26</v>
      </c>
      <c r="BC11" s="1136">
        <v>36</v>
      </c>
      <c r="BD11" s="1136">
        <v>35</v>
      </c>
      <c r="BE11" s="1136">
        <v>38</v>
      </c>
      <c r="BF11" s="1136">
        <v>39</v>
      </c>
      <c r="BG11" s="1136">
        <v>40</v>
      </c>
      <c r="BH11" s="1136">
        <v>37</v>
      </c>
      <c r="BI11" s="1136">
        <v>42</v>
      </c>
      <c r="BJ11" s="1136">
        <v>44</v>
      </c>
      <c r="BK11" s="1136">
        <v>43</v>
      </c>
      <c r="BL11" s="1136">
        <v>51</v>
      </c>
      <c r="BM11" s="1136">
        <v>56</v>
      </c>
      <c r="BN11" s="1136">
        <v>66</v>
      </c>
      <c r="BO11" s="1136">
        <v>69</v>
      </c>
      <c r="BP11" s="1136">
        <v>82</v>
      </c>
      <c r="BQ11" s="1136">
        <v>79</v>
      </c>
    </row>
    <row r="12" spans="1:69" ht="12.75">
      <c r="A12" s="117" t="s">
        <v>69</v>
      </c>
      <c r="B12" s="1124">
        <v>3.7</v>
      </c>
      <c r="C12" s="1124">
        <v>3.8</v>
      </c>
      <c r="D12" s="1124">
        <v>3.9</v>
      </c>
      <c r="E12" s="1124">
        <v>5</v>
      </c>
      <c r="F12" s="1124">
        <v>5.2</v>
      </c>
      <c r="G12" s="1124">
        <v>6</v>
      </c>
      <c r="H12" s="1124">
        <v>6.2</v>
      </c>
      <c r="I12" s="1124">
        <v>8.9</v>
      </c>
      <c r="J12" s="1124">
        <v>8.6</v>
      </c>
      <c r="K12" s="1124">
        <v>9</v>
      </c>
      <c r="L12" s="1124">
        <v>9.1</v>
      </c>
      <c r="M12" s="1124">
        <v>10.6</v>
      </c>
      <c r="N12" s="1124">
        <v>10.1</v>
      </c>
      <c r="O12" s="1124">
        <v>10.6</v>
      </c>
      <c r="P12" s="1124">
        <v>11.5</v>
      </c>
      <c r="Q12" s="1124">
        <v>13.3</v>
      </c>
      <c r="R12" s="1125">
        <v>15.1</v>
      </c>
      <c r="S12" s="1140">
        <v>1.9</v>
      </c>
      <c r="T12" s="1124">
        <v>1.9</v>
      </c>
      <c r="U12" s="1124">
        <v>2</v>
      </c>
      <c r="V12" s="1124">
        <v>2.8</v>
      </c>
      <c r="W12" s="1124">
        <v>3</v>
      </c>
      <c r="X12" s="1124">
        <v>3.6</v>
      </c>
      <c r="Y12" s="1124">
        <v>3.7</v>
      </c>
      <c r="Z12" s="1124">
        <v>6</v>
      </c>
      <c r="AA12" s="1124">
        <v>5.7</v>
      </c>
      <c r="AB12" s="1124">
        <v>6</v>
      </c>
      <c r="AC12" s="1124">
        <v>6.1</v>
      </c>
      <c r="AD12" s="1124">
        <v>7.4</v>
      </c>
      <c r="AE12" s="1124">
        <v>7</v>
      </c>
      <c r="AF12" s="1124">
        <v>7.3</v>
      </c>
      <c r="AG12" s="1124">
        <v>8.1</v>
      </c>
      <c r="AH12" s="1124">
        <v>9.6</v>
      </c>
      <c r="AI12" s="1125">
        <v>11.1</v>
      </c>
      <c r="AJ12" s="1140">
        <v>5.5</v>
      </c>
      <c r="AK12" s="1124">
        <v>5.7</v>
      </c>
      <c r="AL12" s="1124">
        <v>5.8</v>
      </c>
      <c r="AM12" s="1124">
        <v>7.2</v>
      </c>
      <c r="AN12" s="1124">
        <v>7.5</v>
      </c>
      <c r="AO12" s="1124">
        <v>8.4</v>
      </c>
      <c r="AP12" s="1124">
        <v>8.6</v>
      </c>
      <c r="AQ12" s="1124">
        <v>11.9</v>
      </c>
      <c r="AR12" s="1124">
        <v>11.6</v>
      </c>
      <c r="AS12" s="1124">
        <v>12.1</v>
      </c>
      <c r="AT12" s="1124">
        <v>12.1</v>
      </c>
      <c r="AU12" s="1124">
        <v>13.9</v>
      </c>
      <c r="AV12" s="1124">
        <v>13.3</v>
      </c>
      <c r="AW12" s="1124">
        <v>13.9</v>
      </c>
      <c r="AX12" s="1124">
        <v>14.8</v>
      </c>
      <c r="AY12" s="1124">
        <v>17.100000000000001</v>
      </c>
      <c r="AZ12" s="1125">
        <v>19.100000000000001</v>
      </c>
      <c r="BA12" s="1136">
        <v>16</v>
      </c>
      <c r="BB12" s="1136">
        <v>16</v>
      </c>
      <c r="BC12" s="1136">
        <v>16</v>
      </c>
      <c r="BD12" s="1136">
        <v>20</v>
      </c>
      <c r="BE12" s="1136">
        <v>21</v>
      </c>
      <c r="BF12" s="1136">
        <v>24</v>
      </c>
      <c r="BG12" s="1136">
        <v>25</v>
      </c>
      <c r="BH12" s="1136">
        <v>36</v>
      </c>
      <c r="BI12" s="1136">
        <v>34</v>
      </c>
      <c r="BJ12" s="1136">
        <v>35</v>
      </c>
      <c r="BK12" s="1136">
        <v>36</v>
      </c>
      <c r="BL12" s="1136">
        <v>43</v>
      </c>
      <c r="BM12" s="1136">
        <v>41</v>
      </c>
      <c r="BN12" s="1136">
        <v>42</v>
      </c>
      <c r="BO12" s="1136">
        <v>46</v>
      </c>
      <c r="BP12" s="1136">
        <v>51</v>
      </c>
      <c r="BQ12" s="1136">
        <v>56</v>
      </c>
    </row>
    <row r="13" spans="1:69" ht="12.75">
      <c r="A13" s="117" t="s">
        <v>369</v>
      </c>
      <c r="B13" s="1124">
        <v>5.0999999999999996</v>
      </c>
      <c r="C13" s="1124">
        <v>5.8</v>
      </c>
      <c r="D13" s="1124">
        <v>5.5</v>
      </c>
      <c r="E13" s="1124">
        <v>6.2</v>
      </c>
      <c r="F13" s="1124">
        <v>7.7</v>
      </c>
      <c r="G13" s="1124">
        <v>8.8000000000000007</v>
      </c>
      <c r="H13" s="1124">
        <v>9</v>
      </c>
      <c r="I13" s="1124">
        <v>9.6</v>
      </c>
      <c r="J13" s="1124">
        <v>10.199999999999999</v>
      </c>
      <c r="K13" s="1124">
        <v>10.4</v>
      </c>
      <c r="L13" s="1124">
        <v>11.4</v>
      </c>
      <c r="M13" s="1124">
        <v>12.3</v>
      </c>
      <c r="N13" s="1124">
        <v>14</v>
      </c>
      <c r="O13" s="1124">
        <v>14.9</v>
      </c>
      <c r="P13" s="1124">
        <v>16</v>
      </c>
      <c r="Q13" s="1124">
        <v>16.8</v>
      </c>
      <c r="R13" s="1125">
        <v>17.600000000000001</v>
      </c>
      <c r="S13" s="1140">
        <v>4.2</v>
      </c>
      <c r="T13" s="1124">
        <v>4.8</v>
      </c>
      <c r="U13" s="1124">
        <v>4.5</v>
      </c>
      <c r="V13" s="1124">
        <v>5.2</v>
      </c>
      <c r="W13" s="1124">
        <v>6.6</v>
      </c>
      <c r="X13" s="1124">
        <v>7.7</v>
      </c>
      <c r="Y13" s="1124">
        <v>7.8</v>
      </c>
      <c r="Z13" s="1124">
        <v>8.3000000000000007</v>
      </c>
      <c r="AA13" s="1124">
        <v>9</v>
      </c>
      <c r="AB13" s="1124">
        <v>9.1</v>
      </c>
      <c r="AC13" s="1124">
        <v>10.1</v>
      </c>
      <c r="AD13" s="1124">
        <v>10.9</v>
      </c>
      <c r="AE13" s="1124">
        <v>12.5</v>
      </c>
      <c r="AF13" s="1124">
        <v>13.3</v>
      </c>
      <c r="AG13" s="1124">
        <v>14.4</v>
      </c>
      <c r="AH13" s="1124">
        <v>15.2</v>
      </c>
      <c r="AI13" s="1125">
        <v>16</v>
      </c>
      <c r="AJ13" s="1140">
        <v>6</v>
      </c>
      <c r="AK13" s="1124">
        <v>6.7</v>
      </c>
      <c r="AL13" s="1124">
        <v>6.4</v>
      </c>
      <c r="AM13" s="1124">
        <v>7.2</v>
      </c>
      <c r="AN13" s="1124">
        <v>8.8000000000000007</v>
      </c>
      <c r="AO13" s="1124">
        <v>10</v>
      </c>
      <c r="AP13" s="1124">
        <v>10.199999999999999</v>
      </c>
      <c r="AQ13" s="1124">
        <v>10.8</v>
      </c>
      <c r="AR13" s="1124">
        <v>11.5</v>
      </c>
      <c r="AS13" s="1124">
        <v>11.6</v>
      </c>
      <c r="AT13" s="1124">
        <v>12.8</v>
      </c>
      <c r="AU13" s="1124">
        <v>13.7</v>
      </c>
      <c r="AV13" s="1124">
        <v>15.5</v>
      </c>
      <c r="AW13" s="1124">
        <v>16.399999999999999</v>
      </c>
      <c r="AX13" s="1124">
        <v>17.5</v>
      </c>
      <c r="AY13" s="1124">
        <v>18.399999999999999</v>
      </c>
      <c r="AZ13" s="1125">
        <v>19.3</v>
      </c>
      <c r="BA13" s="1136">
        <v>137</v>
      </c>
      <c r="BB13" s="1136">
        <v>150</v>
      </c>
      <c r="BC13" s="1136">
        <v>141</v>
      </c>
      <c r="BD13" s="1136">
        <v>157</v>
      </c>
      <c r="BE13" s="1136">
        <v>197</v>
      </c>
      <c r="BF13" s="1136">
        <v>225</v>
      </c>
      <c r="BG13" s="1136">
        <v>231</v>
      </c>
      <c r="BH13" s="1136">
        <v>249</v>
      </c>
      <c r="BI13" s="1136">
        <v>263</v>
      </c>
      <c r="BJ13" s="1136">
        <v>261</v>
      </c>
      <c r="BK13" s="1136">
        <v>287</v>
      </c>
      <c r="BL13" s="1136">
        <v>309</v>
      </c>
      <c r="BM13" s="1136">
        <v>351</v>
      </c>
      <c r="BN13" s="1136">
        <v>378</v>
      </c>
      <c r="BO13" s="1136">
        <v>409</v>
      </c>
      <c r="BP13" s="1136">
        <v>434</v>
      </c>
      <c r="BQ13" s="1136">
        <v>457</v>
      </c>
    </row>
    <row r="14" spans="1:69" ht="12.75">
      <c r="A14" s="117" t="s">
        <v>68</v>
      </c>
      <c r="B14" s="1124">
        <v>5.9</v>
      </c>
      <c r="C14" s="1124">
        <v>7</v>
      </c>
      <c r="D14" s="1124">
        <v>9.8000000000000007</v>
      </c>
      <c r="E14" s="1124">
        <v>8.9</v>
      </c>
      <c r="F14" s="1124">
        <v>9.6</v>
      </c>
      <c r="G14" s="1124">
        <v>8.8000000000000007</v>
      </c>
      <c r="H14" s="1124">
        <v>8</v>
      </c>
      <c r="I14" s="1124">
        <v>7.5</v>
      </c>
      <c r="J14" s="1124">
        <v>9.6999999999999993</v>
      </c>
      <c r="K14" s="1124">
        <v>10.9</v>
      </c>
      <c r="L14" s="1124">
        <v>12.1</v>
      </c>
      <c r="M14" s="1124">
        <v>14.7</v>
      </c>
      <c r="N14" s="1124">
        <v>17.7</v>
      </c>
      <c r="O14" s="1124">
        <v>15.5</v>
      </c>
      <c r="P14" s="1124">
        <v>17</v>
      </c>
      <c r="Q14" s="1124">
        <v>20.9</v>
      </c>
      <c r="R14" s="1125">
        <v>22.3</v>
      </c>
      <c r="S14" s="1140">
        <v>2.8</v>
      </c>
      <c r="T14" s="1124">
        <v>3.7</v>
      </c>
      <c r="U14" s="1124">
        <v>5.9</v>
      </c>
      <c r="V14" s="1124">
        <v>5.2</v>
      </c>
      <c r="W14" s="1124">
        <v>5.8</v>
      </c>
      <c r="X14" s="1124">
        <v>5.0999999999999996</v>
      </c>
      <c r="Y14" s="1124">
        <v>4.5</v>
      </c>
      <c r="Z14" s="1124">
        <v>4.0999999999999996</v>
      </c>
      <c r="AA14" s="1124">
        <v>5.9</v>
      </c>
      <c r="AB14" s="1124">
        <v>6.9</v>
      </c>
      <c r="AC14" s="1124">
        <v>7.8</v>
      </c>
      <c r="AD14" s="1124">
        <v>9.9</v>
      </c>
      <c r="AE14" s="1124">
        <v>12.4</v>
      </c>
      <c r="AF14" s="1124">
        <v>10.5</v>
      </c>
      <c r="AG14" s="1124">
        <v>11.7</v>
      </c>
      <c r="AH14" s="1124">
        <v>15</v>
      </c>
      <c r="AI14" s="1125">
        <v>16.100000000000001</v>
      </c>
      <c r="AJ14" s="1140">
        <v>8.9</v>
      </c>
      <c r="AK14" s="1124">
        <v>10.4</v>
      </c>
      <c r="AL14" s="1124">
        <v>13.8</v>
      </c>
      <c r="AM14" s="1124">
        <v>12.7</v>
      </c>
      <c r="AN14" s="1124">
        <v>13.5</v>
      </c>
      <c r="AO14" s="1124">
        <v>12.5</v>
      </c>
      <c r="AP14" s="1124">
        <v>11.4</v>
      </c>
      <c r="AQ14" s="1124">
        <v>10.9</v>
      </c>
      <c r="AR14" s="1124">
        <v>13.5</v>
      </c>
      <c r="AS14" s="1124">
        <v>15</v>
      </c>
      <c r="AT14" s="1124">
        <v>16.399999999999999</v>
      </c>
      <c r="AU14" s="1124">
        <v>19.5</v>
      </c>
      <c r="AV14" s="1124">
        <v>23.1</v>
      </c>
      <c r="AW14" s="1124">
        <v>20.6</v>
      </c>
      <c r="AX14" s="1124">
        <v>22.3</v>
      </c>
      <c r="AY14" s="1124">
        <v>26.8</v>
      </c>
      <c r="AZ14" s="1125">
        <v>28.4</v>
      </c>
      <c r="BA14" s="1136">
        <v>14</v>
      </c>
      <c r="BB14" s="1136">
        <v>17</v>
      </c>
      <c r="BC14" s="1136">
        <v>24</v>
      </c>
      <c r="BD14" s="1136">
        <v>22</v>
      </c>
      <c r="BE14" s="1136">
        <v>24</v>
      </c>
      <c r="BF14" s="1136">
        <v>22</v>
      </c>
      <c r="BG14" s="1136">
        <v>20</v>
      </c>
      <c r="BH14" s="1136">
        <v>19</v>
      </c>
      <c r="BI14" s="1136">
        <v>25</v>
      </c>
      <c r="BJ14" s="1136">
        <v>28</v>
      </c>
      <c r="BK14" s="1136">
        <v>31</v>
      </c>
      <c r="BL14" s="1136">
        <v>37</v>
      </c>
      <c r="BM14" s="1136">
        <v>43</v>
      </c>
      <c r="BN14" s="1136">
        <v>37</v>
      </c>
      <c r="BO14" s="1136">
        <v>40</v>
      </c>
      <c r="BP14" s="1136">
        <v>49</v>
      </c>
      <c r="BQ14" s="1136">
        <v>51</v>
      </c>
    </row>
    <row r="15" spans="1:69" ht="12.75">
      <c r="A15" s="117" t="s">
        <v>19</v>
      </c>
      <c r="B15" s="1124">
        <v>6.4</v>
      </c>
      <c r="C15" s="1124">
        <v>6.4</v>
      </c>
      <c r="D15" s="1124">
        <v>5.8</v>
      </c>
      <c r="E15" s="1124">
        <v>5.9</v>
      </c>
      <c r="F15" s="1124">
        <v>5.9</v>
      </c>
      <c r="G15" s="1124">
        <v>6</v>
      </c>
      <c r="H15" s="1124">
        <v>5.8</v>
      </c>
      <c r="I15" s="1124">
        <v>6.9</v>
      </c>
      <c r="J15" s="1124">
        <v>6.3</v>
      </c>
      <c r="K15" s="1124">
        <v>6.3</v>
      </c>
      <c r="L15" s="1124">
        <v>7.1</v>
      </c>
      <c r="M15" s="1124">
        <v>8.1</v>
      </c>
      <c r="N15" s="1124">
        <v>9.1</v>
      </c>
      <c r="O15" s="1124">
        <v>11.9</v>
      </c>
      <c r="P15" s="1124">
        <v>13.7</v>
      </c>
      <c r="Q15" s="1124">
        <v>17.600000000000001</v>
      </c>
      <c r="R15" s="1125">
        <v>19.3</v>
      </c>
      <c r="S15" s="1140">
        <v>4.4000000000000004</v>
      </c>
      <c r="T15" s="1124">
        <v>4.4000000000000004</v>
      </c>
      <c r="U15" s="1124">
        <v>3.9</v>
      </c>
      <c r="V15" s="1124">
        <v>4</v>
      </c>
      <c r="W15" s="1124">
        <v>4</v>
      </c>
      <c r="X15" s="1124">
        <v>4.0999999999999996</v>
      </c>
      <c r="Y15" s="1124">
        <v>3.9</v>
      </c>
      <c r="Z15" s="1124">
        <v>4.9000000000000004</v>
      </c>
      <c r="AA15" s="1124">
        <v>4.4000000000000004</v>
      </c>
      <c r="AB15" s="1124">
        <v>4.4000000000000004</v>
      </c>
      <c r="AC15" s="1124">
        <v>5.0999999999999996</v>
      </c>
      <c r="AD15" s="1124">
        <v>5.9</v>
      </c>
      <c r="AE15" s="1124">
        <v>6.7</v>
      </c>
      <c r="AF15" s="1124">
        <v>9.1999999999999993</v>
      </c>
      <c r="AG15" s="1124">
        <v>10.8</v>
      </c>
      <c r="AH15" s="1124">
        <v>14.2</v>
      </c>
      <c r="AI15" s="1125">
        <v>15.8</v>
      </c>
      <c r="AJ15" s="1140">
        <v>8.4</v>
      </c>
      <c r="AK15" s="1124">
        <v>8.4</v>
      </c>
      <c r="AL15" s="1124">
        <v>7.7</v>
      </c>
      <c r="AM15" s="1124">
        <v>7.8</v>
      </c>
      <c r="AN15" s="1124">
        <v>7.8</v>
      </c>
      <c r="AO15" s="1124">
        <v>7.9</v>
      </c>
      <c r="AP15" s="1124">
        <v>7.7</v>
      </c>
      <c r="AQ15" s="1124">
        <v>9</v>
      </c>
      <c r="AR15" s="1124">
        <v>8.3000000000000007</v>
      </c>
      <c r="AS15" s="1124">
        <v>8.3000000000000007</v>
      </c>
      <c r="AT15" s="1124">
        <v>9.1999999999999993</v>
      </c>
      <c r="AU15" s="1124">
        <v>10.4</v>
      </c>
      <c r="AV15" s="1124">
        <v>11.5</v>
      </c>
      <c r="AW15" s="1124">
        <v>14.7</v>
      </c>
      <c r="AX15" s="1124">
        <v>16.7</v>
      </c>
      <c r="AY15" s="1124">
        <v>21</v>
      </c>
      <c r="AZ15" s="1125">
        <v>22.9</v>
      </c>
      <c r="BA15" s="1136">
        <v>40</v>
      </c>
      <c r="BB15" s="1136">
        <v>40</v>
      </c>
      <c r="BC15" s="1136">
        <v>37</v>
      </c>
      <c r="BD15" s="1136">
        <v>38</v>
      </c>
      <c r="BE15" s="1136">
        <v>38</v>
      </c>
      <c r="BF15" s="1136">
        <v>39</v>
      </c>
      <c r="BG15" s="1136">
        <v>38</v>
      </c>
      <c r="BH15" s="1136">
        <v>45</v>
      </c>
      <c r="BI15" s="1136">
        <v>41</v>
      </c>
      <c r="BJ15" s="1136">
        <v>41</v>
      </c>
      <c r="BK15" s="1136">
        <v>47</v>
      </c>
      <c r="BL15" s="1136">
        <v>52</v>
      </c>
      <c r="BM15" s="1136">
        <v>57</v>
      </c>
      <c r="BN15" s="1136">
        <v>73</v>
      </c>
      <c r="BO15" s="1136">
        <v>84</v>
      </c>
      <c r="BP15" s="1136">
        <v>105</v>
      </c>
      <c r="BQ15" s="1136">
        <v>116</v>
      </c>
    </row>
    <row r="16" spans="1:69" ht="12.75">
      <c r="A16" s="117" t="s">
        <v>67</v>
      </c>
      <c r="B16" s="1124">
        <v>5.9</v>
      </c>
      <c r="C16" s="1124">
        <v>6.4</v>
      </c>
      <c r="D16" s="1124">
        <v>7</v>
      </c>
      <c r="E16" s="1124">
        <v>9.3000000000000007</v>
      </c>
      <c r="F16" s="1124">
        <v>11.8</v>
      </c>
      <c r="G16" s="1124">
        <v>14.8</v>
      </c>
      <c r="H16" s="1124">
        <v>16.3</v>
      </c>
      <c r="I16" s="1124">
        <v>18.8</v>
      </c>
      <c r="J16" s="1124">
        <v>20.8</v>
      </c>
      <c r="K16" s="1124">
        <v>20.399999999999999</v>
      </c>
      <c r="L16" s="1124">
        <v>20.399999999999999</v>
      </c>
      <c r="M16" s="1124">
        <v>22.7</v>
      </c>
      <c r="N16" s="1124">
        <v>23.7</v>
      </c>
      <c r="O16" s="1124">
        <v>26.8</v>
      </c>
      <c r="P16" s="1124">
        <v>33.4</v>
      </c>
      <c r="Q16" s="1124">
        <v>39.6</v>
      </c>
      <c r="R16" s="1125">
        <v>43.1</v>
      </c>
      <c r="S16" s="1140">
        <v>4.2</v>
      </c>
      <c r="T16" s="1124">
        <v>4.5999999999999996</v>
      </c>
      <c r="U16" s="1124">
        <v>5.0999999999999996</v>
      </c>
      <c r="V16" s="1124">
        <v>7.1</v>
      </c>
      <c r="W16" s="1124">
        <v>9.4</v>
      </c>
      <c r="X16" s="1124">
        <v>12</v>
      </c>
      <c r="Y16" s="1124">
        <v>13.4</v>
      </c>
      <c r="Z16" s="1124">
        <v>15.5</v>
      </c>
      <c r="AA16" s="1124">
        <v>17.399999999999999</v>
      </c>
      <c r="AB16" s="1124">
        <v>17</v>
      </c>
      <c r="AC16" s="1124">
        <v>17</v>
      </c>
      <c r="AD16" s="1124">
        <v>19.100000000000001</v>
      </c>
      <c r="AE16" s="1124">
        <v>20</v>
      </c>
      <c r="AF16" s="1124">
        <v>22.9</v>
      </c>
      <c r="AG16" s="1124">
        <v>29</v>
      </c>
      <c r="AH16" s="1124">
        <v>34.799999999999997</v>
      </c>
      <c r="AI16" s="1125">
        <v>38.1</v>
      </c>
      <c r="AJ16" s="1140">
        <v>7.6</v>
      </c>
      <c r="AK16" s="1124">
        <v>8.1999999999999993</v>
      </c>
      <c r="AL16" s="1124">
        <v>8.9</v>
      </c>
      <c r="AM16" s="1124">
        <v>11.5</v>
      </c>
      <c r="AN16" s="1124">
        <v>14.3</v>
      </c>
      <c r="AO16" s="1124">
        <v>17.7</v>
      </c>
      <c r="AP16" s="1124">
        <v>19.3</v>
      </c>
      <c r="AQ16" s="1124">
        <v>22</v>
      </c>
      <c r="AR16" s="1124">
        <v>24.2</v>
      </c>
      <c r="AS16" s="1124">
        <v>23.8</v>
      </c>
      <c r="AT16" s="1124">
        <v>23.7</v>
      </c>
      <c r="AU16" s="1124">
        <v>26.3</v>
      </c>
      <c r="AV16" s="1124">
        <v>27.3</v>
      </c>
      <c r="AW16" s="1124">
        <v>30.8</v>
      </c>
      <c r="AX16" s="1124">
        <v>37.799999999999997</v>
      </c>
      <c r="AY16" s="1124">
        <v>44.4</v>
      </c>
      <c r="AZ16" s="1125">
        <v>48.2</v>
      </c>
      <c r="BA16" s="1136">
        <v>46</v>
      </c>
      <c r="BB16" s="1136">
        <v>50</v>
      </c>
      <c r="BC16" s="1136">
        <v>53</v>
      </c>
      <c r="BD16" s="1136">
        <v>70</v>
      </c>
      <c r="BE16" s="1136">
        <v>90</v>
      </c>
      <c r="BF16" s="1136">
        <v>109</v>
      </c>
      <c r="BG16" s="1136">
        <v>120</v>
      </c>
      <c r="BH16" s="1136">
        <v>136</v>
      </c>
      <c r="BI16" s="1136">
        <v>152</v>
      </c>
      <c r="BJ16" s="1136">
        <v>147</v>
      </c>
      <c r="BK16" s="1136">
        <v>148</v>
      </c>
      <c r="BL16" s="1136">
        <v>162</v>
      </c>
      <c r="BM16" s="1136">
        <v>168</v>
      </c>
      <c r="BN16" s="1136">
        <v>186</v>
      </c>
      <c r="BO16" s="1136">
        <v>228</v>
      </c>
      <c r="BP16" s="1136">
        <v>269</v>
      </c>
      <c r="BQ16" s="1136">
        <v>290</v>
      </c>
    </row>
    <row r="17" spans="1:69" ht="12.75">
      <c r="A17" s="117" t="s">
        <v>66</v>
      </c>
      <c r="B17" s="1124">
        <v>5.6</v>
      </c>
      <c r="C17" s="1124">
        <v>5.7</v>
      </c>
      <c r="D17" s="1124">
        <v>5.4</v>
      </c>
      <c r="E17" s="1124">
        <v>5.5</v>
      </c>
      <c r="F17" s="1124">
        <v>7.2</v>
      </c>
      <c r="G17" s="1124">
        <v>8.6</v>
      </c>
      <c r="H17" s="1124">
        <v>9.6999999999999993</v>
      </c>
      <c r="I17" s="1124">
        <v>11.1</v>
      </c>
      <c r="J17" s="1124">
        <v>11.3</v>
      </c>
      <c r="K17" s="1124">
        <v>11</v>
      </c>
      <c r="L17" s="1124">
        <v>11.9</v>
      </c>
      <c r="M17" s="1124">
        <v>12.4</v>
      </c>
      <c r="N17" s="1124">
        <v>14.8</v>
      </c>
      <c r="O17" s="1124">
        <v>16.5</v>
      </c>
      <c r="P17" s="1124">
        <v>19.7</v>
      </c>
      <c r="Q17" s="1124">
        <v>24.2</v>
      </c>
      <c r="R17" s="1125">
        <v>28.3</v>
      </c>
      <c r="S17" s="1140">
        <v>3.7</v>
      </c>
      <c r="T17" s="1124">
        <v>3.8</v>
      </c>
      <c r="U17" s="1124">
        <v>3.5</v>
      </c>
      <c r="V17" s="1124">
        <v>3.6</v>
      </c>
      <c r="W17" s="1124">
        <v>5.0999999999999996</v>
      </c>
      <c r="X17" s="1124">
        <v>6.2</v>
      </c>
      <c r="Y17" s="1124">
        <v>7.2</v>
      </c>
      <c r="Z17" s="1124">
        <v>8.4</v>
      </c>
      <c r="AA17" s="1124">
        <v>8.6</v>
      </c>
      <c r="AB17" s="1124">
        <v>8.4</v>
      </c>
      <c r="AC17" s="1124">
        <v>9.1</v>
      </c>
      <c r="AD17" s="1124">
        <v>9.6</v>
      </c>
      <c r="AE17" s="1124">
        <v>11.7</v>
      </c>
      <c r="AF17" s="1124">
        <v>13.2</v>
      </c>
      <c r="AG17" s="1124">
        <v>16.100000000000001</v>
      </c>
      <c r="AH17" s="1124">
        <v>20.100000000000001</v>
      </c>
      <c r="AI17" s="1125">
        <v>23.9</v>
      </c>
      <c r="AJ17" s="1140">
        <v>7.5</v>
      </c>
      <c r="AK17" s="1124">
        <v>7.6</v>
      </c>
      <c r="AL17" s="1124">
        <v>7.3</v>
      </c>
      <c r="AM17" s="1124">
        <v>7.4</v>
      </c>
      <c r="AN17" s="1124">
        <v>9.4</v>
      </c>
      <c r="AO17" s="1124">
        <v>10.9</v>
      </c>
      <c r="AP17" s="1124">
        <v>12.2</v>
      </c>
      <c r="AQ17" s="1124">
        <v>13.8</v>
      </c>
      <c r="AR17" s="1124">
        <v>14</v>
      </c>
      <c r="AS17" s="1124">
        <v>13.7</v>
      </c>
      <c r="AT17" s="1124">
        <v>14.6</v>
      </c>
      <c r="AU17" s="1124">
        <v>15.3</v>
      </c>
      <c r="AV17" s="1124">
        <v>17.899999999999999</v>
      </c>
      <c r="AW17" s="1124">
        <v>19.899999999999999</v>
      </c>
      <c r="AX17" s="1124">
        <v>23.4</v>
      </c>
      <c r="AY17" s="1124">
        <v>28.3</v>
      </c>
      <c r="AZ17" s="1125">
        <v>32.799999999999997</v>
      </c>
      <c r="BA17" s="1136">
        <v>33</v>
      </c>
      <c r="BB17" s="1136">
        <v>34</v>
      </c>
      <c r="BC17" s="1136">
        <v>32</v>
      </c>
      <c r="BD17" s="1136">
        <v>33</v>
      </c>
      <c r="BE17" s="1136">
        <v>43</v>
      </c>
      <c r="BF17" s="1136">
        <v>51</v>
      </c>
      <c r="BG17" s="1136">
        <v>58</v>
      </c>
      <c r="BH17" s="1136">
        <v>66</v>
      </c>
      <c r="BI17" s="1136">
        <v>68</v>
      </c>
      <c r="BJ17" s="1136">
        <v>67</v>
      </c>
      <c r="BK17" s="1136">
        <v>72</v>
      </c>
      <c r="BL17" s="1136">
        <v>75</v>
      </c>
      <c r="BM17" s="1136">
        <v>87</v>
      </c>
      <c r="BN17" s="1136">
        <v>96</v>
      </c>
      <c r="BO17" s="1136">
        <v>113</v>
      </c>
      <c r="BP17" s="1136">
        <v>137</v>
      </c>
      <c r="BQ17" s="1136">
        <v>159</v>
      </c>
    </row>
    <row r="18" spans="1:69" ht="12.75">
      <c r="A18" s="117" t="s">
        <v>65</v>
      </c>
      <c r="B18" s="1124">
        <v>3.8</v>
      </c>
      <c r="C18" s="1124">
        <v>3.3</v>
      </c>
      <c r="D18" s="1124">
        <v>3.1</v>
      </c>
      <c r="E18" s="1124">
        <v>4.4000000000000004</v>
      </c>
      <c r="F18" s="1124">
        <v>4.5999999999999996</v>
      </c>
      <c r="G18" s="1124">
        <v>4.7</v>
      </c>
      <c r="H18" s="1124">
        <v>6</v>
      </c>
      <c r="I18" s="1124">
        <v>6.1</v>
      </c>
      <c r="J18" s="1124">
        <v>5.5</v>
      </c>
      <c r="K18" s="1124">
        <v>4.3</v>
      </c>
      <c r="L18" s="1124">
        <v>3.9</v>
      </c>
      <c r="M18" s="1124">
        <v>4.2</v>
      </c>
      <c r="N18" s="1124">
        <v>5.3</v>
      </c>
      <c r="O18" s="1124">
        <v>6.2</v>
      </c>
      <c r="P18" s="1124">
        <v>8</v>
      </c>
      <c r="Q18" s="1124">
        <v>8.6</v>
      </c>
      <c r="R18" s="1125">
        <v>9.5</v>
      </c>
      <c r="S18" s="1140">
        <v>2.1</v>
      </c>
      <c r="T18" s="1124">
        <v>1.6</v>
      </c>
      <c r="U18" s="1124">
        <v>1.5</v>
      </c>
      <c r="V18" s="1124">
        <v>2.5</v>
      </c>
      <c r="W18" s="1124">
        <v>2.6</v>
      </c>
      <c r="X18" s="1124">
        <v>2.6</v>
      </c>
      <c r="Y18" s="1124">
        <v>3.7</v>
      </c>
      <c r="Z18" s="1124">
        <v>3.7</v>
      </c>
      <c r="AA18" s="1124">
        <v>3.2</v>
      </c>
      <c r="AB18" s="1124">
        <v>2.2999999999999998</v>
      </c>
      <c r="AC18" s="1124">
        <v>2</v>
      </c>
      <c r="AD18" s="1124">
        <v>2.2999999999999998</v>
      </c>
      <c r="AE18" s="1124">
        <v>3.2</v>
      </c>
      <c r="AF18" s="1124">
        <v>3.9</v>
      </c>
      <c r="AG18" s="1124">
        <v>5.4</v>
      </c>
      <c r="AH18" s="1124">
        <v>5.9</v>
      </c>
      <c r="AI18" s="1125">
        <v>6.7</v>
      </c>
      <c r="AJ18" s="1140">
        <v>5.5</v>
      </c>
      <c r="AK18" s="1124">
        <v>4.9000000000000004</v>
      </c>
      <c r="AL18" s="1124">
        <v>4.7</v>
      </c>
      <c r="AM18" s="1124">
        <v>6.3</v>
      </c>
      <c r="AN18" s="1124">
        <v>6.6</v>
      </c>
      <c r="AO18" s="1124">
        <v>6.7</v>
      </c>
      <c r="AP18" s="1124">
        <v>8.4</v>
      </c>
      <c r="AQ18" s="1124">
        <v>8.5</v>
      </c>
      <c r="AR18" s="1124">
        <v>7.9</v>
      </c>
      <c r="AS18" s="1124">
        <v>6.4</v>
      </c>
      <c r="AT18" s="1124">
        <v>5.8</v>
      </c>
      <c r="AU18" s="1124">
        <v>6.1</v>
      </c>
      <c r="AV18" s="1124">
        <v>7.4</v>
      </c>
      <c r="AW18" s="1124">
        <v>8.5</v>
      </c>
      <c r="AX18" s="1124">
        <v>10.6</v>
      </c>
      <c r="AY18" s="1124">
        <v>11.3</v>
      </c>
      <c r="AZ18" s="1125">
        <v>12.3</v>
      </c>
      <c r="BA18" s="1136">
        <v>19</v>
      </c>
      <c r="BB18" s="1136">
        <v>16</v>
      </c>
      <c r="BC18" s="1136">
        <v>15</v>
      </c>
      <c r="BD18" s="1136">
        <v>21</v>
      </c>
      <c r="BE18" s="1136">
        <v>21</v>
      </c>
      <c r="BF18" s="1136">
        <v>21</v>
      </c>
      <c r="BG18" s="1136">
        <v>26</v>
      </c>
      <c r="BH18" s="1136">
        <v>26</v>
      </c>
      <c r="BI18" s="1136">
        <v>23</v>
      </c>
      <c r="BJ18" s="1136">
        <v>18</v>
      </c>
      <c r="BK18" s="1136">
        <v>17</v>
      </c>
      <c r="BL18" s="1136">
        <v>20</v>
      </c>
      <c r="BM18" s="1136">
        <v>25</v>
      </c>
      <c r="BN18" s="1136">
        <v>29</v>
      </c>
      <c r="BO18" s="1136">
        <v>37</v>
      </c>
      <c r="BP18" s="1136">
        <v>40</v>
      </c>
      <c r="BQ18" s="1136">
        <v>45</v>
      </c>
    </row>
    <row r="19" spans="1:69" ht="12.75">
      <c r="A19" s="117" t="s">
        <v>64</v>
      </c>
      <c r="B19" s="1124">
        <v>3.7</v>
      </c>
      <c r="C19" s="1124">
        <v>4.7</v>
      </c>
      <c r="D19" s="1124">
        <v>5</v>
      </c>
      <c r="E19" s="1124">
        <v>4.4000000000000004</v>
      </c>
      <c r="F19" s="1124">
        <v>5.0999999999999996</v>
      </c>
      <c r="G19" s="1124">
        <v>5.7</v>
      </c>
      <c r="H19" s="1124">
        <v>5.9</v>
      </c>
      <c r="I19" s="1124">
        <v>7.1</v>
      </c>
      <c r="J19" s="1124">
        <v>7.5</v>
      </c>
      <c r="K19" s="1124">
        <v>7.6</v>
      </c>
      <c r="L19" s="1124">
        <v>8.6999999999999993</v>
      </c>
      <c r="M19" s="1124">
        <v>9.1</v>
      </c>
      <c r="N19" s="1124">
        <v>9.6</v>
      </c>
      <c r="O19" s="1124">
        <v>10.7</v>
      </c>
      <c r="P19" s="1124">
        <v>12.7</v>
      </c>
      <c r="Q19" s="1124">
        <v>14.1</v>
      </c>
      <c r="R19" s="1125">
        <v>14.7</v>
      </c>
      <c r="S19" s="1140">
        <v>1.8</v>
      </c>
      <c r="T19" s="1124">
        <v>2.6</v>
      </c>
      <c r="U19" s="1124">
        <v>2.8</v>
      </c>
      <c r="V19" s="1124">
        <v>2.2999999999999998</v>
      </c>
      <c r="W19" s="1124">
        <v>2.9</v>
      </c>
      <c r="X19" s="1124">
        <v>3.4</v>
      </c>
      <c r="Y19" s="1124">
        <v>3.7</v>
      </c>
      <c r="Z19" s="1124">
        <v>4.5999999999999996</v>
      </c>
      <c r="AA19" s="1124">
        <v>5</v>
      </c>
      <c r="AB19" s="1124">
        <v>5.0999999999999996</v>
      </c>
      <c r="AC19" s="1124">
        <v>5.9</v>
      </c>
      <c r="AD19" s="1124">
        <v>6.4</v>
      </c>
      <c r="AE19" s="1124">
        <v>6.8</v>
      </c>
      <c r="AF19" s="1124">
        <v>7.8</v>
      </c>
      <c r="AG19" s="1124">
        <v>9.5</v>
      </c>
      <c r="AH19" s="1124">
        <v>10.8</v>
      </c>
      <c r="AI19" s="1125">
        <v>11.3</v>
      </c>
      <c r="AJ19" s="1140">
        <v>5.6</v>
      </c>
      <c r="AK19" s="1124">
        <v>6.9</v>
      </c>
      <c r="AL19" s="1124">
        <v>7.2</v>
      </c>
      <c r="AM19" s="1124">
        <v>6.4</v>
      </c>
      <c r="AN19" s="1124">
        <v>7.3</v>
      </c>
      <c r="AO19" s="1124">
        <v>8</v>
      </c>
      <c r="AP19" s="1124">
        <v>8.1999999999999993</v>
      </c>
      <c r="AQ19" s="1124">
        <v>9.6</v>
      </c>
      <c r="AR19" s="1124">
        <v>10.1</v>
      </c>
      <c r="AS19" s="1124">
        <v>10.1</v>
      </c>
      <c r="AT19" s="1124">
        <v>11.4</v>
      </c>
      <c r="AU19" s="1124">
        <v>11.9</v>
      </c>
      <c r="AV19" s="1124">
        <v>12.4</v>
      </c>
      <c r="AW19" s="1124">
        <v>13.7</v>
      </c>
      <c r="AX19" s="1124">
        <v>15.8</v>
      </c>
      <c r="AY19" s="1124">
        <v>17.5</v>
      </c>
      <c r="AZ19" s="1125">
        <v>18.100000000000001</v>
      </c>
      <c r="BA19" s="1136">
        <v>15</v>
      </c>
      <c r="BB19" s="1136">
        <v>19</v>
      </c>
      <c r="BC19" s="1136">
        <v>20</v>
      </c>
      <c r="BD19" s="1136">
        <v>18</v>
      </c>
      <c r="BE19" s="1136">
        <v>21</v>
      </c>
      <c r="BF19" s="1136">
        <v>25</v>
      </c>
      <c r="BG19" s="1136">
        <v>27</v>
      </c>
      <c r="BH19" s="1136">
        <v>32</v>
      </c>
      <c r="BI19" s="1136">
        <v>34</v>
      </c>
      <c r="BJ19" s="1136">
        <v>35</v>
      </c>
      <c r="BK19" s="1136">
        <v>40</v>
      </c>
      <c r="BL19" s="1136">
        <v>43</v>
      </c>
      <c r="BM19" s="1136">
        <v>46</v>
      </c>
      <c r="BN19" s="1136">
        <v>52</v>
      </c>
      <c r="BO19" s="1136">
        <v>62</v>
      </c>
      <c r="BP19" s="1136">
        <v>69</v>
      </c>
      <c r="BQ19" s="1136">
        <v>73</v>
      </c>
    </row>
    <row r="20" spans="1:69" ht="12.75">
      <c r="A20" s="117" t="s">
        <v>63</v>
      </c>
      <c r="B20" s="1124">
        <v>5</v>
      </c>
      <c r="C20" s="1124">
        <v>4.4000000000000004</v>
      </c>
      <c r="D20" s="1124">
        <v>4.4000000000000004</v>
      </c>
      <c r="E20" s="1124">
        <v>3.8</v>
      </c>
      <c r="F20" s="1124">
        <v>4.5</v>
      </c>
      <c r="G20" s="1124">
        <v>4.8</v>
      </c>
      <c r="H20" s="1124">
        <v>5.6</v>
      </c>
      <c r="I20" s="1124">
        <v>5.8</v>
      </c>
      <c r="J20" s="1124">
        <v>6.3</v>
      </c>
      <c r="K20" s="1124">
        <v>5.4</v>
      </c>
      <c r="L20" s="1124">
        <v>4.9000000000000004</v>
      </c>
      <c r="M20" s="1124">
        <v>5.9</v>
      </c>
      <c r="N20" s="1124">
        <v>6.3</v>
      </c>
      <c r="O20" s="1124">
        <v>6.1</v>
      </c>
      <c r="P20" s="1124">
        <v>7.9</v>
      </c>
      <c r="Q20" s="1124">
        <v>8.5</v>
      </c>
      <c r="R20" s="1125">
        <v>8.8000000000000007</v>
      </c>
      <c r="S20" s="1140">
        <v>2.8</v>
      </c>
      <c r="T20" s="1124">
        <v>2.2999999999999998</v>
      </c>
      <c r="U20" s="1124">
        <v>2.2999999999999998</v>
      </c>
      <c r="V20" s="1124">
        <v>1.9</v>
      </c>
      <c r="W20" s="1124">
        <v>2.4</v>
      </c>
      <c r="X20" s="1124">
        <v>2.7</v>
      </c>
      <c r="Y20" s="1124">
        <v>3.2</v>
      </c>
      <c r="Z20" s="1124">
        <v>3.4</v>
      </c>
      <c r="AA20" s="1124">
        <v>3.7</v>
      </c>
      <c r="AB20" s="1124">
        <v>3</v>
      </c>
      <c r="AC20" s="1124">
        <v>2.7</v>
      </c>
      <c r="AD20" s="1124">
        <v>3.5</v>
      </c>
      <c r="AE20" s="1124">
        <v>3.8</v>
      </c>
      <c r="AF20" s="1124">
        <v>3.7</v>
      </c>
      <c r="AG20" s="1124">
        <v>5.2</v>
      </c>
      <c r="AH20" s="1124">
        <v>5.7</v>
      </c>
      <c r="AI20" s="1125">
        <v>6</v>
      </c>
      <c r="AJ20" s="1140">
        <v>7.2</v>
      </c>
      <c r="AK20" s="1124">
        <v>6.5</v>
      </c>
      <c r="AL20" s="1124">
        <v>6.5</v>
      </c>
      <c r="AM20" s="1124">
        <v>5.8</v>
      </c>
      <c r="AN20" s="1124">
        <v>6.6</v>
      </c>
      <c r="AO20" s="1124">
        <v>7</v>
      </c>
      <c r="AP20" s="1124">
        <v>7.9</v>
      </c>
      <c r="AQ20" s="1124">
        <v>8.1999999999999993</v>
      </c>
      <c r="AR20" s="1124">
        <v>8.9</v>
      </c>
      <c r="AS20" s="1124">
        <v>7.8</v>
      </c>
      <c r="AT20" s="1124">
        <v>7.2</v>
      </c>
      <c r="AU20" s="1124">
        <v>8.4</v>
      </c>
      <c r="AV20" s="1124">
        <v>8.9</v>
      </c>
      <c r="AW20" s="1124">
        <v>8.6</v>
      </c>
      <c r="AX20" s="1124">
        <v>10.7</v>
      </c>
      <c r="AY20" s="1124">
        <v>11.3</v>
      </c>
      <c r="AZ20" s="1125">
        <v>11.7</v>
      </c>
      <c r="BA20" s="1136">
        <v>20</v>
      </c>
      <c r="BB20" s="1136">
        <v>17</v>
      </c>
      <c r="BC20" s="1136">
        <v>17</v>
      </c>
      <c r="BD20" s="1136">
        <v>15</v>
      </c>
      <c r="BE20" s="1136">
        <v>18</v>
      </c>
      <c r="BF20" s="1136">
        <v>20</v>
      </c>
      <c r="BG20" s="1136">
        <v>23</v>
      </c>
      <c r="BH20" s="1136">
        <v>23</v>
      </c>
      <c r="BI20" s="1136">
        <v>24</v>
      </c>
      <c r="BJ20" s="1136">
        <v>21</v>
      </c>
      <c r="BK20" s="1136">
        <v>19</v>
      </c>
      <c r="BL20" s="1136">
        <v>23</v>
      </c>
      <c r="BM20" s="1136">
        <v>25</v>
      </c>
      <c r="BN20" s="1136">
        <v>25</v>
      </c>
      <c r="BO20" s="1136">
        <v>33</v>
      </c>
      <c r="BP20" s="1136">
        <v>36</v>
      </c>
      <c r="BQ20" s="1136">
        <v>38</v>
      </c>
    </row>
    <row r="21" spans="1:69" ht="12.75">
      <c r="A21" s="117" t="s">
        <v>62</v>
      </c>
      <c r="B21" s="1124">
        <v>3.8</v>
      </c>
      <c r="C21" s="1124">
        <v>4.7</v>
      </c>
      <c r="D21" s="1124">
        <v>5</v>
      </c>
      <c r="E21" s="1124">
        <v>5.9</v>
      </c>
      <c r="F21" s="1124">
        <v>6.4</v>
      </c>
      <c r="G21" s="1124">
        <v>6.2</v>
      </c>
      <c r="H21" s="1124">
        <v>6.4</v>
      </c>
      <c r="I21" s="1124">
        <v>6.5</v>
      </c>
      <c r="J21" s="1124">
        <v>6.4</v>
      </c>
      <c r="K21" s="1124">
        <v>6.5</v>
      </c>
      <c r="L21" s="1124">
        <v>7</v>
      </c>
      <c r="M21" s="1124">
        <v>7.4</v>
      </c>
      <c r="N21" s="1124">
        <v>9.9</v>
      </c>
      <c r="O21" s="1124">
        <v>10</v>
      </c>
      <c r="P21" s="1124">
        <v>14.1</v>
      </c>
      <c r="Q21" s="1124">
        <v>18.100000000000001</v>
      </c>
      <c r="R21" s="1125">
        <v>20.9</v>
      </c>
      <c r="S21" s="1140">
        <v>2.4</v>
      </c>
      <c r="T21" s="1124">
        <v>3.2</v>
      </c>
      <c r="U21" s="1124">
        <v>3.4</v>
      </c>
      <c r="V21" s="1124">
        <v>4.2</v>
      </c>
      <c r="W21" s="1124">
        <v>4.7</v>
      </c>
      <c r="X21" s="1124">
        <v>4.4000000000000004</v>
      </c>
      <c r="Y21" s="1124">
        <v>4.5999999999999996</v>
      </c>
      <c r="Z21" s="1124">
        <v>4.7</v>
      </c>
      <c r="AA21" s="1124">
        <v>4.5999999999999996</v>
      </c>
      <c r="AB21" s="1124">
        <v>4.7</v>
      </c>
      <c r="AC21" s="1124">
        <v>5.0999999999999996</v>
      </c>
      <c r="AD21" s="1124">
        <v>5.5</v>
      </c>
      <c r="AE21" s="1124">
        <v>7.7</v>
      </c>
      <c r="AF21" s="1124">
        <v>7.8</v>
      </c>
      <c r="AG21" s="1124">
        <v>11.4</v>
      </c>
      <c r="AH21" s="1124">
        <v>15.1</v>
      </c>
      <c r="AI21" s="1125">
        <v>17.7</v>
      </c>
      <c r="AJ21" s="1140">
        <v>5.2</v>
      </c>
      <c r="AK21" s="1124">
        <v>6.2</v>
      </c>
      <c r="AL21" s="1124">
        <v>6.6</v>
      </c>
      <c r="AM21" s="1124">
        <v>7.7</v>
      </c>
      <c r="AN21" s="1124">
        <v>8.1999999999999993</v>
      </c>
      <c r="AO21" s="1124">
        <v>8</v>
      </c>
      <c r="AP21" s="1124">
        <v>8.1999999999999993</v>
      </c>
      <c r="AQ21" s="1124">
        <v>8.3000000000000007</v>
      </c>
      <c r="AR21" s="1124">
        <v>8.1</v>
      </c>
      <c r="AS21" s="1124">
        <v>8.3000000000000007</v>
      </c>
      <c r="AT21" s="1124">
        <v>8.8000000000000007</v>
      </c>
      <c r="AU21" s="1124">
        <v>9.3000000000000007</v>
      </c>
      <c r="AV21" s="1124">
        <v>12.1</v>
      </c>
      <c r="AW21" s="1124">
        <v>12.3</v>
      </c>
      <c r="AX21" s="1124">
        <v>16.7</v>
      </c>
      <c r="AY21" s="1124">
        <v>21</v>
      </c>
      <c r="AZ21" s="1125">
        <v>24.1</v>
      </c>
      <c r="BA21" s="1136">
        <v>29</v>
      </c>
      <c r="BB21" s="1136">
        <v>36</v>
      </c>
      <c r="BC21" s="1136">
        <v>39</v>
      </c>
      <c r="BD21" s="1136">
        <v>46</v>
      </c>
      <c r="BE21" s="1136">
        <v>50</v>
      </c>
      <c r="BF21" s="1136">
        <v>48</v>
      </c>
      <c r="BG21" s="1136">
        <v>50</v>
      </c>
      <c r="BH21" s="1136">
        <v>51</v>
      </c>
      <c r="BI21" s="1136">
        <v>50</v>
      </c>
      <c r="BJ21" s="1136">
        <v>51</v>
      </c>
      <c r="BK21" s="1136">
        <v>55</v>
      </c>
      <c r="BL21" s="1136">
        <v>59</v>
      </c>
      <c r="BM21" s="1136">
        <v>78</v>
      </c>
      <c r="BN21" s="1136">
        <v>80</v>
      </c>
      <c r="BO21" s="1136">
        <v>112</v>
      </c>
      <c r="BP21" s="1136">
        <v>144</v>
      </c>
      <c r="BQ21" s="1136">
        <v>167</v>
      </c>
    </row>
    <row r="22" spans="1:69" ht="12.75">
      <c r="A22" s="117" t="s">
        <v>20</v>
      </c>
      <c r="B22" s="1124">
        <v>3.6</v>
      </c>
      <c r="C22" s="1124">
        <v>4.0999999999999996</v>
      </c>
      <c r="D22" s="1124">
        <v>4.5</v>
      </c>
      <c r="E22" s="1124">
        <v>5.3</v>
      </c>
      <c r="F22" s="1124">
        <v>6.6</v>
      </c>
      <c r="G22" s="1124">
        <v>7.5</v>
      </c>
      <c r="H22" s="1124">
        <v>8.3000000000000007</v>
      </c>
      <c r="I22" s="1124">
        <v>9.3000000000000007</v>
      </c>
      <c r="J22" s="1124">
        <v>9.9</v>
      </c>
      <c r="K22" s="1124">
        <v>10.1</v>
      </c>
      <c r="L22" s="1124">
        <v>11</v>
      </c>
      <c r="M22" s="1124">
        <v>11.5</v>
      </c>
      <c r="N22" s="1124">
        <v>12.2</v>
      </c>
      <c r="O22" s="1124">
        <v>13.9</v>
      </c>
      <c r="P22" s="1124">
        <v>15.4</v>
      </c>
      <c r="Q22" s="1124">
        <v>17.5</v>
      </c>
      <c r="R22" s="1125">
        <v>18.600000000000001</v>
      </c>
      <c r="S22" s="1140">
        <v>2.7</v>
      </c>
      <c r="T22" s="1124">
        <v>3.2</v>
      </c>
      <c r="U22" s="1124">
        <v>3.5</v>
      </c>
      <c r="V22" s="1124">
        <v>4.3</v>
      </c>
      <c r="W22" s="1124">
        <v>5.4</v>
      </c>
      <c r="X22" s="1124">
        <v>6.2</v>
      </c>
      <c r="Y22" s="1124">
        <v>7</v>
      </c>
      <c r="Z22" s="1124">
        <v>7.8</v>
      </c>
      <c r="AA22" s="1124">
        <v>8.4</v>
      </c>
      <c r="AB22" s="1124">
        <v>8.6</v>
      </c>
      <c r="AC22" s="1124">
        <v>9.4</v>
      </c>
      <c r="AD22" s="1124">
        <v>9.9</v>
      </c>
      <c r="AE22" s="1124">
        <v>10.6</v>
      </c>
      <c r="AF22" s="1124">
        <v>12.1</v>
      </c>
      <c r="AG22" s="1124">
        <v>13.5</v>
      </c>
      <c r="AH22" s="1124">
        <v>15.5</v>
      </c>
      <c r="AI22" s="1125">
        <v>16.600000000000001</v>
      </c>
      <c r="AJ22" s="1140">
        <v>4.5</v>
      </c>
      <c r="AK22" s="1124">
        <v>5.0999999999999996</v>
      </c>
      <c r="AL22" s="1124">
        <v>5.5</v>
      </c>
      <c r="AM22" s="1124">
        <v>6.4</v>
      </c>
      <c r="AN22" s="1124">
        <v>7.8</v>
      </c>
      <c r="AO22" s="1124">
        <v>8.6999999999999993</v>
      </c>
      <c r="AP22" s="1124">
        <v>9.6999999999999993</v>
      </c>
      <c r="AQ22" s="1124">
        <v>10.7</v>
      </c>
      <c r="AR22" s="1124">
        <v>11.3</v>
      </c>
      <c r="AS22" s="1124">
        <v>11.6</v>
      </c>
      <c r="AT22" s="1124">
        <v>12.5</v>
      </c>
      <c r="AU22" s="1124">
        <v>13.1</v>
      </c>
      <c r="AV22" s="1124">
        <v>13.9</v>
      </c>
      <c r="AW22" s="1124">
        <v>15.6</v>
      </c>
      <c r="AX22" s="1124">
        <v>17.3</v>
      </c>
      <c r="AY22" s="1124">
        <v>19.5</v>
      </c>
      <c r="AZ22" s="1125">
        <v>20.7</v>
      </c>
      <c r="BA22" s="1136">
        <v>65</v>
      </c>
      <c r="BB22" s="1136">
        <v>74</v>
      </c>
      <c r="BC22" s="1136">
        <v>81</v>
      </c>
      <c r="BD22" s="1136">
        <v>97</v>
      </c>
      <c r="BE22" s="1136">
        <v>121</v>
      </c>
      <c r="BF22" s="1136">
        <v>136</v>
      </c>
      <c r="BG22" s="1136">
        <v>150</v>
      </c>
      <c r="BH22" s="1136">
        <v>166</v>
      </c>
      <c r="BI22" s="1136">
        <v>176</v>
      </c>
      <c r="BJ22" s="1136">
        <v>178</v>
      </c>
      <c r="BK22" s="1136">
        <v>192</v>
      </c>
      <c r="BL22" s="1136">
        <v>201</v>
      </c>
      <c r="BM22" s="1136">
        <v>212</v>
      </c>
      <c r="BN22" s="1136">
        <v>240</v>
      </c>
      <c r="BO22" s="1136">
        <v>265</v>
      </c>
      <c r="BP22" s="1136">
        <v>300</v>
      </c>
      <c r="BQ22" s="1136">
        <v>321</v>
      </c>
    </row>
    <row r="23" spans="1:69" ht="12.75">
      <c r="A23" s="117" t="s">
        <v>61</v>
      </c>
      <c r="B23" s="1124">
        <v>14.5</v>
      </c>
      <c r="C23" s="1124">
        <v>14.1</v>
      </c>
      <c r="D23" s="1124">
        <v>15.3</v>
      </c>
      <c r="E23" s="1124">
        <v>14.8</v>
      </c>
      <c r="F23" s="1124">
        <v>15.9</v>
      </c>
      <c r="G23" s="1124">
        <v>16.899999999999999</v>
      </c>
      <c r="H23" s="1124">
        <v>17.3</v>
      </c>
      <c r="I23" s="1124">
        <v>17.5</v>
      </c>
      <c r="J23" s="1124">
        <v>18.600000000000001</v>
      </c>
      <c r="K23" s="1124">
        <v>18.100000000000001</v>
      </c>
      <c r="L23" s="1124">
        <v>17.600000000000001</v>
      </c>
      <c r="M23" s="1124">
        <v>19.899999999999999</v>
      </c>
      <c r="N23" s="1124">
        <v>21.8</v>
      </c>
      <c r="O23" s="1124">
        <v>24.3</v>
      </c>
      <c r="P23" s="1124">
        <v>30</v>
      </c>
      <c r="Q23" s="1124">
        <v>35.6</v>
      </c>
      <c r="R23" s="1125">
        <v>39.799999999999997</v>
      </c>
      <c r="S23" s="1140">
        <v>13.2</v>
      </c>
      <c r="T23" s="1124">
        <v>12.8</v>
      </c>
      <c r="U23" s="1124">
        <v>13.9</v>
      </c>
      <c r="V23" s="1124">
        <v>13.4</v>
      </c>
      <c r="W23" s="1124">
        <v>14.5</v>
      </c>
      <c r="X23" s="1124">
        <v>15.4</v>
      </c>
      <c r="Y23" s="1124">
        <v>15.9</v>
      </c>
      <c r="Z23" s="1124">
        <v>16</v>
      </c>
      <c r="AA23" s="1124">
        <v>17</v>
      </c>
      <c r="AB23" s="1124">
        <v>16.600000000000001</v>
      </c>
      <c r="AC23" s="1124">
        <v>16.100000000000001</v>
      </c>
      <c r="AD23" s="1124">
        <v>18.3</v>
      </c>
      <c r="AE23" s="1124">
        <v>20.100000000000001</v>
      </c>
      <c r="AF23" s="1124">
        <v>22.5</v>
      </c>
      <c r="AG23" s="1124">
        <v>28.1</v>
      </c>
      <c r="AH23" s="1124">
        <v>33.5</v>
      </c>
      <c r="AI23" s="1125">
        <v>37.5</v>
      </c>
      <c r="AJ23" s="1140">
        <v>15.8</v>
      </c>
      <c r="AK23" s="1124">
        <v>15.4</v>
      </c>
      <c r="AL23" s="1124">
        <v>16.600000000000001</v>
      </c>
      <c r="AM23" s="1124">
        <v>16.100000000000001</v>
      </c>
      <c r="AN23" s="1124">
        <v>17.3</v>
      </c>
      <c r="AO23" s="1124">
        <v>18.3</v>
      </c>
      <c r="AP23" s="1124">
        <v>18.8</v>
      </c>
      <c r="AQ23" s="1124">
        <v>18.899999999999999</v>
      </c>
      <c r="AR23" s="1124">
        <v>20.100000000000001</v>
      </c>
      <c r="AS23" s="1124">
        <v>19.600000000000001</v>
      </c>
      <c r="AT23" s="1124">
        <v>19.100000000000001</v>
      </c>
      <c r="AU23" s="1124">
        <v>21.5</v>
      </c>
      <c r="AV23" s="1124">
        <v>23.5</v>
      </c>
      <c r="AW23" s="1124">
        <v>26.1</v>
      </c>
      <c r="AX23" s="1124">
        <v>32</v>
      </c>
      <c r="AY23" s="1124">
        <v>37.799999999999997</v>
      </c>
      <c r="AZ23" s="1125">
        <v>42.1</v>
      </c>
      <c r="BA23" s="1136">
        <v>490</v>
      </c>
      <c r="BB23" s="1136">
        <v>469</v>
      </c>
      <c r="BC23" s="1136">
        <v>498</v>
      </c>
      <c r="BD23" s="1136">
        <v>477</v>
      </c>
      <c r="BE23" s="1136">
        <v>505</v>
      </c>
      <c r="BF23" s="1136">
        <v>534</v>
      </c>
      <c r="BG23" s="1136">
        <v>553</v>
      </c>
      <c r="BH23" s="1136">
        <v>557</v>
      </c>
      <c r="BI23" s="1136">
        <v>588</v>
      </c>
      <c r="BJ23" s="1136">
        <v>570</v>
      </c>
      <c r="BK23" s="1136">
        <v>549</v>
      </c>
      <c r="BL23" s="1136">
        <v>612</v>
      </c>
      <c r="BM23" s="1136">
        <v>665</v>
      </c>
      <c r="BN23" s="1136">
        <v>736</v>
      </c>
      <c r="BO23" s="1136">
        <v>913</v>
      </c>
      <c r="BP23" s="1136">
        <v>1078</v>
      </c>
      <c r="BQ23" s="1136">
        <v>1212</v>
      </c>
    </row>
    <row r="24" spans="1:69" ht="12.75">
      <c r="A24" s="117" t="s">
        <v>60</v>
      </c>
      <c r="B24" s="1124">
        <v>2.9</v>
      </c>
      <c r="C24" s="1124">
        <v>3.7</v>
      </c>
      <c r="D24" s="1124">
        <v>4.4000000000000004</v>
      </c>
      <c r="E24" s="1124">
        <v>4.2</v>
      </c>
      <c r="F24" s="1124">
        <v>5.4</v>
      </c>
      <c r="G24" s="1124">
        <v>5.8</v>
      </c>
      <c r="H24" s="1124">
        <v>5.4</v>
      </c>
      <c r="I24" s="1124">
        <v>6.3</v>
      </c>
      <c r="J24" s="1124">
        <v>7</v>
      </c>
      <c r="K24" s="1124">
        <v>6.3</v>
      </c>
      <c r="L24" s="1124">
        <v>6.6</v>
      </c>
      <c r="M24" s="1124">
        <v>8.3000000000000007</v>
      </c>
      <c r="N24" s="1124">
        <v>7.9</v>
      </c>
      <c r="O24" s="1124">
        <v>8.8000000000000007</v>
      </c>
      <c r="P24" s="1124">
        <v>11</v>
      </c>
      <c r="Q24" s="1124">
        <v>11.9</v>
      </c>
      <c r="R24" s="1125">
        <v>12.8</v>
      </c>
      <c r="S24" s="1140">
        <v>1.8</v>
      </c>
      <c r="T24" s="1124">
        <v>2.5</v>
      </c>
      <c r="U24" s="1124">
        <v>3.1</v>
      </c>
      <c r="V24" s="1124">
        <v>2.9</v>
      </c>
      <c r="W24" s="1124">
        <v>4</v>
      </c>
      <c r="X24" s="1124">
        <v>4.4000000000000004</v>
      </c>
      <c r="Y24" s="1124">
        <v>4</v>
      </c>
      <c r="Z24" s="1124">
        <v>4.8</v>
      </c>
      <c r="AA24" s="1124">
        <v>5.4</v>
      </c>
      <c r="AB24" s="1124">
        <v>4.8</v>
      </c>
      <c r="AC24" s="1124">
        <v>5.0999999999999996</v>
      </c>
      <c r="AD24" s="1124">
        <v>6.5</v>
      </c>
      <c r="AE24" s="1124">
        <v>6.2</v>
      </c>
      <c r="AF24" s="1124">
        <v>7</v>
      </c>
      <c r="AG24" s="1124">
        <v>9</v>
      </c>
      <c r="AH24" s="1124">
        <v>9.8000000000000007</v>
      </c>
      <c r="AI24" s="1125">
        <v>10.6</v>
      </c>
      <c r="AJ24" s="1140">
        <v>3.9</v>
      </c>
      <c r="AK24" s="1124">
        <v>4.9000000000000004</v>
      </c>
      <c r="AL24" s="1124">
        <v>5.7</v>
      </c>
      <c r="AM24" s="1124">
        <v>5.5</v>
      </c>
      <c r="AN24" s="1124">
        <v>6.8</v>
      </c>
      <c r="AO24" s="1124">
        <v>7.3</v>
      </c>
      <c r="AP24" s="1124">
        <v>6.8</v>
      </c>
      <c r="AQ24" s="1124">
        <v>7.8</v>
      </c>
      <c r="AR24" s="1124">
        <v>8.5</v>
      </c>
      <c r="AS24" s="1124">
        <v>7.9</v>
      </c>
      <c r="AT24" s="1124">
        <v>8.1999999999999993</v>
      </c>
      <c r="AU24" s="1124">
        <v>10</v>
      </c>
      <c r="AV24" s="1124">
        <v>9.6</v>
      </c>
      <c r="AW24" s="1124">
        <v>10.5</v>
      </c>
      <c r="AX24" s="1124">
        <v>13</v>
      </c>
      <c r="AY24" s="1124">
        <v>13.9</v>
      </c>
      <c r="AZ24" s="1125">
        <v>14.9</v>
      </c>
      <c r="BA24" s="1136">
        <v>29</v>
      </c>
      <c r="BB24" s="1136">
        <v>38</v>
      </c>
      <c r="BC24" s="1136">
        <v>44</v>
      </c>
      <c r="BD24" s="1136">
        <v>43</v>
      </c>
      <c r="BE24" s="1136">
        <v>56</v>
      </c>
      <c r="BF24" s="1136">
        <v>62</v>
      </c>
      <c r="BG24" s="1136">
        <v>58</v>
      </c>
      <c r="BH24" s="1136">
        <v>68</v>
      </c>
      <c r="BI24" s="1136">
        <v>76</v>
      </c>
      <c r="BJ24" s="1136">
        <v>69</v>
      </c>
      <c r="BK24" s="1136">
        <v>72</v>
      </c>
      <c r="BL24" s="1136">
        <v>90</v>
      </c>
      <c r="BM24" s="1136">
        <v>88</v>
      </c>
      <c r="BN24" s="1136">
        <v>97</v>
      </c>
      <c r="BO24" s="1136">
        <v>120</v>
      </c>
      <c r="BP24" s="1136">
        <v>129</v>
      </c>
      <c r="BQ24" s="1136">
        <v>138</v>
      </c>
    </row>
    <row r="25" spans="1:69" ht="12.75">
      <c r="A25" s="117" t="s">
        <v>59</v>
      </c>
      <c r="B25" s="1124">
        <v>11.3</v>
      </c>
      <c r="C25" s="1124">
        <v>10.3</v>
      </c>
      <c r="D25" s="1124">
        <v>9.5</v>
      </c>
      <c r="E25" s="1124">
        <v>10</v>
      </c>
      <c r="F25" s="1124">
        <v>9.5</v>
      </c>
      <c r="G25" s="1124">
        <v>9</v>
      </c>
      <c r="H25" s="1124">
        <v>11.8</v>
      </c>
      <c r="I25" s="1124">
        <v>14.5</v>
      </c>
      <c r="J25" s="1124">
        <v>15.5</v>
      </c>
      <c r="K25" s="1124">
        <v>17</v>
      </c>
      <c r="L25" s="1124">
        <v>20.100000000000001</v>
      </c>
      <c r="M25" s="1124">
        <v>20</v>
      </c>
      <c r="N25" s="1124">
        <v>20.5</v>
      </c>
      <c r="O25" s="1124">
        <v>22.9</v>
      </c>
      <c r="P25" s="1124">
        <v>26.6</v>
      </c>
      <c r="Q25" s="1124">
        <v>31.2</v>
      </c>
      <c r="R25" s="1125">
        <v>36.700000000000003</v>
      </c>
      <c r="S25" s="1140">
        <v>8</v>
      </c>
      <c r="T25" s="1124">
        <v>7.2</v>
      </c>
      <c r="U25" s="1124">
        <v>6.5</v>
      </c>
      <c r="V25" s="1124">
        <v>6.9</v>
      </c>
      <c r="W25" s="1124">
        <v>6.6</v>
      </c>
      <c r="X25" s="1124">
        <v>6.2</v>
      </c>
      <c r="Y25" s="1124">
        <v>8.5</v>
      </c>
      <c r="Z25" s="1124">
        <v>10.8</v>
      </c>
      <c r="AA25" s="1124">
        <v>11.6</v>
      </c>
      <c r="AB25" s="1124">
        <v>12.9</v>
      </c>
      <c r="AC25" s="1124">
        <v>15.6</v>
      </c>
      <c r="AD25" s="1124">
        <v>15.5</v>
      </c>
      <c r="AE25" s="1124">
        <v>15.9</v>
      </c>
      <c r="AF25" s="1124">
        <v>18</v>
      </c>
      <c r="AG25" s="1124">
        <v>21.3</v>
      </c>
      <c r="AH25" s="1124">
        <v>25.4</v>
      </c>
      <c r="AI25" s="1125">
        <v>30.4</v>
      </c>
      <c r="AJ25" s="1140">
        <v>14.5</v>
      </c>
      <c r="AK25" s="1124">
        <v>13.4</v>
      </c>
      <c r="AL25" s="1124">
        <v>12.4</v>
      </c>
      <c r="AM25" s="1124">
        <v>13</v>
      </c>
      <c r="AN25" s="1124">
        <v>12.5</v>
      </c>
      <c r="AO25" s="1124">
        <v>11.9</v>
      </c>
      <c r="AP25" s="1124">
        <v>15.2</v>
      </c>
      <c r="AQ25" s="1124">
        <v>18.3</v>
      </c>
      <c r="AR25" s="1124">
        <v>19.399999999999999</v>
      </c>
      <c r="AS25" s="1124">
        <v>21.2</v>
      </c>
      <c r="AT25" s="1124">
        <v>24.6</v>
      </c>
      <c r="AU25" s="1124">
        <v>24.6</v>
      </c>
      <c r="AV25" s="1124">
        <v>25.2</v>
      </c>
      <c r="AW25" s="1124">
        <v>27.8</v>
      </c>
      <c r="AX25" s="1124">
        <v>31.9</v>
      </c>
      <c r="AY25" s="1124">
        <v>36.9</v>
      </c>
      <c r="AZ25" s="1125">
        <v>43</v>
      </c>
      <c r="BA25" s="1136">
        <v>47</v>
      </c>
      <c r="BB25" s="1136">
        <v>43</v>
      </c>
      <c r="BC25" s="1136">
        <v>40</v>
      </c>
      <c r="BD25" s="1136">
        <v>42</v>
      </c>
      <c r="BE25" s="1136">
        <v>40</v>
      </c>
      <c r="BF25" s="1136">
        <v>38</v>
      </c>
      <c r="BG25" s="1136">
        <v>48</v>
      </c>
      <c r="BH25" s="1136">
        <v>59</v>
      </c>
      <c r="BI25" s="1136">
        <v>62</v>
      </c>
      <c r="BJ25" s="1136">
        <v>67</v>
      </c>
      <c r="BK25" s="1136">
        <v>77</v>
      </c>
      <c r="BL25" s="1136">
        <v>76</v>
      </c>
      <c r="BM25" s="1136">
        <v>76</v>
      </c>
      <c r="BN25" s="1136">
        <v>86</v>
      </c>
      <c r="BO25" s="1136">
        <v>100</v>
      </c>
      <c r="BP25" s="1136">
        <v>116</v>
      </c>
      <c r="BQ25" s="1136">
        <v>133</v>
      </c>
    </row>
    <row r="26" spans="1:69" ht="12.75">
      <c r="A26" s="117" t="s">
        <v>58</v>
      </c>
      <c r="B26" s="1124">
        <v>4.5999999999999996</v>
      </c>
      <c r="C26" s="1124">
        <v>5.3</v>
      </c>
      <c r="D26" s="1124">
        <v>5.5</v>
      </c>
      <c r="E26" s="1124">
        <v>5.3</v>
      </c>
      <c r="F26" s="1124">
        <v>6</v>
      </c>
      <c r="G26" s="1124">
        <v>7.1</v>
      </c>
      <c r="H26" s="1124">
        <v>7.6</v>
      </c>
      <c r="I26" s="1124">
        <v>6.9</v>
      </c>
      <c r="J26" s="1124">
        <v>8.5</v>
      </c>
      <c r="K26" s="1124">
        <v>8.9</v>
      </c>
      <c r="L26" s="1124">
        <v>8.4</v>
      </c>
      <c r="M26" s="1124">
        <v>8</v>
      </c>
      <c r="N26" s="1124">
        <v>8.8000000000000007</v>
      </c>
      <c r="O26" s="1124">
        <v>11.4</v>
      </c>
      <c r="P26" s="1124">
        <v>12.7</v>
      </c>
      <c r="Q26" s="1124">
        <v>15.3</v>
      </c>
      <c r="R26" s="1125">
        <v>18.7</v>
      </c>
      <c r="S26" s="1140">
        <v>2.5</v>
      </c>
      <c r="T26" s="1124">
        <v>3</v>
      </c>
      <c r="U26" s="1124">
        <v>3.1</v>
      </c>
      <c r="V26" s="1124">
        <v>2.9</v>
      </c>
      <c r="W26" s="1124">
        <v>3.5</v>
      </c>
      <c r="X26" s="1124">
        <v>4.4000000000000004</v>
      </c>
      <c r="Y26" s="1124">
        <v>4.8</v>
      </c>
      <c r="Z26" s="1124">
        <v>4.3</v>
      </c>
      <c r="AA26" s="1124">
        <v>5.6</v>
      </c>
      <c r="AB26" s="1124">
        <v>6</v>
      </c>
      <c r="AC26" s="1124">
        <v>5.5</v>
      </c>
      <c r="AD26" s="1124">
        <v>5.3</v>
      </c>
      <c r="AE26" s="1124">
        <v>6</v>
      </c>
      <c r="AF26" s="1124">
        <v>8.1</v>
      </c>
      <c r="AG26" s="1124">
        <v>9.3000000000000007</v>
      </c>
      <c r="AH26" s="1124">
        <v>11.6</v>
      </c>
      <c r="AI26" s="1125">
        <v>14.6</v>
      </c>
      <c r="AJ26" s="1140">
        <v>6.8</v>
      </c>
      <c r="AK26" s="1124">
        <v>7.7</v>
      </c>
      <c r="AL26" s="1124">
        <v>7.9</v>
      </c>
      <c r="AM26" s="1124">
        <v>7.6</v>
      </c>
      <c r="AN26" s="1124">
        <v>8.5</v>
      </c>
      <c r="AO26" s="1124">
        <v>9.8000000000000007</v>
      </c>
      <c r="AP26" s="1124">
        <v>10.3</v>
      </c>
      <c r="AQ26" s="1124">
        <v>9.5</v>
      </c>
      <c r="AR26" s="1124">
        <v>11.4</v>
      </c>
      <c r="AS26" s="1124">
        <v>11.8</v>
      </c>
      <c r="AT26" s="1124">
        <v>11.2</v>
      </c>
      <c r="AU26" s="1124">
        <v>10.7</v>
      </c>
      <c r="AV26" s="1124">
        <v>11.7</v>
      </c>
      <c r="AW26" s="1124">
        <v>14.6</v>
      </c>
      <c r="AX26" s="1124">
        <v>16.100000000000001</v>
      </c>
      <c r="AY26" s="1124">
        <v>19.100000000000001</v>
      </c>
      <c r="AZ26" s="1125">
        <v>22.8</v>
      </c>
      <c r="BA26" s="1136">
        <v>18</v>
      </c>
      <c r="BB26" s="1136">
        <v>20</v>
      </c>
      <c r="BC26" s="1136">
        <v>21</v>
      </c>
      <c r="BD26" s="1136">
        <v>20</v>
      </c>
      <c r="BE26" s="1136">
        <v>23</v>
      </c>
      <c r="BF26" s="1136">
        <v>27</v>
      </c>
      <c r="BG26" s="1136">
        <v>29</v>
      </c>
      <c r="BH26" s="1136">
        <v>27</v>
      </c>
      <c r="BI26" s="1136">
        <v>34</v>
      </c>
      <c r="BJ26" s="1136">
        <v>36</v>
      </c>
      <c r="BK26" s="1136">
        <v>34</v>
      </c>
      <c r="BL26" s="1136">
        <v>33</v>
      </c>
      <c r="BM26" s="1136">
        <v>37</v>
      </c>
      <c r="BN26" s="1136">
        <v>48</v>
      </c>
      <c r="BO26" s="1136">
        <v>54</v>
      </c>
      <c r="BP26" s="1136">
        <v>65</v>
      </c>
      <c r="BQ26" s="1136">
        <v>80</v>
      </c>
    </row>
    <row r="27" spans="1:69" ht="12.75">
      <c r="A27" s="117" t="s">
        <v>57</v>
      </c>
      <c r="B27" s="1124">
        <v>3</v>
      </c>
      <c r="C27" s="1124">
        <v>2.8</v>
      </c>
      <c r="D27" s="1124">
        <v>4</v>
      </c>
      <c r="E27" s="1124">
        <v>4.0999999999999996</v>
      </c>
      <c r="F27" s="1124">
        <v>4.2</v>
      </c>
      <c r="G27" s="1124">
        <v>4.9000000000000004</v>
      </c>
      <c r="H27" s="1124">
        <v>5.0999999999999996</v>
      </c>
      <c r="I27" s="1124">
        <v>6.2</v>
      </c>
      <c r="J27" s="1124">
        <v>6.4</v>
      </c>
      <c r="K27" s="1124">
        <v>6.9</v>
      </c>
      <c r="L27" s="1124">
        <v>5.8</v>
      </c>
      <c r="M27" s="1124">
        <v>7.5</v>
      </c>
      <c r="N27" s="1124">
        <v>7.2</v>
      </c>
      <c r="O27" s="1124">
        <v>7.5</v>
      </c>
      <c r="P27" s="1124">
        <v>10.1</v>
      </c>
      <c r="Q27" s="1124">
        <v>12.4</v>
      </c>
      <c r="R27" s="1125">
        <v>12.4</v>
      </c>
      <c r="S27" s="1140">
        <v>1.4</v>
      </c>
      <c r="T27" s="1124">
        <v>1.3</v>
      </c>
      <c r="U27" s="1124">
        <v>2.1</v>
      </c>
      <c r="V27" s="1124">
        <v>2.2999999999999998</v>
      </c>
      <c r="W27" s="1124">
        <v>2.2999999999999998</v>
      </c>
      <c r="X27" s="1124">
        <v>2.8</v>
      </c>
      <c r="Y27" s="1124">
        <v>3</v>
      </c>
      <c r="Z27" s="1124">
        <v>3.9</v>
      </c>
      <c r="AA27" s="1124">
        <v>4.0999999999999996</v>
      </c>
      <c r="AB27" s="1124">
        <v>4.5</v>
      </c>
      <c r="AC27" s="1124">
        <v>3.6</v>
      </c>
      <c r="AD27" s="1124">
        <v>4.9000000000000004</v>
      </c>
      <c r="AE27" s="1124">
        <v>4.7</v>
      </c>
      <c r="AF27" s="1124">
        <v>4.9000000000000004</v>
      </c>
      <c r="AG27" s="1124">
        <v>7.1</v>
      </c>
      <c r="AH27" s="1124">
        <v>9.1</v>
      </c>
      <c r="AI27" s="1125">
        <v>9.1999999999999993</v>
      </c>
      <c r="AJ27" s="1140">
        <v>4.5999999999999996</v>
      </c>
      <c r="AK27" s="1124">
        <v>4.3</v>
      </c>
      <c r="AL27" s="1124">
        <v>5.8</v>
      </c>
      <c r="AM27" s="1124">
        <v>6</v>
      </c>
      <c r="AN27" s="1124">
        <v>6.1</v>
      </c>
      <c r="AO27" s="1124">
        <v>6.9</v>
      </c>
      <c r="AP27" s="1124">
        <v>7.2</v>
      </c>
      <c r="AQ27" s="1124">
        <v>8.6</v>
      </c>
      <c r="AR27" s="1124">
        <v>8.8000000000000007</v>
      </c>
      <c r="AS27" s="1124">
        <v>9.4</v>
      </c>
      <c r="AT27" s="1124">
        <v>8</v>
      </c>
      <c r="AU27" s="1124">
        <v>10.1</v>
      </c>
      <c r="AV27" s="1124">
        <v>9.6999999999999993</v>
      </c>
      <c r="AW27" s="1124">
        <v>10</v>
      </c>
      <c r="AX27" s="1124">
        <v>13</v>
      </c>
      <c r="AY27" s="1124">
        <v>15.6</v>
      </c>
      <c r="AZ27" s="1125">
        <v>15.7</v>
      </c>
      <c r="BA27" s="1136">
        <v>14</v>
      </c>
      <c r="BB27" s="1136">
        <v>13</v>
      </c>
      <c r="BC27" s="1136">
        <v>18</v>
      </c>
      <c r="BD27" s="1136">
        <v>19</v>
      </c>
      <c r="BE27" s="1136">
        <v>19</v>
      </c>
      <c r="BF27" s="1136">
        <v>22</v>
      </c>
      <c r="BG27" s="1136">
        <v>23</v>
      </c>
      <c r="BH27" s="1136">
        <v>28</v>
      </c>
      <c r="BI27" s="1136">
        <v>29</v>
      </c>
      <c r="BJ27" s="1136">
        <v>31</v>
      </c>
      <c r="BK27" s="1136">
        <v>26</v>
      </c>
      <c r="BL27" s="1136">
        <v>33</v>
      </c>
      <c r="BM27" s="1136">
        <v>33</v>
      </c>
      <c r="BN27" s="1136">
        <v>34</v>
      </c>
      <c r="BO27" s="1136">
        <v>46</v>
      </c>
      <c r="BP27" s="1136">
        <v>56</v>
      </c>
      <c r="BQ27" s="1136">
        <v>56</v>
      </c>
    </row>
    <row r="28" spans="1:69" ht="12.75">
      <c r="A28" s="117" t="s">
        <v>368</v>
      </c>
      <c r="B28" s="1018" t="s">
        <v>78</v>
      </c>
      <c r="C28" s="1018" t="s">
        <v>78</v>
      </c>
      <c r="D28" s="1018" t="s">
        <v>78</v>
      </c>
      <c r="E28" s="1018" t="s">
        <v>78</v>
      </c>
      <c r="F28" s="1018" t="s">
        <v>78</v>
      </c>
      <c r="G28" s="1018" t="s">
        <v>78</v>
      </c>
      <c r="H28" s="1018" t="s">
        <v>78</v>
      </c>
      <c r="I28" s="1018" t="s">
        <v>78</v>
      </c>
      <c r="J28" s="1018" t="s">
        <v>78</v>
      </c>
      <c r="K28" s="1018" t="s">
        <v>78</v>
      </c>
      <c r="L28" s="1018" t="s">
        <v>78</v>
      </c>
      <c r="M28" s="1018" t="s">
        <v>78</v>
      </c>
      <c r="N28" s="1018" t="s">
        <v>78</v>
      </c>
      <c r="O28" s="1018" t="s">
        <v>78</v>
      </c>
      <c r="P28" s="1018" t="s">
        <v>78</v>
      </c>
      <c r="Q28" s="1018" t="s">
        <v>78</v>
      </c>
      <c r="R28" s="1018" t="s">
        <v>78</v>
      </c>
      <c r="S28" s="1018" t="s">
        <v>78</v>
      </c>
      <c r="T28" s="1018" t="s">
        <v>78</v>
      </c>
      <c r="U28" s="1018" t="s">
        <v>78</v>
      </c>
      <c r="V28" s="1018" t="s">
        <v>78</v>
      </c>
      <c r="W28" s="1018" t="s">
        <v>78</v>
      </c>
      <c r="X28" s="1018" t="s">
        <v>78</v>
      </c>
      <c r="Y28" s="1018" t="s">
        <v>78</v>
      </c>
      <c r="Z28" s="1018" t="s">
        <v>78</v>
      </c>
      <c r="AA28" s="1018" t="s">
        <v>78</v>
      </c>
      <c r="AB28" s="1018" t="s">
        <v>78</v>
      </c>
      <c r="AC28" s="1018" t="s">
        <v>78</v>
      </c>
      <c r="AD28" s="1018" t="s">
        <v>78</v>
      </c>
      <c r="AE28" s="1018" t="s">
        <v>78</v>
      </c>
      <c r="AF28" s="1018" t="s">
        <v>78</v>
      </c>
      <c r="AG28" s="1018" t="s">
        <v>78</v>
      </c>
      <c r="AH28" s="1018" t="s">
        <v>78</v>
      </c>
      <c r="AI28" s="1018" t="s">
        <v>78</v>
      </c>
      <c r="AJ28" s="1018" t="s">
        <v>78</v>
      </c>
      <c r="AK28" s="1018" t="s">
        <v>78</v>
      </c>
      <c r="AL28" s="1018" t="s">
        <v>78</v>
      </c>
      <c r="AM28" s="1018" t="s">
        <v>78</v>
      </c>
      <c r="AN28" s="1018" t="s">
        <v>78</v>
      </c>
      <c r="AO28" s="1018" t="s">
        <v>78</v>
      </c>
      <c r="AP28" s="1018" t="s">
        <v>78</v>
      </c>
      <c r="AQ28" s="1018" t="s">
        <v>78</v>
      </c>
      <c r="AR28" s="1018" t="s">
        <v>78</v>
      </c>
      <c r="AS28" s="1018" t="s">
        <v>78</v>
      </c>
      <c r="AT28" s="1018" t="s">
        <v>78</v>
      </c>
      <c r="AU28" s="1018" t="s">
        <v>78</v>
      </c>
      <c r="AV28" s="1018" t="s">
        <v>78</v>
      </c>
      <c r="AW28" s="1018" t="s">
        <v>78</v>
      </c>
      <c r="AX28" s="1018" t="s">
        <v>78</v>
      </c>
      <c r="AY28" s="1018" t="s">
        <v>78</v>
      </c>
      <c r="AZ28" s="1137" t="s">
        <v>78</v>
      </c>
      <c r="BA28" s="1136">
        <v>3</v>
      </c>
      <c r="BB28" s="1136">
        <v>4</v>
      </c>
      <c r="BC28" s="1136">
        <v>4</v>
      </c>
      <c r="BD28" s="1136">
        <v>3</v>
      </c>
      <c r="BE28" s="1136">
        <v>5</v>
      </c>
      <c r="BF28" s="1136">
        <v>7</v>
      </c>
      <c r="BG28" s="1136">
        <v>7</v>
      </c>
      <c r="BH28" s="1136">
        <v>7</v>
      </c>
      <c r="BI28" s="1136">
        <v>8</v>
      </c>
      <c r="BJ28" s="1136">
        <v>7</v>
      </c>
      <c r="BK28" s="1136">
        <v>6</v>
      </c>
      <c r="BL28" s="1136">
        <v>6</v>
      </c>
      <c r="BM28" s="1136">
        <v>6</v>
      </c>
      <c r="BN28" s="1136">
        <v>8</v>
      </c>
      <c r="BO28" s="1136">
        <v>8</v>
      </c>
      <c r="BP28" s="1136">
        <v>7</v>
      </c>
      <c r="BQ28" s="1136">
        <v>9</v>
      </c>
    </row>
    <row r="29" spans="1:69" ht="12.75">
      <c r="A29" s="117" t="s">
        <v>56</v>
      </c>
      <c r="B29" s="1124">
        <v>9</v>
      </c>
      <c r="C29" s="1124">
        <v>8.3000000000000007</v>
      </c>
      <c r="D29" s="1124">
        <v>7.8</v>
      </c>
      <c r="E29" s="1124">
        <v>8.5</v>
      </c>
      <c r="F29" s="1124">
        <v>9.3000000000000007</v>
      </c>
      <c r="G29" s="1124">
        <v>10.4</v>
      </c>
      <c r="H29" s="1124">
        <v>11.4</v>
      </c>
      <c r="I29" s="1124">
        <v>12.1</v>
      </c>
      <c r="J29" s="1124">
        <v>12.5</v>
      </c>
      <c r="K29" s="1124">
        <v>12</v>
      </c>
      <c r="L29" s="1124">
        <v>11.5</v>
      </c>
      <c r="M29" s="1124">
        <v>12.1</v>
      </c>
      <c r="N29" s="1124">
        <v>14.9</v>
      </c>
      <c r="O29" s="1124">
        <v>16</v>
      </c>
      <c r="P29" s="1124">
        <v>20.5</v>
      </c>
      <c r="Q29" s="1124">
        <v>25.2</v>
      </c>
      <c r="R29" s="1125">
        <v>29.6</v>
      </c>
      <c r="S29" s="1140">
        <v>6.8</v>
      </c>
      <c r="T29" s="1124">
        <v>6.2</v>
      </c>
      <c r="U29" s="1124">
        <v>5.7</v>
      </c>
      <c r="V29" s="1124">
        <v>6.2</v>
      </c>
      <c r="W29" s="1124">
        <v>7</v>
      </c>
      <c r="X29" s="1124">
        <v>7.9</v>
      </c>
      <c r="Y29" s="1124">
        <v>8.8000000000000007</v>
      </c>
      <c r="Z29" s="1124">
        <v>9.5</v>
      </c>
      <c r="AA29" s="1124">
        <v>9.8000000000000007</v>
      </c>
      <c r="AB29" s="1124">
        <v>9.3000000000000007</v>
      </c>
      <c r="AC29" s="1124">
        <v>8.9</v>
      </c>
      <c r="AD29" s="1124">
        <v>9.3000000000000007</v>
      </c>
      <c r="AE29" s="1124">
        <v>11.8</v>
      </c>
      <c r="AF29" s="1124">
        <v>12.8</v>
      </c>
      <c r="AG29" s="1124">
        <v>16.8</v>
      </c>
      <c r="AH29" s="1124">
        <v>21.1</v>
      </c>
      <c r="AI29" s="1125">
        <v>25.2</v>
      </c>
      <c r="AJ29" s="1140">
        <v>11.3</v>
      </c>
      <c r="AK29" s="1124">
        <v>10.5</v>
      </c>
      <c r="AL29" s="1124">
        <v>9.8000000000000007</v>
      </c>
      <c r="AM29" s="1124">
        <v>10.7</v>
      </c>
      <c r="AN29" s="1124">
        <v>11.6</v>
      </c>
      <c r="AO29" s="1124">
        <v>12.9</v>
      </c>
      <c r="AP29" s="1124">
        <v>13.9</v>
      </c>
      <c r="AQ29" s="1124">
        <v>14.8</v>
      </c>
      <c r="AR29" s="1124">
        <v>15.2</v>
      </c>
      <c r="AS29" s="1124">
        <v>14.8</v>
      </c>
      <c r="AT29" s="1124">
        <v>14.2</v>
      </c>
      <c r="AU29" s="1124">
        <v>14.8</v>
      </c>
      <c r="AV29" s="1124">
        <v>18</v>
      </c>
      <c r="AW29" s="1124">
        <v>19.2</v>
      </c>
      <c r="AX29" s="1124">
        <v>24.1</v>
      </c>
      <c r="AY29" s="1124">
        <v>29.3</v>
      </c>
      <c r="AZ29" s="1125">
        <v>34.1</v>
      </c>
      <c r="BA29" s="1136">
        <v>62</v>
      </c>
      <c r="BB29" s="1136">
        <v>57</v>
      </c>
      <c r="BC29" s="1136">
        <v>53</v>
      </c>
      <c r="BD29" s="1136">
        <v>57</v>
      </c>
      <c r="BE29" s="1136">
        <v>63</v>
      </c>
      <c r="BF29" s="1136">
        <v>69</v>
      </c>
      <c r="BG29" s="1136">
        <v>75</v>
      </c>
      <c r="BH29" s="1136">
        <v>80</v>
      </c>
      <c r="BI29" s="1136">
        <v>81</v>
      </c>
      <c r="BJ29" s="1136">
        <v>77</v>
      </c>
      <c r="BK29" s="1136">
        <v>73</v>
      </c>
      <c r="BL29" s="1136">
        <v>76</v>
      </c>
      <c r="BM29" s="1136">
        <v>92</v>
      </c>
      <c r="BN29" s="1136">
        <v>98</v>
      </c>
      <c r="BO29" s="1136">
        <v>125</v>
      </c>
      <c r="BP29" s="1136">
        <v>151</v>
      </c>
      <c r="BQ29" s="1136">
        <v>175</v>
      </c>
    </row>
    <row r="30" spans="1:69" ht="12.75">
      <c r="A30" s="117" t="s">
        <v>55</v>
      </c>
      <c r="B30" s="1124">
        <v>5.6</v>
      </c>
      <c r="C30" s="1124">
        <v>6</v>
      </c>
      <c r="D30" s="1124">
        <v>6.8</v>
      </c>
      <c r="E30" s="1124">
        <v>6.7</v>
      </c>
      <c r="F30" s="1124">
        <v>7.2</v>
      </c>
      <c r="G30" s="1124">
        <v>8</v>
      </c>
      <c r="H30" s="1124">
        <v>8.6</v>
      </c>
      <c r="I30" s="1124">
        <v>8.8000000000000007</v>
      </c>
      <c r="J30" s="1124">
        <v>9.4</v>
      </c>
      <c r="K30" s="1124">
        <v>9.9</v>
      </c>
      <c r="L30" s="1124">
        <v>9.9</v>
      </c>
      <c r="M30" s="1124">
        <v>10.199999999999999</v>
      </c>
      <c r="N30" s="1124">
        <v>11.6</v>
      </c>
      <c r="O30" s="1124">
        <v>12.6</v>
      </c>
      <c r="P30" s="1124">
        <v>14.7</v>
      </c>
      <c r="Q30" s="1124">
        <v>18.399999999999999</v>
      </c>
      <c r="R30" s="1125">
        <v>21.6</v>
      </c>
      <c r="S30" s="1140">
        <v>4.5</v>
      </c>
      <c r="T30" s="1124">
        <v>4.9000000000000004</v>
      </c>
      <c r="U30" s="1124">
        <v>5.5</v>
      </c>
      <c r="V30" s="1124">
        <v>5.5</v>
      </c>
      <c r="W30" s="1124">
        <v>5.9</v>
      </c>
      <c r="X30" s="1124">
        <v>6.7</v>
      </c>
      <c r="Y30" s="1124">
        <v>7.3</v>
      </c>
      <c r="Z30" s="1124">
        <v>7.4</v>
      </c>
      <c r="AA30" s="1124">
        <v>8</v>
      </c>
      <c r="AB30" s="1124">
        <v>8.5</v>
      </c>
      <c r="AC30" s="1124">
        <v>8.4</v>
      </c>
      <c r="AD30" s="1124">
        <v>8.6999999999999993</v>
      </c>
      <c r="AE30" s="1124">
        <v>10</v>
      </c>
      <c r="AF30" s="1124">
        <v>10.9</v>
      </c>
      <c r="AG30" s="1124">
        <v>12.9</v>
      </c>
      <c r="AH30" s="1124">
        <v>16.399999999999999</v>
      </c>
      <c r="AI30" s="1125">
        <v>19.399999999999999</v>
      </c>
      <c r="AJ30" s="1140">
        <v>6.7</v>
      </c>
      <c r="AK30" s="1124">
        <v>7.2</v>
      </c>
      <c r="AL30" s="1124">
        <v>8</v>
      </c>
      <c r="AM30" s="1124">
        <v>7.9</v>
      </c>
      <c r="AN30" s="1124">
        <v>8.4</v>
      </c>
      <c r="AO30" s="1124">
        <v>9.3000000000000007</v>
      </c>
      <c r="AP30" s="1124">
        <v>10</v>
      </c>
      <c r="AQ30" s="1124">
        <v>10.199999999999999</v>
      </c>
      <c r="AR30" s="1124">
        <v>10.8</v>
      </c>
      <c r="AS30" s="1124">
        <v>11.4</v>
      </c>
      <c r="AT30" s="1124">
        <v>11.4</v>
      </c>
      <c r="AU30" s="1124">
        <v>11.8</v>
      </c>
      <c r="AV30" s="1124">
        <v>13.2</v>
      </c>
      <c r="AW30" s="1124">
        <v>14.3</v>
      </c>
      <c r="AX30" s="1124">
        <v>16.5</v>
      </c>
      <c r="AY30" s="1124">
        <v>20.5</v>
      </c>
      <c r="AZ30" s="1125">
        <v>23.8</v>
      </c>
      <c r="BA30" s="1136">
        <v>100</v>
      </c>
      <c r="BB30" s="1136">
        <v>107</v>
      </c>
      <c r="BC30" s="1136">
        <v>119</v>
      </c>
      <c r="BD30" s="1136">
        <v>118</v>
      </c>
      <c r="BE30" s="1136">
        <v>126</v>
      </c>
      <c r="BF30" s="1136">
        <v>141</v>
      </c>
      <c r="BG30" s="1136">
        <v>152</v>
      </c>
      <c r="BH30" s="1136">
        <v>155</v>
      </c>
      <c r="BI30" s="1136">
        <v>166</v>
      </c>
      <c r="BJ30" s="1136">
        <v>174</v>
      </c>
      <c r="BK30" s="1136">
        <v>172</v>
      </c>
      <c r="BL30" s="1136">
        <v>178</v>
      </c>
      <c r="BM30" s="1136">
        <v>200</v>
      </c>
      <c r="BN30" s="1136">
        <v>215</v>
      </c>
      <c r="BO30" s="1136">
        <v>249</v>
      </c>
      <c r="BP30" s="1136">
        <v>311</v>
      </c>
      <c r="BQ30" s="1136">
        <v>363</v>
      </c>
    </row>
    <row r="31" spans="1:69" ht="12.75">
      <c r="A31" s="117" t="s">
        <v>54</v>
      </c>
      <c r="B31" s="1018" t="s">
        <v>78</v>
      </c>
      <c r="C31" s="1018" t="s">
        <v>78</v>
      </c>
      <c r="D31" s="1018" t="s">
        <v>78</v>
      </c>
      <c r="E31" s="1018" t="s">
        <v>78</v>
      </c>
      <c r="F31" s="1018" t="s">
        <v>78</v>
      </c>
      <c r="G31" s="1018" t="s">
        <v>78</v>
      </c>
      <c r="H31" s="1018" t="s">
        <v>78</v>
      </c>
      <c r="I31" s="1018" t="s">
        <v>78</v>
      </c>
      <c r="J31" s="1018" t="s">
        <v>78</v>
      </c>
      <c r="K31" s="1018" t="s">
        <v>78</v>
      </c>
      <c r="L31" s="1018" t="s">
        <v>78</v>
      </c>
      <c r="M31" s="1018" t="s">
        <v>78</v>
      </c>
      <c r="N31" s="1018" t="s">
        <v>78</v>
      </c>
      <c r="O31" s="1018" t="s">
        <v>78</v>
      </c>
      <c r="P31" s="1018" t="s">
        <v>78</v>
      </c>
      <c r="Q31" s="1018" t="s">
        <v>78</v>
      </c>
      <c r="R31" s="1018" t="s">
        <v>78</v>
      </c>
      <c r="S31" s="1018" t="s">
        <v>78</v>
      </c>
      <c r="T31" s="1018" t="s">
        <v>78</v>
      </c>
      <c r="U31" s="1018" t="s">
        <v>78</v>
      </c>
      <c r="V31" s="1018" t="s">
        <v>78</v>
      </c>
      <c r="W31" s="1018" t="s">
        <v>78</v>
      </c>
      <c r="X31" s="1018" t="s">
        <v>78</v>
      </c>
      <c r="Y31" s="1018" t="s">
        <v>78</v>
      </c>
      <c r="Z31" s="1018" t="s">
        <v>78</v>
      </c>
      <c r="AA31" s="1018" t="s">
        <v>78</v>
      </c>
      <c r="AB31" s="1018" t="s">
        <v>78</v>
      </c>
      <c r="AC31" s="1018" t="s">
        <v>78</v>
      </c>
      <c r="AD31" s="1018" t="s">
        <v>78</v>
      </c>
      <c r="AE31" s="1018" t="s">
        <v>78</v>
      </c>
      <c r="AF31" s="1018" t="s">
        <v>78</v>
      </c>
      <c r="AG31" s="1018" t="s">
        <v>78</v>
      </c>
      <c r="AH31" s="1018" t="s">
        <v>78</v>
      </c>
      <c r="AI31" s="1018" t="s">
        <v>78</v>
      </c>
      <c r="AJ31" s="1018" t="s">
        <v>78</v>
      </c>
      <c r="AK31" s="1018" t="s">
        <v>78</v>
      </c>
      <c r="AL31" s="1018" t="s">
        <v>78</v>
      </c>
      <c r="AM31" s="1018" t="s">
        <v>78</v>
      </c>
      <c r="AN31" s="1018" t="s">
        <v>78</v>
      </c>
      <c r="AO31" s="1018" t="s">
        <v>78</v>
      </c>
      <c r="AP31" s="1018" t="s">
        <v>78</v>
      </c>
      <c r="AQ31" s="1018" t="s">
        <v>78</v>
      </c>
      <c r="AR31" s="1018" t="s">
        <v>78</v>
      </c>
      <c r="AS31" s="1018" t="s">
        <v>78</v>
      </c>
      <c r="AT31" s="1018" t="s">
        <v>78</v>
      </c>
      <c r="AU31" s="1018" t="s">
        <v>78</v>
      </c>
      <c r="AV31" s="1018" t="s">
        <v>78</v>
      </c>
      <c r="AW31" s="1018" t="s">
        <v>78</v>
      </c>
      <c r="AX31" s="1018" t="s">
        <v>78</v>
      </c>
      <c r="AY31" s="1018" t="s">
        <v>78</v>
      </c>
      <c r="AZ31" s="1137" t="s">
        <v>78</v>
      </c>
      <c r="BA31" s="1136">
        <v>0</v>
      </c>
      <c r="BB31" s="1136">
        <v>0</v>
      </c>
      <c r="BC31" s="1136">
        <v>1</v>
      </c>
      <c r="BD31" s="1136">
        <v>1</v>
      </c>
      <c r="BE31" s="1136">
        <v>2</v>
      </c>
      <c r="BF31" s="1136">
        <v>2</v>
      </c>
      <c r="BG31" s="1136">
        <v>4</v>
      </c>
      <c r="BH31" s="1136">
        <v>3</v>
      </c>
      <c r="BI31" s="1136">
        <v>4</v>
      </c>
      <c r="BJ31" s="1136">
        <v>4</v>
      </c>
      <c r="BK31" s="1136">
        <v>4</v>
      </c>
      <c r="BL31" s="1136">
        <v>3</v>
      </c>
      <c r="BM31" s="1136">
        <v>4</v>
      </c>
      <c r="BN31" s="1136">
        <v>4</v>
      </c>
      <c r="BO31" s="1136">
        <v>6</v>
      </c>
      <c r="BP31" s="1136">
        <v>7</v>
      </c>
      <c r="BQ31" s="1136">
        <v>9</v>
      </c>
    </row>
    <row r="32" spans="1:69" ht="12.75">
      <c r="A32" s="117" t="s">
        <v>53</v>
      </c>
      <c r="B32" s="1124">
        <v>3.6</v>
      </c>
      <c r="C32" s="1124">
        <v>3.9</v>
      </c>
      <c r="D32" s="1124">
        <v>4.4000000000000004</v>
      </c>
      <c r="E32" s="1124">
        <v>4.3</v>
      </c>
      <c r="F32" s="1124">
        <v>5.8</v>
      </c>
      <c r="G32" s="1124">
        <v>5.9</v>
      </c>
      <c r="H32" s="1124">
        <v>5.3</v>
      </c>
      <c r="I32" s="1124">
        <v>4.7</v>
      </c>
      <c r="J32" s="1124">
        <v>5.6</v>
      </c>
      <c r="K32" s="1124">
        <v>3.6</v>
      </c>
      <c r="L32" s="1124">
        <v>4.0999999999999996</v>
      </c>
      <c r="M32" s="1124">
        <v>5.0999999999999996</v>
      </c>
      <c r="N32" s="1124">
        <v>5.9</v>
      </c>
      <c r="O32" s="1124">
        <v>7.6</v>
      </c>
      <c r="P32" s="1124">
        <v>11.3</v>
      </c>
      <c r="Q32" s="1124">
        <v>13.6</v>
      </c>
      <c r="R32" s="1125">
        <v>17.100000000000001</v>
      </c>
      <c r="S32" s="1140">
        <v>2.1</v>
      </c>
      <c r="T32" s="1124">
        <v>2.2999999999999998</v>
      </c>
      <c r="U32" s="1124">
        <v>2.7</v>
      </c>
      <c r="V32" s="1124">
        <v>2.6</v>
      </c>
      <c r="W32" s="1124">
        <v>4</v>
      </c>
      <c r="X32" s="1124">
        <v>4</v>
      </c>
      <c r="Y32" s="1124">
        <v>3.5</v>
      </c>
      <c r="Z32" s="1124">
        <v>3.1</v>
      </c>
      <c r="AA32" s="1124">
        <v>3.8</v>
      </c>
      <c r="AB32" s="1124">
        <v>2.1</v>
      </c>
      <c r="AC32" s="1124">
        <v>2.6</v>
      </c>
      <c r="AD32" s="1124">
        <v>3.4</v>
      </c>
      <c r="AE32" s="1124">
        <v>4.0999999999999996</v>
      </c>
      <c r="AF32" s="1124">
        <v>5.5</v>
      </c>
      <c r="AG32" s="1124">
        <v>8.8000000000000007</v>
      </c>
      <c r="AH32" s="1124">
        <v>10.8</v>
      </c>
      <c r="AI32" s="1125">
        <v>14</v>
      </c>
      <c r="AJ32" s="1140">
        <v>5.0999999999999996</v>
      </c>
      <c r="AK32" s="1124">
        <v>5.4</v>
      </c>
      <c r="AL32" s="1124">
        <v>6</v>
      </c>
      <c r="AM32" s="1124">
        <v>5.9</v>
      </c>
      <c r="AN32" s="1124">
        <v>7.7</v>
      </c>
      <c r="AO32" s="1124">
        <v>7.8</v>
      </c>
      <c r="AP32" s="1124">
        <v>7.1</v>
      </c>
      <c r="AQ32" s="1124">
        <v>6.4</v>
      </c>
      <c r="AR32" s="1124">
        <v>7.4</v>
      </c>
      <c r="AS32" s="1124">
        <v>5</v>
      </c>
      <c r="AT32" s="1124">
        <v>5.7</v>
      </c>
      <c r="AU32" s="1124">
        <v>6.9</v>
      </c>
      <c r="AV32" s="1124">
        <v>7.8</v>
      </c>
      <c r="AW32" s="1124">
        <v>9.6999999999999993</v>
      </c>
      <c r="AX32" s="1124">
        <v>13.8</v>
      </c>
      <c r="AY32" s="1124">
        <v>16.3</v>
      </c>
      <c r="AZ32" s="1125">
        <v>20.2</v>
      </c>
      <c r="BA32" s="1136">
        <v>22</v>
      </c>
      <c r="BB32" s="1136">
        <v>25</v>
      </c>
      <c r="BC32" s="1136">
        <v>28</v>
      </c>
      <c r="BD32" s="1136">
        <v>27</v>
      </c>
      <c r="BE32" s="1136">
        <v>38</v>
      </c>
      <c r="BF32" s="1136">
        <v>39</v>
      </c>
      <c r="BG32" s="1136">
        <v>35</v>
      </c>
      <c r="BH32" s="1136">
        <v>32</v>
      </c>
      <c r="BI32" s="1136">
        <v>37</v>
      </c>
      <c r="BJ32" s="1136">
        <v>24</v>
      </c>
      <c r="BK32" s="1136">
        <v>28</v>
      </c>
      <c r="BL32" s="1136">
        <v>35</v>
      </c>
      <c r="BM32" s="1136">
        <v>41</v>
      </c>
      <c r="BN32" s="1136">
        <v>52</v>
      </c>
      <c r="BO32" s="1136">
        <v>79</v>
      </c>
      <c r="BP32" s="1136">
        <v>95</v>
      </c>
      <c r="BQ32" s="1136">
        <v>119</v>
      </c>
    </row>
    <row r="33" spans="1:69" ht="12.75">
      <c r="A33" s="117" t="s">
        <v>52</v>
      </c>
      <c r="B33" s="1124">
        <v>5.7</v>
      </c>
      <c r="C33" s="1124">
        <v>5.6</v>
      </c>
      <c r="D33" s="1124">
        <v>6.9</v>
      </c>
      <c r="E33" s="1124">
        <v>8.4</v>
      </c>
      <c r="F33" s="1124">
        <v>10.199999999999999</v>
      </c>
      <c r="G33" s="1124">
        <v>11.6</v>
      </c>
      <c r="H33" s="1124">
        <v>12.7</v>
      </c>
      <c r="I33" s="1124">
        <v>13.6</v>
      </c>
      <c r="J33" s="1124">
        <v>14</v>
      </c>
      <c r="K33" s="1124">
        <v>12.4</v>
      </c>
      <c r="L33" s="1124">
        <v>13.1</v>
      </c>
      <c r="M33" s="1124">
        <v>13.3</v>
      </c>
      <c r="N33" s="1124">
        <v>15.3</v>
      </c>
      <c r="O33" s="1124">
        <v>16.7</v>
      </c>
      <c r="P33" s="1124">
        <v>21</v>
      </c>
      <c r="Q33" s="1124">
        <v>22.6</v>
      </c>
      <c r="R33" s="1125">
        <v>28</v>
      </c>
      <c r="S33" s="1140">
        <v>4.0999999999999996</v>
      </c>
      <c r="T33" s="1124">
        <v>4</v>
      </c>
      <c r="U33" s="1124">
        <v>5.2</v>
      </c>
      <c r="V33" s="1124">
        <v>6.5</v>
      </c>
      <c r="W33" s="1124">
        <v>8.1</v>
      </c>
      <c r="X33" s="1124">
        <v>9.4</v>
      </c>
      <c r="Y33" s="1124">
        <v>10.3</v>
      </c>
      <c r="Z33" s="1124">
        <v>11.1</v>
      </c>
      <c r="AA33" s="1124">
        <v>11.5</v>
      </c>
      <c r="AB33" s="1124">
        <v>10.1</v>
      </c>
      <c r="AC33" s="1124">
        <v>10.7</v>
      </c>
      <c r="AD33" s="1124">
        <v>10.8</v>
      </c>
      <c r="AE33" s="1124">
        <v>12.6</v>
      </c>
      <c r="AF33" s="1124">
        <v>14</v>
      </c>
      <c r="AG33" s="1124">
        <v>17.899999999999999</v>
      </c>
      <c r="AH33" s="1124">
        <v>19.399999999999999</v>
      </c>
      <c r="AI33" s="1125">
        <v>24.5</v>
      </c>
      <c r="AJ33" s="1140">
        <v>7.3</v>
      </c>
      <c r="AK33" s="1124">
        <v>7.1</v>
      </c>
      <c r="AL33" s="1124">
        <v>8.6</v>
      </c>
      <c r="AM33" s="1124">
        <v>10.3</v>
      </c>
      <c r="AN33" s="1124">
        <v>12.3</v>
      </c>
      <c r="AO33" s="1124">
        <v>13.9</v>
      </c>
      <c r="AP33" s="1124">
        <v>15.1</v>
      </c>
      <c r="AQ33" s="1124">
        <v>16</v>
      </c>
      <c r="AR33" s="1124">
        <v>16.5</v>
      </c>
      <c r="AS33" s="1124">
        <v>14.8</v>
      </c>
      <c r="AT33" s="1124">
        <v>15.6</v>
      </c>
      <c r="AU33" s="1124">
        <v>15.8</v>
      </c>
      <c r="AV33" s="1124">
        <v>17.899999999999999</v>
      </c>
      <c r="AW33" s="1124">
        <v>19.5</v>
      </c>
      <c r="AX33" s="1124">
        <v>24.1</v>
      </c>
      <c r="AY33" s="1124">
        <v>25.8</v>
      </c>
      <c r="AZ33" s="1125">
        <v>31.6</v>
      </c>
      <c r="BA33" s="1136">
        <v>51</v>
      </c>
      <c r="BB33" s="1136">
        <v>50</v>
      </c>
      <c r="BC33" s="1136">
        <v>62</v>
      </c>
      <c r="BD33" s="1136">
        <v>74</v>
      </c>
      <c r="BE33" s="1136">
        <v>89</v>
      </c>
      <c r="BF33" s="1136">
        <v>101</v>
      </c>
      <c r="BG33" s="1136">
        <v>110</v>
      </c>
      <c r="BH33" s="1136">
        <v>117</v>
      </c>
      <c r="BI33" s="1136">
        <v>122</v>
      </c>
      <c r="BJ33" s="1136">
        <v>108</v>
      </c>
      <c r="BK33" s="1136">
        <v>112</v>
      </c>
      <c r="BL33" s="1136">
        <v>112</v>
      </c>
      <c r="BM33" s="1136">
        <v>130</v>
      </c>
      <c r="BN33" s="1136">
        <v>142</v>
      </c>
      <c r="BO33" s="1136">
        <v>179</v>
      </c>
      <c r="BP33" s="1136">
        <v>194</v>
      </c>
      <c r="BQ33" s="1136">
        <v>242</v>
      </c>
    </row>
    <row r="34" spans="1:69" ht="12.75">
      <c r="A34" s="117" t="s">
        <v>51</v>
      </c>
      <c r="B34" s="1018" t="s">
        <v>78</v>
      </c>
      <c r="C34" s="1124">
        <v>2.5</v>
      </c>
      <c r="D34" s="1124">
        <v>2.7</v>
      </c>
      <c r="E34" s="1124">
        <v>3.5</v>
      </c>
      <c r="F34" s="1124">
        <v>4.5999999999999996</v>
      </c>
      <c r="G34" s="1124">
        <v>5.0999999999999996</v>
      </c>
      <c r="H34" s="1124">
        <v>5.3</v>
      </c>
      <c r="I34" s="1124">
        <v>6.6</v>
      </c>
      <c r="J34" s="1124">
        <v>7.1</v>
      </c>
      <c r="K34" s="1124">
        <v>7.5</v>
      </c>
      <c r="L34" s="1124">
        <v>9</v>
      </c>
      <c r="M34" s="1124">
        <v>9.5</v>
      </c>
      <c r="N34" s="1124">
        <v>9.8000000000000007</v>
      </c>
      <c r="O34" s="1124">
        <v>11</v>
      </c>
      <c r="P34" s="1124">
        <v>14.2</v>
      </c>
      <c r="Q34" s="1124">
        <v>15</v>
      </c>
      <c r="R34" s="1125">
        <v>16.399999999999999</v>
      </c>
      <c r="S34" s="1018" t="s">
        <v>78</v>
      </c>
      <c r="T34" s="1124">
        <v>1.1000000000000001</v>
      </c>
      <c r="U34" s="1124">
        <v>1.2</v>
      </c>
      <c r="V34" s="1124">
        <v>1.8</v>
      </c>
      <c r="W34" s="1124">
        <v>2.6</v>
      </c>
      <c r="X34" s="1124">
        <v>3.1</v>
      </c>
      <c r="Y34" s="1124">
        <v>3.3</v>
      </c>
      <c r="Z34" s="1124">
        <v>4.3</v>
      </c>
      <c r="AA34" s="1124">
        <v>4.7</v>
      </c>
      <c r="AB34" s="1124">
        <v>5</v>
      </c>
      <c r="AC34" s="1124">
        <v>6.2</v>
      </c>
      <c r="AD34" s="1124">
        <v>6.7</v>
      </c>
      <c r="AE34" s="1124">
        <v>7</v>
      </c>
      <c r="AF34" s="1124">
        <v>8</v>
      </c>
      <c r="AG34" s="1124">
        <v>10.8</v>
      </c>
      <c r="AH34" s="1124">
        <v>11.5</v>
      </c>
      <c r="AI34" s="1125">
        <v>12.7</v>
      </c>
      <c r="AJ34" s="1018" t="s">
        <v>78</v>
      </c>
      <c r="AK34" s="1124">
        <v>4</v>
      </c>
      <c r="AL34" s="1124">
        <v>4.2</v>
      </c>
      <c r="AM34" s="1124">
        <v>5.3</v>
      </c>
      <c r="AN34" s="1124">
        <v>6.5</v>
      </c>
      <c r="AO34" s="1124">
        <v>7.1</v>
      </c>
      <c r="AP34" s="1124">
        <v>7.3</v>
      </c>
      <c r="AQ34" s="1124">
        <v>8.9</v>
      </c>
      <c r="AR34" s="1124">
        <v>9.4</v>
      </c>
      <c r="AS34" s="1124">
        <v>9.9</v>
      </c>
      <c r="AT34" s="1124">
        <v>11.7</v>
      </c>
      <c r="AU34" s="1124">
        <v>12.2</v>
      </c>
      <c r="AV34" s="1124">
        <v>12.6</v>
      </c>
      <c r="AW34" s="1124">
        <v>14</v>
      </c>
      <c r="AX34" s="1124">
        <v>17.600000000000001</v>
      </c>
      <c r="AY34" s="1124">
        <v>18.399999999999999</v>
      </c>
      <c r="AZ34" s="1125">
        <v>20</v>
      </c>
      <c r="BA34" s="1136">
        <v>6</v>
      </c>
      <c r="BB34" s="1136">
        <v>12</v>
      </c>
      <c r="BC34" s="1136">
        <v>13</v>
      </c>
      <c r="BD34" s="1136">
        <v>17</v>
      </c>
      <c r="BE34" s="1136">
        <v>22</v>
      </c>
      <c r="BF34" s="1136">
        <v>25</v>
      </c>
      <c r="BG34" s="1136">
        <v>27</v>
      </c>
      <c r="BH34" s="1136">
        <v>33</v>
      </c>
      <c r="BI34" s="1136">
        <v>36</v>
      </c>
      <c r="BJ34" s="1136">
        <v>37</v>
      </c>
      <c r="BK34" s="1136">
        <v>43</v>
      </c>
      <c r="BL34" s="1136">
        <v>47</v>
      </c>
      <c r="BM34" s="1136">
        <v>49</v>
      </c>
      <c r="BN34" s="1136">
        <v>55</v>
      </c>
      <c r="BO34" s="1136">
        <v>69</v>
      </c>
      <c r="BP34" s="1136">
        <v>75</v>
      </c>
      <c r="BQ34" s="1136">
        <v>80</v>
      </c>
    </row>
    <row r="35" spans="1:69" ht="12.75">
      <c r="A35" s="117" t="s">
        <v>50</v>
      </c>
      <c r="B35" s="1018" t="s">
        <v>78</v>
      </c>
      <c r="C35" s="1018" t="s">
        <v>78</v>
      </c>
      <c r="D35" s="1018" t="s">
        <v>78</v>
      </c>
      <c r="E35" s="1018" t="s">
        <v>78</v>
      </c>
      <c r="F35" s="1018" t="s">
        <v>78</v>
      </c>
      <c r="G35" s="1018" t="s">
        <v>78</v>
      </c>
      <c r="H35" s="1018" t="s">
        <v>78</v>
      </c>
      <c r="I35" s="1018" t="s">
        <v>78</v>
      </c>
      <c r="J35" s="1018" t="s">
        <v>78</v>
      </c>
      <c r="K35" s="1018" t="s">
        <v>78</v>
      </c>
      <c r="L35" s="1124">
        <v>9.9</v>
      </c>
      <c r="M35" s="1124">
        <v>9.1</v>
      </c>
      <c r="N35" s="1018" t="s">
        <v>78</v>
      </c>
      <c r="O35" s="1018" t="s">
        <v>78</v>
      </c>
      <c r="P35" s="1018" t="s">
        <v>78</v>
      </c>
      <c r="Q35" s="1018" t="s">
        <v>78</v>
      </c>
      <c r="R35" s="1018" t="s">
        <v>78</v>
      </c>
      <c r="S35" s="1018" t="s">
        <v>78</v>
      </c>
      <c r="T35" s="1018" t="s">
        <v>78</v>
      </c>
      <c r="U35" s="1018" t="s">
        <v>78</v>
      </c>
      <c r="V35" s="1018" t="s">
        <v>78</v>
      </c>
      <c r="W35" s="1018" t="s">
        <v>78</v>
      </c>
      <c r="X35" s="1018" t="s">
        <v>78</v>
      </c>
      <c r="Y35" s="1018" t="s">
        <v>78</v>
      </c>
      <c r="Z35" s="1018" t="s">
        <v>78</v>
      </c>
      <c r="AA35" s="1018" t="s">
        <v>78</v>
      </c>
      <c r="AB35" s="1018" t="s">
        <v>78</v>
      </c>
      <c r="AC35" s="1124">
        <v>4.0999999999999996</v>
      </c>
      <c r="AD35" s="1124">
        <v>3.4</v>
      </c>
      <c r="AE35" s="1018" t="s">
        <v>78</v>
      </c>
      <c r="AF35" s="1018" t="s">
        <v>78</v>
      </c>
      <c r="AG35" s="1018" t="s">
        <v>78</v>
      </c>
      <c r="AH35" s="1018" t="s">
        <v>78</v>
      </c>
      <c r="AI35" s="1018" t="s">
        <v>78</v>
      </c>
      <c r="AJ35" s="1018" t="s">
        <v>78</v>
      </c>
      <c r="AK35" s="1018" t="s">
        <v>78</v>
      </c>
      <c r="AL35" s="1018" t="s">
        <v>78</v>
      </c>
      <c r="AM35" s="1018" t="s">
        <v>78</v>
      </c>
      <c r="AN35" s="1018" t="s">
        <v>78</v>
      </c>
      <c r="AO35" s="1018" t="s">
        <v>78</v>
      </c>
      <c r="AP35" s="1018" t="s">
        <v>78</v>
      </c>
      <c r="AQ35" s="1018" t="s">
        <v>78</v>
      </c>
      <c r="AR35" s="1018" t="s">
        <v>78</v>
      </c>
      <c r="AS35" s="1018" t="s">
        <v>78</v>
      </c>
      <c r="AT35" s="1124">
        <v>15.8</v>
      </c>
      <c r="AU35" s="1124">
        <v>14.7</v>
      </c>
      <c r="AV35" s="1018" t="s">
        <v>78</v>
      </c>
      <c r="AW35" s="1018" t="s">
        <v>78</v>
      </c>
      <c r="AX35" s="1018" t="s">
        <v>78</v>
      </c>
      <c r="AY35" s="1018" t="s">
        <v>78</v>
      </c>
      <c r="AZ35" s="1137" t="s">
        <v>78</v>
      </c>
      <c r="BA35" s="1136">
        <v>3</v>
      </c>
      <c r="BB35" s="1136">
        <v>3</v>
      </c>
      <c r="BC35" s="1136">
        <v>4</v>
      </c>
      <c r="BD35" s="1136">
        <v>5</v>
      </c>
      <c r="BE35" s="1136">
        <v>6</v>
      </c>
      <c r="BF35" s="1136">
        <v>6</v>
      </c>
      <c r="BG35" s="1136">
        <v>7</v>
      </c>
      <c r="BH35" s="1136">
        <v>8</v>
      </c>
      <c r="BI35" s="1136">
        <v>8</v>
      </c>
      <c r="BJ35" s="1136">
        <v>7</v>
      </c>
      <c r="BK35" s="1136">
        <v>11</v>
      </c>
      <c r="BL35" s="1136">
        <v>10</v>
      </c>
      <c r="BM35" s="1136">
        <v>8</v>
      </c>
      <c r="BN35" s="1136">
        <v>8</v>
      </c>
      <c r="BO35" s="1136">
        <v>8</v>
      </c>
      <c r="BP35" s="1136">
        <v>6</v>
      </c>
      <c r="BQ35" s="1136">
        <v>9</v>
      </c>
    </row>
    <row r="36" spans="1:69" ht="12.75">
      <c r="A36" s="117" t="s">
        <v>49</v>
      </c>
      <c r="B36" s="1124">
        <v>6.1</v>
      </c>
      <c r="C36" s="1124">
        <v>5.9</v>
      </c>
      <c r="D36" s="1124">
        <v>5</v>
      </c>
      <c r="E36" s="1124">
        <v>4.8</v>
      </c>
      <c r="F36" s="1124">
        <v>5.6</v>
      </c>
      <c r="G36" s="1124">
        <v>6.7</v>
      </c>
      <c r="H36" s="1124">
        <v>7.3</v>
      </c>
      <c r="I36" s="1124">
        <v>8.9</v>
      </c>
      <c r="J36" s="1124">
        <v>9.6</v>
      </c>
      <c r="K36" s="1124">
        <v>10.199999999999999</v>
      </c>
      <c r="L36" s="1124">
        <v>10.8</v>
      </c>
      <c r="M36" s="1124">
        <v>12.2</v>
      </c>
      <c r="N36" s="1124">
        <v>14.9</v>
      </c>
      <c r="O36" s="1124">
        <v>15.8</v>
      </c>
      <c r="P36" s="1124">
        <v>16.399999999999999</v>
      </c>
      <c r="Q36" s="1124">
        <v>19.600000000000001</v>
      </c>
      <c r="R36" s="1125">
        <v>22.9</v>
      </c>
      <c r="S36" s="1140">
        <v>4</v>
      </c>
      <c r="T36" s="1124">
        <v>3.9</v>
      </c>
      <c r="U36" s="1124">
        <v>3.1</v>
      </c>
      <c r="V36" s="1124">
        <v>2.9</v>
      </c>
      <c r="W36" s="1124">
        <v>3.6</v>
      </c>
      <c r="X36" s="1124">
        <v>4.4000000000000004</v>
      </c>
      <c r="Y36" s="1124">
        <v>4.9000000000000004</v>
      </c>
      <c r="Z36" s="1124">
        <v>6.3</v>
      </c>
      <c r="AA36" s="1124">
        <v>7</v>
      </c>
      <c r="AB36" s="1124">
        <v>7.4</v>
      </c>
      <c r="AC36" s="1124">
        <v>7.9</v>
      </c>
      <c r="AD36" s="1124">
        <v>9.1</v>
      </c>
      <c r="AE36" s="1124">
        <v>11.4</v>
      </c>
      <c r="AF36" s="1124">
        <v>12.2</v>
      </c>
      <c r="AG36" s="1124">
        <v>12.7</v>
      </c>
      <c r="AH36" s="1124">
        <v>15.6</v>
      </c>
      <c r="AI36" s="1125">
        <v>18.600000000000001</v>
      </c>
      <c r="AJ36" s="1140">
        <v>8.1999999999999993</v>
      </c>
      <c r="AK36" s="1124">
        <v>8</v>
      </c>
      <c r="AL36" s="1124">
        <v>7</v>
      </c>
      <c r="AM36" s="1124">
        <v>6.6</v>
      </c>
      <c r="AN36" s="1124">
        <v>7.6</v>
      </c>
      <c r="AO36" s="1124">
        <v>8.9</v>
      </c>
      <c r="AP36" s="1124">
        <v>9.6</v>
      </c>
      <c r="AQ36" s="1124">
        <v>11.5</v>
      </c>
      <c r="AR36" s="1124">
        <v>12.3</v>
      </c>
      <c r="AS36" s="1124">
        <v>13</v>
      </c>
      <c r="AT36" s="1124">
        <v>13.7</v>
      </c>
      <c r="AU36" s="1124">
        <v>15.3</v>
      </c>
      <c r="AV36" s="1124">
        <v>18.399999999999999</v>
      </c>
      <c r="AW36" s="1124">
        <v>19.399999999999999</v>
      </c>
      <c r="AX36" s="1124">
        <v>20.2</v>
      </c>
      <c r="AY36" s="1124">
        <v>23.7</v>
      </c>
      <c r="AZ36" s="1125">
        <v>27.3</v>
      </c>
      <c r="BA36" s="1136">
        <v>33</v>
      </c>
      <c r="BB36" s="1136">
        <v>32</v>
      </c>
      <c r="BC36" s="1136">
        <v>27</v>
      </c>
      <c r="BD36" s="1136">
        <v>25</v>
      </c>
      <c r="BE36" s="1136">
        <v>30</v>
      </c>
      <c r="BF36" s="1136">
        <v>35</v>
      </c>
      <c r="BG36" s="1136">
        <v>38</v>
      </c>
      <c r="BH36" s="1136">
        <v>47</v>
      </c>
      <c r="BI36" s="1136">
        <v>51</v>
      </c>
      <c r="BJ36" s="1136">
        <v>52</v>
      </c>
      <c r="BK36" s="1136">
        <v>55</v>
      </c>
      <c r="BL36" s="1136">
        <v>61</v>
      </c>
      <c r="BM36" s="1136">
        <v>71</v>
      </c>
      <c r="BN36" s="1136">
        <v>74</v>
      </c>
      <c r="BO36" s="1136">
        <v>76</v>
      </c>
      <c r="BP36" s="1136">
        <v>91</v>
      </c>
      <c r="BQ36" s="1136">
        <v>108</v>
      </c>
    </row>
    <row r="37" spans="1:69" ht="12.75">
      <c r="A37" s="117" t="s">
        <v>48</v>
      </c>
      <c r="B37" s="1124">
        <v>4.3</v>
      </c>
      <c r="C37" s="1124">
        <v>4.5</v>
      </c>
      <c r="D37" s="1124">
        <v>4.9000000000000004</v>
      </c>
      <c r="E37" s="1124">
        <v>5.9</v>
      </c>
      <c r="F37" s="1124">
        <v>6.9</v>
      </c>
      <c r="G37" s="1124">
        <v>7</v>
      </c>
      <c r="H37" s="1124">
        <v>7.7</v>
      </c>
      <c r="I37" s="1124">
        <v>8.5</v>
      </c>
      <c r="J37" s="1124">
        <v>8.4</v>
      </c>
      <c r="K37" s="1124">
        <v>9.4</v>
      </c>
      <c r="L37" s="1124">
        <v>10.4</v>
      </c>
      <c r="M37" s="1124">
        <v>10.8</v>
      </c>
      <c r="N37" s="1124">
        <v>12.8</v>
      </c>
      <c r="O37" s="1124">
        <v>14.1</v>
      </c>
      <c r="P37" s="1124">
        <v>15.4</v>
      </c>
      <c r="Q37" s="1124">
        <v>17.600000000000001</v>
      </c>
      <c r="R37" s="1125">
        <v>21.5</v>
      </c>
      <c r="S37" s="1140">
        <v>3.3</v>
      </c>
      <c r="T37" s="1124">
        <v>3.5</v>
      </c>
      <c r="U37" s="1124">
        <v>3.8</v>
      </c>
      <c r="V37" s="1124">
        <v>4.7</v>
      </c>
      <c r="W37" s="1124">
        <v>5.6</v>
      </c>
      <c r="X37" s="1124">
        <v>5.7</v>
      </c>
      <c r="Y37" s="1124">
        <v>6.3</v>
      </c>
      <c r="Z37" s="1124">
        <v>7</v>
      </c>
      <c r="AA37" s="1124">
        <v>6.9</v>
      </c>
      <c r="AB37" s="1124">
        <v>7.8</v>
      </c>
      <c r="AC37" s="1124">
        <v>8.8000000000000007</v>
      </c>
      <c r="AD37" s="1124">
        <v>9.1</v>
      </c>
      <c r="AE37" s="1124">
        <v>11</v>
      </c>
      <c r="AF37" s="1124">
        <v>12.2</v>
      </c>
      <c r="AG37" s="1124">
        <v>13.4</v>
      </c>
      <c r="AH37" s="1124">
        <v>15.5</v>
      </c>
      <c r="AI37" s="1125">
        <v>19.2</v>
      </c>
      <c r="AJ37" s="1140">
        <v>5.3</v>
      </c>
      <c r="AK37" s="1124">
        <v>5.6</v>
      </c>
      <c r="AL37" s="1124">
        <v>6</v>
      </c>
      <c r="AM37" s="1124">
        <v>7.1</v>
      </c>
      <c r="AN37" s="1124">
        <v>8.1</v>
      </c>
      <c r="AO37" s="1124">
        <v>8.3000000000000007</v>
      </c>
      <c r="AP37" s="1124">
        <v>9</v>
      </c>
      <c r="AQ37" s="1124">
        <v>9.9</v>
      </c>
      <c r="AR37" s="1124">
        <v>9.8000000000000007</v>
      </c>
      <c r="AS37" s="1124">
        <v>10.9</v>
      </c>
      <c r="AT37" s="1124">
        <v>12</v>
      </c>
      <c r="AU37" s="1124">
        <v>12.4</v>
      </c>
      <c r="AV37" s="1124">
        <v>14.6</v>
      </c>
      <c r="AW37" s="1124">
        <v>16</v>
      </c>
      <c r="AX37" s="1124">
        <v>17.399999999999999</v>
      </c>
      <c r="AY37" s="1124">
        <v>19.7</v>
      </c>
      <c r="AZ37" s="1125">
        <v>23.9</v>
      </c>
      <c r="BA37" s="1136">
        <v>67</v>
      </c>
      <c r="BB37" s="1136">
        <v>71</v>
      </c>
      <c r="BC37" s="1136">
        <v>77</v>
      </c>
      <c r="BD37" s="1136">
        <v>94</v>
      </c>
      <c r="BE37" s="1136">
        <v>109</v>
      </c>
      <c r="BF37" s="1136">
        <v>111</v>
      </c>
      <c r="BG37" s="1136">
        <v>121</v>
      </c>
      <c r="BH37" s="1136">
        <v>133</v>
      </c>
      <c r="BI37" s="1136">
        <v>131</v>
      </c>
      <c r="BJ37" s="1136">
        <v>145</v>
      </c>
      <c r="BK37" s="1136">
        <v>160</v>
      </c>
      <c r="BL37" s="1136">
        <v>165</v>
      </c>
      <c r="BM37" s="1136">
        <v>195</v>
      </c>
      <c r="BN37" s="1136">
        <v>215</v>
      </c>
      <c r="BO37" s="1136">
        <v>236</v>
      </c>
      <c r="BP37" s="1136">
        <v>270</v>
      </c>
      <c r="BQ37" s="1136">
        <v>330</v>
      </c>
    </row>
    <row r="38" spans="1:69" ht="12.75">
      <c r="A38" s="117" t="s">
        <v>47</v>
      </c>
      <c r="B38" s="1124">
        <v>4.9000000000000004</v>
      </c>
      <c r="C38" s="1124">
        <v>4.9000000000000004</v>
      </c>
      <c r="D38" s="1124">
        <v>6</v>
      </c>
      <c r="E38" s="1124">
        <v>5.6</v>
      </c>
      <c r="F38" s="1124">
        <v>6.7</v>
      </c>
      <c r="G38" s="1124">
        <v>7.1</v>
      </c>
      <c r="H38" s="1124">
        <v>8.1</v>
      </c>
      <c r="I38" s="1124">
        <v>8.5</v>
      </c>
      <c r="J38" s="1124">
        <v>8.1999999999999993</v>
      </c>
      <c r="K38" s="1124">
        <v>7.8</v>
      </c>
      <c r="L38" s="1124">
        <v>8.5</v>
      </c>
      <c r="M38" s="1124">
        <v>9</v>
      </c>
      <c r="N38" s="1124">
        <v>8.8000000000000007</v>
      </c>
      <c r="O38" s="1124">
        <v>11.2</v>
      </c>
      <c r="P38" s="1124">
        <v>14.5</v>
      </c>
      <c r="Q38" s="1124">
        <v>16.399999999999999</v>
      </c>
      <c r="R38" s="1125">
        <v>21.2</v>
      </c>
      <c r="S38" s="1140">
        <v>2.8</v>
      </c>
      <c r="T38" s="1124">
        <v>2.8</v>
      </c>
      <c r="U38" s="1124">
        <v>3.7</v>
      </c>
      <c r="V38" s="1124">
        <v>3.3</v>
      </c>
      <c r="W38" s="1124">
        <v>4.3</v>
      </c>
      <c r="X38" s="1124">
        <v>4.5999999999999996</v>
      </c>
      <c r="Y38" s="1124">
        <v>5.4</v>
      </c>
      <c r="Z38" s="1124">
        <v>5.7</v>
      </c>
      <c r="AA38" s="1124">
        <v>5.5</v>
      </c>
      <c r="AB38" s="1124">
        <v>5.0999999999999996</v>
      </c>
      <c r="AC38" s="1124">
        <v>5.8</v>
      </c>
      <c r="AD38" s="1124">
        <v>6.2</v>
      </c>
      <c r="AE38" s="1124">
        <v>6.1</v>
      </c>
      <c r="AF38" s="1124">
        <v>8</v>
      </c>
      <c r="AG38" s="1124">
        <v>10.8</v>
      </c>
      <c r="AH38" s="1124">
        <v>12.6</v>
      </c>
      <c r="AI38" s="1125">
        <v>16.899999999999999</v>
      </c>
      <c r="AJ38" s="1140">
        <v>6.9</v>
      </c>
      <c r="AK38" s="1124">
        <v>7</v>
      </c>
      <c r="AL38" s="1124">
        <v>8.3000000000000007</v>
      </c>
      <c r="AM38" s="1124">
        <v>7.8</v>
      </c>
      <c r="AN38" s="1124">
        <v>9.1999999999999993</v>
      </c>
      <c r="AO38" s="1124">
        <v>9.6</v>
      </c>
      <c r="AP38" s="1124">
        <v>10.8</v>
      </c>
      <c r="AQ38" s="1124">
        <v>11.2</v>
      </c>
      <c r="AR38" s="1124">
        <v>10.9</v>
      </c>
      <c r="AS38" s="1124">
        <v>10.5</v>
      </c>
      <c r="AT38" s="1124">
        <v>11.3</v>
      </c>
      <c r="AU38" s="1124">
        <v>11.8</v>
      </c>
      <c r="AV38" s="1124">
        <v>11.5</v>
      </c>
      <c r="AW38" s="1124">
        <v>14.3</v>
      </c>
      <c r="AX38" s="1124">
        <v>18.100000000000001</v>
      </c>
      <c r="AY38" s="1124">
        <v>20.3</v>
      </c>
      <c r="AZ38" s="1125">
        <v>25.6</v>
      </c>
      <c r="BA38" s="1136">
        <v>22</v>
      </c>
      <c r="BB38" s="1136">
        <v>22</v>
      </c>
      <c r="BC38" s="1136">
        <v>27</v>
      </c>
      <c r="BD38" s="1136">
        <v>24</v>
      </c>
      <c r="BE38" s="1136">
        <v>29</v>
      </c>
      <c r="BF38" s="1136">
        <v>31</v>
      </c>
      <c r="BG38" s="1136">
        <v>35</v>
      </c>
      <c r="BH38" s="1136">
        <v>37</v>
      </c>
      <c r="BI38" s="1136">
        <v>37</v>
      </c>
      <c r="BJ38" s="1136">
        <v>34</v>
      </c>
      <c r="BK38" s="1136">
        <v>38</v>
      </c>
      <c r="BL38" s="1136">
        <v>41</v>
      </c>
      <c r="BM38" s="1136">
        <v>41</v>
      </c>
      <c r="BN38" s="1136">
        <v>50</v>
      </c>
      <c r="BO38" s="1136">
        <v>63</v>
      </c>
      <c r="BP38" s="1136">
        <v>72</v>
      </c>
      <c r="BQ38" s="1136">
        <v>93</v>
      </c>
    </row>
    <row r="39" spans="1:69" ht="12.75">
      <c r="A39" s="117" t="s">
        <v>46</v>
      </c>
      <c r="B39" s="1124">
        <v>7.6</v>
      </c>
      <c r="C39" s="1124">
        <v>9.8000000000000007</v>
      </c>
      <c r="D39" s="1124">
        <v>11.2</v>
      </c>
      <c r="E39" s="1124">
        <v>11.8</v>
      </c>
      <c r="F39" s="1124">
        <v>15.4</v>
      </c>
      <c r="G39" s="1124">
        <v>16.7</v>
      </c>
      <c r="H39" s="1124">
        <v>17.3</v>
      </c>
      <c r="I39" s="1124">
        <v>18.600000000000001</v>
      </c>
      <c r="J39" s="1124">
        <v>19.7</v>
      </c>
      <c r="K39" s="1124">
        <v>16.5</v>
      </c>
      <c r="L39" s="1124">
        <v>17.899999999999999</v>
      </c>
      <c r="M39" s="1124">
        <v>16.8</v>
      </c>
      <c r="N39" s="1124">
        <v>16.2</v>
      </c>
      <c r="O39" s="1124">
        <v>15.4</v>
      </c>
      <c r="P39" s="1124">
        <v>18.5</v>
      </c>
      <c r="Q39" s="1124">
        <v>21.9</v>
      </c>
      <c r="R39" s="1125">
        <v>26</v>
      </c>
      <c r="S39" s="1140">
        <v>5.2</v>
      </c>
      <c r="T39" s="1124">
        <v>7</v>
      </c>
      <c r="U39" s="1124">
        <v>8.1999999999999993</v>
      </c>
      <c r="V39" s="1124">
        <v>8.6999999999999993</v>
      </c>
      <c r="W39" s="1124">
        <v>11.9</v>
      </c>
      <c r="X39" s="1124">
        <v>13</v>
      </c>
      <c r="Y39" s="1124">
        <v>13.5</v>
      </c>
      <c r="Z39" s="1124">
        <v>14.7</v>
      </c>
      <c r="AA39" s="1124">
        <v>15.6</v>
      </c>
      <c r="AB39" s="1124">
        <v>12.8</v>
      </c>
      <c r="AC39" s="1124">
        <v>14</v>
      </c>
      <c r="AD39" s="1124">
        <v>13</v>
      </c>
      <c r="AE39" s="1124">
        <v>12.4</v>
      </c>
      <c r="AF39" s="1124">
        <v>11.7</v>
      </c>
      <c r="AG39" s="1124">
        <v>14.4</v>
      </c>
      <c r="AH39" s="1124">
        <v>17.399999999999999</v>
      </c>
      <c r="AI39" s="1125">
        <v>21.1</v>
      </c>
      <c r="AJ39" s="1140">
        <v>10.1</v>
      </c>
      <c r="AK39" s="1124">
        <v>12.6</v>
      </c>
      <c r="AL39" s="1124">
        <v>14.2</v>
      </c>
      <c r="AM39" s="1124">
        <v>14.8</v>
      </c>
      <c r="AN39" s="1124">
        <v>18.899999999999999</v>
      </c>
      <c r="AO39" s="1124">
        <v>20.3</v>
      </c>
      <c r="AP39" s="1124">
        <v>21.1</v>
      </c>
      <c r="AQ39" s="1124">
        <v>22.5</v>
      </c>
      <c r="AR39" s="1124">
        <v>23.7</v>
      </c>
      <c r="AS39" s="1124">
        <v>20.3</v>
      </c>
      <c r="AT39" s="1124">
        <v>21.9</v>
      </c>
      <c r="AU39" s="1124">
        <v>20.7</v>
      </c>
      <c r="AV39" s="1124">
        <v>20</v>
      </c>
      <c r="AW39" s="1124">
        <v>19.100000000000001</v>
      </c>
      <c r="AX39" s="1124">
        <v>22.6</v>
      </c>
      <c r="AY39" s="1124">
        <v>26.4</v>
      </c>
      <c r="AZ39" s="1125">
        <v>30.9</v>
      </c>
      <c r="BA39" s="1136">
        <v>38</v>
      </c>
      <c r="BB39" s="1136">
        <v>48</v>
      </c>
      <c r="BC39" s="1136">
        <v>54</v>
      </c>
      <c r="BD39" s="1136">
        <v>57</v>
      </c>
      <c r="BE39" s="1136">
        <v>74</v>
      </c>
      <c r="BF39" s="1136">
        <v>79</v>
      </c>
      <c r="BG39" s="1136">
        <v>82</v>
      </c>
      <c r="BH39" s="1136">
        <v>87</v>
      </c>
      <c r="BI39" s="1136">
        <v>90</v>
      </c>
      <c r="BJ39" s="1136">
        <v>75</v>
      </c>
      <c r="BK39" s="1136">
        <v>81</v>
      </c>
      <c r="BL39" s="1136">
        <v>75</v>
      </c>
      <c r="BM39" s="1136">
        <v>71</v>
      </c>
      <c r="BN39" s="1136">
        <v>67</v>
      </c>
      <c r="BO39" s="1136">
        <v>79</v>
      </c>
      <c r="BP39" s="1136">
        <v>92</v>
      </c>
      <c r="BQ39" s="1136">
        <v>109</v>
      </c>
    </row>
    <row r="40" spans="1:69" ht="12.75">
      <c r="A40" s="117" t="s">
        <v>45</v>
      </c>
      <c r="B40" s="1124">
        <v>4.3</v>
      </c>
      <c r="C40" s="1124">
        <v>4.5</v>
      </c>
      <c r="D40" s="1124">
        <v>4.4000000000000004</v>
      </c>
      <c r="E40" s="1124">
        <v>4.5999999999999996</v>
      </c>
      <c r="F40" s="1124">
        <v>5.4</v>
      </c>
      <c r="G40" s="1124">
        <v>6.2</v>
      </c>
      <c r="H40" s="1124">
        <v>6.8</v>
      </c>
      <c r="I40" s="1124">
        <v>7.4</v>
      </c>
      <c r="J40" s="1124">
        <v>8.9</v>
      </c>
      <c r="K40" s="1124">
        <v>8.3000000000000007</v>
      </c>
      <c r="L40" s="1124">
        <v>7.8</v>
      </c>
      <c r="M40" s="1124">
        <v>8.1</v>
      </c>
      <c r="N40" s="1124">
        <v>8.6999999999999993</v>
      </c>
      <c r="O40" s="1124">
        <v>9.1</v>
      </c>
      <c r="P40" s="1124">
        <v>10.8</v>
      </c>
      <c r="Q40" s="1124">
        <v>11.4</v>
      </c>
      <c r="R40" s="1125">
        <v>13.3</v>
      </c>
      <c r="S40" s="1140">
        <v>2.9</v>
      </c>
      <c r="T40" s="1124">
        <v>3.1</v>
      </c>
      <c r="U40" s="1124">
        <v>3</v>
      </c>
      <c r="V40" s="1124">
        <v>3.1</v>
      </c>
      <c r="W40" s="1124">
        <v>3.8</v>
      </c>
      <c r="X40" s="1124">
        <v>4.5999999999999996</v>
      </c>
      <c r="Y40" s="1124">
        <v>5</v>
      </c>
      <c r="Z40" s="1124">
        <v>5.6</v>
      </c>
      <c r="AA40" s="1124">
        <v>7</v>
      </c>
      <c r="AB40" s="1124">
        <v>6.4</v>
      </c>
      <c r="AC40" s="1124">
        <v>6</v>
      </c>
      <c r="AD40" s="1124">
        <v>6.3</v>
      </c>
      <c r="AE40" s="1124">
        <v>6.8</v>
      </c>
      <c r="AF40" s="1124">
        <v>7.1</v>
      </c>
      <c r="AG40" s="1124">
        <v>8.6</v>
      </c>
      <c r="AH40" s="1124">
        <v>9.1999999999999993</v>
      </c>
      <c r="AI40" s="1125">
        <v>10.9</v>
      </c>
      <c r="AJ40" s="1140">
        <v>5.7</v>
      </c>
      <c r="AK40" s="1124">
        <v>6</v>
      </c>
      <c r="AL40" s="1124">
        <v>5.9</v>
      </c>
      <c r="AM40" s="1124">
        <v>6</v>
      </c>
      <c r="AN40" s="1124">
        <v>6.9</v>
      </c>
      <c r="AO40" s="1124">
        <v>7.9</v>
      </c>
      <c r="AP40" s="1124">
        <v>8.5</v>
      </c>
      <c r="AQ40" s="1124">
        <v>9.1999999999999993</v>
      </c>
      <c r="AR40" s="1124">
        <v>10.9</v>
      </c>
      <c r="AS40" s="1124">
        <v>10.199999999999999</v>
      </c>
      <c r="AT40" s="1124">
        <v>9.6999999999999993</v>
      </c>
      <c r="AU40" s="1124">
        <v>10</v>
      </c>
      <c r="AV40" s="1124">
        <v>10.7</v>
      </c>
      <c r="AW40" s="1124">
        <v>11</v>
      </c>
      <c r="AX40" s="1124">
        <v>12.9</v>
      </c>
      <c r="AY40" s="1124">
        <v>13.7</v>
      </c>
      <c r="AZ40" s="1125">
        <v>15.6</v>
      </c>
      <c r="BA40" s="1136">
        <v>36</v>
      </c>
      <c r="BB40" s="1136">
        <v>38</v>
      </c>
      <c r="BC40" s="1136">
        <v>37</v>
      </c>
      <c r="BD40" s="1136">
        <v>39</v>
      </c>
      <c r="BE40" s="1136">
        <v>47</v>
      </c>
      <c r="BF40" s="1136">
        <v>56</v>
      </c>
      <c r="BG40" s="1136">
        <v>61</v>
      </c>
      <c r="BH40" s="1136">
        <v>67</v>
      </c>
      <c r="BI40" s="1136">
        <v>80</v>
      </c>
      <c r="BJ40" s="1136">
        <v>75</v>
      </c>
      <c r="BK40" s="1136">
        <v>70</v>
      </c>
      <c r="BL40" s="1136">
        <v>73</v>
      </c>
      <c r="BM40" s="1136">
        <v>79</v>
      </c>
      <c r="BN40" s="1136">
        <v>82</v>
      </c>
      <c r="BO40" s="1136">
        <v>97</v>
      </c>
      <c r="BP40" s="1136">
        <v>104</v>
      </c>
      <c r="BQ40" s="1136">
        <v>121</v>
      </c>
    </row>
    <row r="41" spans="1:69" ht="15">
      <c r="A41" s="341"/>
      <c r="B41" s="341"/>
      <c r="C41" s="341"/>
      <c r="D41" s="341"/>
      <c r="E41" s="341"/>
      <c r="F41" s="341"/>
      <c r="G41" s="341"/>
      <c r="H41" s="341"/>
      <c r="I41" s="341"/>
      <c r="J41" s="341"/>
      <c r="K41" s="341"/>
      <c r="L41" s="341"/>
      <c r="M41" s="341"/>
      <c r="N41" s="671"/>
      <c r="O41" s="671"/>
      <c r="P41" s="671"/>
      <c r="Q41" s="671"/>
      <c r="R41" s="1126"/>
      <c r="S41" s="671"/>
      <c r="T41" s="671"/>
      <c r="U41" s="671"/>
      <c r="V41" s="671"/>
      <c r="W41" s="671"/>
      <c r="X41" s="671"/>
      <c r="Y41" s="671"/>
      <c r="Z41" s="671"/>
      <c r="AA41" s="671"/>
      <c r="AB41" s="671"/>
      <c r="AC41" s="671"/>
      <c r="AD41" s="671"/>
      <c r="AE41" s="671"/>
      <c r="AF41" s="671"/>
      <c r="AG41" s="671"/>
      <c r="AH41" s="671"/>
      <c r="AI41" s="1126"/>
      <c r="AJ41" s="671"/>
      <c r="AK41" s="671"/>
      <c r="AL41" s="671"/>
      <c r="AM41" s="671"/>
      <c r="AN41" s="671"/>
      <c r="AO41" s="671"/>
      <c r="AP41" s="671"/>
      <c r="AQ41" s="671"/>
      <c r="AR41" s="671"/>
      <c r="AS41" s="671"/>
      <c r="AT41" s="671"/>
      <c r="AU41" s="671"/>
      <c r="AV41" s="671"/>
      <c r="AW41" s="671"/>
      <c r="AX41" s="671"/>
      <c r="AY41" s="671"/>
      <c r="AZ41" s="1126"/>
      <c r="BA41" s="671"/>
      <c r="BB41" s="671"/>
      <c r="BC41" s="671"/>
      <c r="BD41" s="671"/>
      <c r="BE41" s="671"/>
      <c r="BF41" s="671"/>
      <c r="BG41" s="671"/>
      <c r="BH41" s="671"/>
      <c r="BI41" s="671"/>
      <c r="BJ41" s="671"/>
      <c r="BK41" s="671"/>
      <c r="BL41" s="671"/>
      <c r="BM41" s="671"/>
      <c r="BN41" s="671"/>
      <c r="BO41" s="671"/>
      <c r="BP41" s="671"/>
      <c r="BQ41" s="671"/>
    </row>
    <row r="42" spans="1:69" ht="15">
      <c r="A42" s="339"/>
      <c r="B42" s="15"/>
      <c r="C42" s="15"/>
      <c r="D42" s="15"/>
      <c r="E42" s="15"/>
      <c r="F42" s="15"/>
      <c r="G42" s="15"/>
      <c r="H42" s="15"/>
      <c r="I42" s="15"/>
      <c r="J42" s="15"/>
      <c r="K42" s="15"/>
      <c r="L42" s="15"/>
      <c r="M42" s="15"/>
    </row>
    <row r="43" spans="1:69" ht="15">
      <c r="A43" s="103" t="s">
        <v>185</v>
      </c>
      <c r="B43" s="15"/>
      <c r="C43" s="15"/>
      <c r="D43" s="15"/>
      <c r="E43" s="15"/>
      <c r="F43" s="15"/>
      <c r="G43" s="15"/>
      <c r="H43" s="15"/>
      <c r="I43" s="15"/>
      <c r="J43" s="15"/>
      <c r="K43" s="15"/>
      <c r="L43" s="15"/>
      <c r="M43" s="15"/>
    </row>
    <row r="44" spans="1:69">
      <c r="A44" s="1483" t="s">
        <v>1876</v>
      </c>
      <c r="B44" s="1484"/>
      <c r="C44" s="1484"/>
      <c r="D44" s="1484"/>
      <c r="E44" s="1484"/>
      <c r="F44" s="1484"/>
      <c r="G44" s="1484"/>
      <c r="H44" s="1484"/>
      <c r="I44" s="1484"/>
      <c r="J44" s="1484"/>
      <c r="K44" s="1484"/>
      <c r="L44" s="1484"/>
      <c r="M44" s="1484"/>
    </row>
    <row r="45" spans="1:69">
      <c r="A45" s="1131"/>
      <c r="B45" s="1567" t="s">
        <v>861</v>
      </c>
      <c r="C45" s="1567"/>
      <c r="D45" s="1567"/>
      <c r="E45" s="1567"/>
      <c r="F45" s="1567"/>
      <c r="G45" s="1567"/>
      <c r="H45" s="1567"/>
      <c r="I45" s="1567"/>
      <c r="J45" s="1567"/>
      <c r="K45" s="1567"/>
      <c r="L45" s="1567"/>
      <c r="M45" s="1567"/>
      <c r="N45" s="1567"/>
      <c r="O45" s="1567"/>
      <c r="P45" s="1567"/>
      <c r="Q45" s="1567"/>
      <c r="R45" s="1567"/>
    </row>
    <row r="46" spans="1:69" ht="15">
      <c r="A46" s="1483" t="s">
        <v>1807</v>
      </c>
      <c r="B46" s="1483"/>
      <c r="C46" s="1483"/>
      <c r="D46" s="1483"/>
      <c r="E46" s="15"/>
      <c r="F46" s="15"/>
      <c r="G46" s="15"/>
      <c r="H46" s="15"/>
      <c r="I46" s="15"/>
      <c r="J46" s="15"/>
      <c r="K46" s="15"/>
      <c r="L46" s="15"/>
      <c r="M46" s="15"/>
    </row>
    <row r="47" spans="1:69" ht="15">
      <c r="A47" s="1131"/>
      <c r="B47" s="15"/>
      <c r="C47" s="15"/>
      <c r="D47" s="15"/>
      <c r="E47" s="15"/>
      <c r="F47" s="15"/>
      <c r="G47" s="15"/>
      <c r="H47" s="15"/>
      <c r="I47" s="15"/>
      <c r="J47" s="15"/>
      <c r="K47" s="15"/>
      <c r="L47" s="15"/>
      <c r="M47" s="15"/>
    </row>
    <row r="48" spans="1:69" ht="15">
      <c r="A48" s="1130" t="s">
        <v>815</v>
      </c>
      <c r="B48" s="15"/>
      <c r="C48" s="15"/>
      <c r="D48" s="15"/>
      <c r="E48" s="15"/>
      <c r="F48" s="15"/>
      <c r="G48" s="15"/>
      <c r="H48" s="15"/>
      <c r="I48" s="15"/>
      <c r="J48" s="15"/>
      <c r="K48" s="15"/>
      <c r="L48" s="15"/>
      <c r="M48" s="15"/>
    </row>
  </sheetData>
  <mergeCells count="9">
    <mergeCell ref="B45:R45"/>
    <mergeCell ref="A46:D46"/>
    <mergeCell ref="BA5:BQ5"/>
    <mergeCell ref="A44:M44"/>
    <mergeCell ref="V1:Y1"/>
    <mergeCell ref="B5:R5"/>
    <mergeCell ref="S5:AI5"/>
    <mergeCell ref="AJ5:AZ5"/>
    <mergeCell ref="A1:T1"/>
  </mergeCells>
  <hyperlinks>
    <hyperlink ref="V1" location="Contents!A1" display="back to contents"/>
    <hyperlink ref="B45" r:id="rId1" display="https://www.nrscotland.gov.uk/statistics-and-data/statistics/statistics-by-theme/vital-events/deaths/age-standardised-death-rates-calculated-using-the-esp"/>
  </hyperlinks>
  <pageMargins left="0.70866141732283472" right="0.70866141732283472" top="0.74803149606299213" bottom="0.74803149606299213" header="0.31496062992125984" footer="0.31496062992125984"/>
  <pageSetup paperSize="9" scale="79" fitToWidth="3"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workbookViewId="0">
      <selection sqref="A1:F1"/>
    </sheetView>
  </sheetViews>
  <sheetFormatPr defaultColWidth="9.33203125" defaultRowHeight="15"/>
  <cols>
    <col min="1" max="1" width="9.1640625" style="4" customWidth="1"/>
    <col min="2" max="2" width="24.33203125" style="4" customWidth="1"/>
    <col min="3" max="3" width="21.5" style="4" customWidth="1"/>
    <col min="4" max="4" width="26.33203125" style="4" customWidth="1"/>
    <col min="5" max="5" width="3" style="4" customWidth="1"/>
    <col min="6" max="6" width="16.1640625" style="4" customWidth="1"/>
    <col min="7" max="7" width="2.5" style="4" customWidth="1"/>
    <col min="8" max="8" width="23.33203125" style="4" customWidth="1"/>
    <col min="9" max="9" width="20.33203125" style="4" customWidth="1"/>
    <col min="10" max="10" width="26.5" style="4" customWidth="1"/>
    <col min="11" max="11" width="2.6640625" style="4" customWidth="1"/>
    <col min="12" max="16384" width="9.33203125" style="4"/>
  </cols>
  <sheetData>
    <row r="1" spans="1:13" ht="18" customHeight="1">
      <c r="A1" s="1686" t="s">
        <v>951</v>
      </c>
      <c r="B1" s="1686"/>
      <c r="C1" s="1686"/>
      <c r="D1" s="1686"/>
      <c r="E1" s="1686"/>
      <c r="F1" s="1686"/>
      <c r="G1" s="1311"/>
      <c r="H1" s="1311"/>
      <c r="I1" s="1311"/>
      <c r="J1" s="1312" t="s">
        <v>665</v>
      </c>
      <c r="K1" s="1312"/>
      <c r="L1" s="1312"/>
      <c r="M1" s="1312"/>
    </row>
    <row r="2" spans="1:13" ht="15" customHeight="1">
      <c r="A2" s="13"/>
      <c r="B2" s="9"/>
      <c r="C2" s="9"/>
      <c r="D2" s="9"/>
      <c r="E2" s="539"/>
      <c r="F2" s="9"/>
      <c r="G2" s="539"/>
      <c r="H2" s="9"/>
      <c r="I2" s="9"/>
      <c r="J2" s="9"/>
    </row>
    <row r="3" spans="1:13" ht="15" customHeight="1">
      <c r="A3" s="764"/>
      <c r="B3" s="1687" t="s">
        <v>1069</v>
      </c>
      <c r="C3" s="1687"/>
      <c r="D3" s="1687"/>
      <c r="E3" s="1689"/>
      <c r="F3" s="539"/>
      <c r="G3" s="1689"/>
      <c r="H3" s="1687" t="s">
        <v>361</v>
      </c>
      <c r="I3" s="1687"/>
      <c r="J3" s="1687"/>
    </row>
    <row r="4" spans="1:13" ht="12.75" customHeight="1">
      <c r="A4" s="483"/>
      <c r="B4" s="1688"/>
      <c r="C4" s="1688"/>
      <c r="D4" s="1688"/>
      <c r="E4" s="1690"/>
      <c r="F4" s="539"/>
      <c r="G4" s="1690"/>
      <c r="H4" s="1688"/>
      <c r="I4" s="1688"/>
      <c r="J4" s="1688"/>
    </row>
    <row r="5" spans="1:13" s="30" customFormat="1" ht="12.75" customHeight="1">
      <c r="A5" s="1682" t="s">
        <v>14</v>
      </c>
      <c r="B5" s="1683" t="s">
        <v>989</v>
      </c>
      <c r="C5" s="1683" t="s">
        <v>990</v>
      </c>
      <c r="D5" s="1683" t="s">
        <v>991</v>
      </c>
      <c r="E5" s="540"/>
      <c r="F5" s="1685" t="s">
        <v>360</v>
      </c>
      <c r="G5" s="545"/>
      <c r="H5" s="1683" t="s">
        <v>989</v>
      </c>
      <c r="I5" s="1683" t="s">
        <v>990</v>
      </c>
      <c r="J5" s="1683" t="s">
        <v>991</v>
      </c>
    </row>
    <row r="6" spans="1:13" ht="12.75" customHeight="1">
      <c r="A6" s="1682"/>
      <c r="B6" s="1684"/>
      <c r="C6" s="1684"/>
      <c r="D6" s="1684"/>
      <c r="E6" s="539"/>
      <c r="F6" s="1685"/>
      <c r="G6" s="539"/>
      <c r="H6" s="1684"/>
      <c r="I6" s="1684"/>
      <c r="J6" s="1684"/>
    </row>
    <row r="7" spans="1:13" ht="12.75" customHeight="1">
      <c r="A7" s="1682"/>
      <c r="B7" s="1684"/>
      <c r="C7" s="1684"/>
      <c r="D7" s="1684"/>
      <c r="E7" s="539"/>
      <c r="F7" s="1685"/>
      <c r="G7" s="539"/>
      <c r="H7" s="1684"/>
      <c r="I7" s="1684"/>
      <c r="J7" s="1684"/>
    </row>
    <row r="8" spans="1:13" ht="12.75" customHeight="1">
      <c r="A8" s="1682"/>
      <c r="B8" s="1684"/>
      <c r="C8" s="1684"/>
      <c r="D8" s="1684"/>
      <c r="E8" s="539"/>
      <c r="F8" s="1685"/>
      <c r="G8" s="539"/>
      <c r="H8" s="1684"/>
      <c r="I8" s="1684"/>
      <c r="J8" s="1684"/>
    </row>
    <row r="9" spans="1:13" ht="12.75" customHeight="1">
      <c r="A9" s="1682"/>
      <c r="B9" s="1684"/>
      <c r="C9" s="1684"/>
      <c r="D9" s="1684"/>
      <c r="E9" s="539"/>
      <c r="F9" s="1685"/>
      <c r="G9" s="539"/>
      <c r="H9" s="1684"/>
      <c r="I9" s="1684"/>
      <c r="J9" s="1684"/>
    </row>
    <row r="10" spans="1:13" ht="12.75" customHeight="1">
      <c r="A10" s="1682"/>
      <c r="B10" s="1684"/>
      <c r="C10" s="1684"/>
      <c r="D10" s="1684"/>
      <c r="E10" s="539"/>
      <c r="F10" s="1685"/>
      <c r="G10" s="539"/>
      <c r="H10" s="1684"/>
      <c r="I10" s="1684"/>
      <c r="J10" s="1684"/>
    </row>
    <row r="11" spans="1:13" ht="12.75" customHeight="1">
      <c r="A11" s="1682"/>
      <c r="B11" s="1685"/>
      <c r="C11" s="1685"/>
      <c r="D11" s="1685"/>
      <c r="E11" s="539"/>
      <c r="F11" s="1685"/>
      <c r="G11" s="539"/>
      <c r="H11" s="1685"/>
      <c r="I11" s="1685"/>
      <c r="J11" s="1685"/>
    </row>
    <row r="12" spans="1:13" s="30" customFormat="1" ht="12.75">
      <c r="A12" s="541"/>
      <c r="B12" s="540"/>
      <c r="C12" s="540"/>
      <c r="D12" s="540"/>
      <c r="E12" s="540"/>
      <c r="F12" s="540"/>
      <c r="G12" s="545"/>
      <c r="H12" s="540"/>
    </row>
    <row r="13" spans="1:13" s="30" customFormat="1" ht="12.75" customHeight="1">
      <c r="A13" s="127">
        <v>1979</v>
      </c>
      <c r="B13" s="128"/>
      <c r="C13" s="721">
        <v>339</v>
      </c>
      <c r="D13" s="128"/>
      <c r="E13" s="128"/>
      <c r="F13" s="542">
        <v>5203600</v>
      </c>
      <c r="G13" s="128"/>
      <c r="H13" s="128"/>
      <c r="I13" s="544">
        <f t="shared" ref="I13:I29" si="0">1000000*C13/F13</f>
        <v>65.147205780613419</v>
      </c>
    </row>
    <row r="14" spans="1:13" s="30" customFormat="1" ht="12.75" customHeight="1">
      <c r="A14" s="127">
        <v>1980</v>
      </c>
      <c r="B14" s="128"/>
      <c r="C14" s="721">
        <v>306</v>
      </c>
      <c r="D14" s="128"/>
      <c r="E14" s="128"/>
      <c r="F14" s="542">
        <v>5193900</v>
      </c>
      <c r="G14" s="128"/>
      <c r="H14" s="128"/>
      <c r="I14" s="544">
        <f t="shared" si="0"/>
        <v>58.915265985097903</v>
      </c>
    </row>
    <row r="15" spans="1:13" s="30" customFormat="1" ht="12.75" customHeight="1">
      <c r="A15" s="127">
        <v>1981</v>
      </c>
      <c r="B15" s="128"/>
      <c r="C15" s="721">
        <v>307</v>
      </c>
      <c r="D15" s="128"/>
      <c r="E15" s="128"/>
      <c r="F15" s="542">
        <v>5180200</v>
      </c>
      <c r="G15" s="128"/>
      <c r="H15" s="128"/>
      <c r="I15" s="544">
        <f t="shared" si="0"/>
        <v>59.264121076406319</v>
      </c>
    </row>
    <row r="16" spans="1:13" s="30" customFormat="1" ht="12.75" customHeight="1">
      <c r="A16" s="127">
        <v>1982</v>
      </c>
      <c r="B16" s="128"/>
      <c r="C16" s="721">
        <v>265</v>
      </c>
      <c r="D16" s="128"/>
      <c r="E16" s="128"/>
      <c r="F16" s="542">
        <v>5164540</v>
      </c>
      <c r="G16" s="128"/>
      <c r="H16" s="128"/>
      <c r="I16" s="544">
        <f t="shared" si="0"/>
        <v>51.31144303268055</v>
      </c>
    </row>
    <row r="17" spans="1:10" s="30" customFormat="1" ht="12.75" customHeight="1">
      <c r="A17" s="127">
        <v>1983</v>
      </c>
      <c r="B17" s="128"/>
      <c r="C17" s="721">
        <v>212</v>
      </c>
      <c r="D17" s="128"/>
      <c r="E17" s="128"/>
      <c r="F17" s="542">
        <v>5148120</v>
      </c>
      <c r="G17" s="128"/>
      <c r="H17" s="128"/>
      <c r="I17" s="544">
        <f t="shared" si="0"/>
        <v>41.180081272386815</v>
      </c>
    </row>
    <row r="18" spans="1:10" s="30" customFormat="1" ht="12.75" customHeight="1">
      <c r="A18" s="127">
        <v>1984</v>
      </c>
      <c r="B18" s="128"/>
      <c r="C18" s="721">
        <v>201</v>
      </c>
      <c r="D18" s="128"/>
      <c r="E18" s="128"/>
      <c r="F18" s="542">
        <v>5138880</v>
      </c>
      <c r="G18" s="128"/>
      <c r="H18" s="128"/>
      <c r="I18" s="544">
        <f t="shared" si="0"/>
        <v>39.113581169437701</v>
      </c>
    </row>
    <row r="19" spans="1:10" s="30" customFormat="1" ht="12.75" customHeight="1">
      <c r="A19" s="127">
        <v>1985</v>
      </c>
      <c r="B19" s="128"/>
      <c r="C19" s="721">
        <v>242</v>
      </c>
      <c r="D19" s="128"/>
      <c r="E19" s="128"/>
      <c r="F19" s="542">
        <v>5127890</v>
      </c>
      <c r="G19" s="128"/>
      <c r="H19" s="128"/>
      <c r="I19" s="544">
        <f t="shared" si="0"/>
        <v>47.192900003705226</v>
      </c>
    </row>
    <row r="20" spans="1:10" s="30" customFormat="1" ht="12.75" customHeight="1">
      <c r="A20" s="127">
        <v>1986</v>
      </c>
      <c r="B20" s="128"/>
      <c r="C20" s="721">
        <v>223</v>
      </c>
      <c r="D20" s="128"/>
      <c r="E20" s="128"/>
      <c r="F20" s="542">
        <v>5111760</v>
      </c>
      <c r="G20" s="128"/>
      <c r="H20" s="128"/>
      <c r="I20" s="544">
        <f t="shared" si="0"/>
        <v>43.624896317510995</v>
      </c>
    </row>
    <row r="21" spans="1:10" s="30" customFormat="1" ht="12.75" customHeight="1">
      <c r="A21" s="127">
        <v>1987</v>
      </c>
      <c r="B21" s="128"/>
      <c r="C21" s="721">
        <v>250</v>
      </c>
      <c r="D21" s="128"/>
      <c r="E21" s="128"/>
      <c r="F21" s="542">
        <v>5099020</v>
      </c>
      <c r="G21" s="128"/>
      <c r="H21" s="128"/>
      <c r="I21" s="544">
        <f t="shared" si="0"/>
        <v>49.029029107554003</v>
      </c>
    </row>
    <row r="22" spans="1:10" s="30" customFormat="1" ht="12.75" customHeight="1">
      <c r="A22" s="127">
        <v>1988</v>
      </c>
      <c r="B22" s="128"/>
      <c r="C22" s="721">
        <v>238</v>
      </c>
      <c r="D22" s="128"/>
      <c r="E22" s="128"/>
      <c r="F22" s="542">
        <v>5077440</v>
      </c>
      <c r="G22" s="128"/>
      <c r="H22" s="128"/>
      <c r="I22" s="544">
        <f t="shared" si="0"/>
        <v>46.874015251780428</v>
      </c>
    </row>
    <row r="23" spans="1:10" s="30" customFormat="1" ht="12.75" customHeight="1">
      <c r="A23" s="127">
        <v>1989</v>
      </c>
      <c r="B23" s="128"/>
      <c r="C23" s="721">
        <v>264</v>
      </c>
      <c r="D23" s="128"/>
      <c r="E23" s="128"/>
      <c r="F23" s="542">
        <v>5078190</v>
      </c>
      <c r="G23" s="128"/>
      <c r="H23" s="128"/>
      <c r="I23" s="544">
        <f t="shared" si="0"/>
        <v>51.987026873748327</v>
      </c>
    </row>
    <row r="24" spans="1:10" s="30" customFormat="1" ht="12.75" customHeight="1">
      <c r="A24" s="127">
        <v>1990</v>
      </c>
      <c r="B24" s="128"/>
      <c r="C24" s="721">
        <v>275</v>
      </c>
      <c r="D24" s="128"/>
      <c r="E24" s="128"/>
      <c r="F24" s="542">
        <v>5081270</v>
      </c>
      <c r="G24" s="128"/>
      <c r="H24" s="128"/>
      <c r="I24" s="544">
        <f t="shared" si="0"/>
        <v>54.120328185670118</v>
      </c>
    </row>
    <row r="25" spans="1:10" s="30" customFormat="1" ht="12.75" customHeight="1">
      <c r="A25" s="127">
        <v>1991</v>
      </c>
      <c r="B25" s="128"/>
      <c r="C25" s="721">
        <v>275</v>
      </c>
      <c r="D25" s="128"/>
      <c r="E25" s="128"/>
      <c r="F25" s="542">
        <v>5083330</v>
      </c>
      <c r="G25" s="128"/>
      <c r="H25" s="128"/>
      <c r="I25" s="544">
        <f t="shared" si="0"/>
        <v>54.098396130095821</v>
      </c>
    </row>
    <row r="26" spans="1:10" s="30" customFormat="1" ht="12.75" customHeight="1">
      <c r="A26" s="127">
        <v>1992</v>
      </c>
      <c r="B26" s="128"/>
      <c r="C26" s="721">
        <v>311</v>
      </c>
      <c r="D26" s="128"/>
      <c r="E26" s="128"/>
      <c r="F26" s="542">
        <v>5085620</v>
      </c>
      <c r="G26" s="128"/>
      <c r="H26" s="128"/>
      <c r="I26" s="544">
        <f t="shared" si="0"/>
        <v>61.152819125298393</v>
      </c>
    </row>
    <row r="27" spans="1:10" s="30" customFormat="1" ht="12.75" customHeight="1">
      <c r="A27" s="127">
        <v>1993</v>
      </c>
      <c r="B27" s="128"/>
      <c r="C27" s="721">
        <v>372</v>
      </c>
      <c r="D27" s="128"/>
      <c r="E27" s="128"/>
      <c r="F27" s="542">
        <v>5092460</v>
      </c>
      <c r="G27" s="128"/>
      <c r="H27" s="128"/>
      <c r="I27" s="544">
        <f t="shared" si="0"/>
        <v>73.049174662147564</v>
      </c>
    </row>
    <row r="28" spans="1:10" s="30" customFormat="1" ht="12.75" customHeight="1">
      <c r="A28" s="127">
        <v>1994</v>
      </c>
      <c r="B28" s="128"/>
      <c r="C28" s="721">
        <v>422</v>
      </c>
      <c r="D28" s="128"/>
      <c r="E28" s="128"/>
      <c r="F28" s="542">
        <v>5102210</v>
      </c>
      <c r="G28" s="128"/>
      <c r="H28" s="128"/>
      <c r="I28" s="544">
        <f t="shared" si="0"/>
        <v>82.709257361025905</v>
      </c>
    </row>
    <row r="29" spans="1:10" s="30" customFormat="1" ht="12.75" customHeight="1">
      <c r="A29" s="127">
        <v>1995</v>
      </c>
      <c r="B29" s="128"/>
      <c r="C29" s="721">
        <v>426</v>
      </c>
      <c r="D29" s="128"/>
      <c r="E29" s="128"/>
      <c r="F29" s="542">
        <v>5103690</v>
      </c>
      <c r="G29" s="128"/>
      <c r="H29" s="128"/>
      <c r="I29" s="544">
        <f t="shared" si="0"/>
        <v>83.469019474145171</v>
      </c>
    </row>
    <row r="30" spans="1:10" s="30" customFormat="1" ht="12.75" customHeight="1">
      <c r="A30" s="127">
        <v>1996</v>
      </c>
      <c r="B30" s="721">
        <v>244</v>
      </c>
      <c r="C30" s="721">
        <v>460</v>
      </c>
      <c r="D30" s="721">
        <v>208</v>
      </c>
      <c r="E30" s="127"/>
      <c r="F30" s="542">
        <v>5092190</v>
      </c>
      <c r="G30" s="127"/>
      <c r="H30" s="544">
        <f>1000000*B30/F30</f>
        <v>47.916515291063376</v>
      </c>
      <c r="I30" s="544">
        <f>1000000*C30/F30</f>
        <v>90.334414073316196</v>
      </c>
      <c r="J30" s="544">
        <f>1000000*D30/F30</f>
        <v>40.846865494021237</v>
      </c>
    </row>
    <row r="31" spans="1:10" s="30" customFormat="1" ht="12.75">
      <c r="A31" s="127">
        <v>1997</v>
      </c>
      <c r="B31" s="721">
        <v>224</v>
      </c>
      <c r="C31" s="721">
        <v>447</v>
      </c>
      <c r="D31" s="721">
        <v>188</v>
      </c>
      <c r="E31" s="127"/>
      <c r="F31" s="542">
        <v>5083340</v>
      </c>
      <c r="G31" s="127"/>
      <c r="H31" s="544">
        <f t="shared" ref="H31:H54" si="1">1000000*B31/F31</f>
        <v>44.065515979651174</v>
      </c>
      <c r="I31" s="544">
        <f t="shared" ref="I31:I54" si="2">1000000*C31/F31</f>
        <v>87.934310905821761</v>
      </c>
      <c r="J31" s="544">
        <f t="shared" ref="J31:J54" si="3">1000000*D31/F31</f>
        <v>36.983558054350091</v>
      </c>
    </row>
    <row r="32" spans="1:10" s="30" customFormat="1" ht="12.75">
      <c r="A32" s="127">
        <v>1998</v>
      </c>
      <c r="B32" s="721">
        <v>249</v>
      </c>
      <c r="C32" s="721">
        <v>449</v>
      </c>
      <c r="D32" s="721">
        <v>230</v>
      </c>
      <c r="E32" s="127"/>
      <c r="F32" s="542">
        <v>5077070</v>
      </c>
      <c r="G32" s="127"/>
      <c r="H32" s="544">
        <f t="shared" si="1"/>
        <v>49.044035240798337</v>
      </c>
      <c r="I32" s="544">
        <f t="shared" si="2"/>
        <v>88.436834630997794</v>
      </c>
      <c r="J32" s="544">
        <f t="shared" si="3"/>
        <v>45.301719298729388</v>
      </c>
    </row>
    <row r="33" spans="1:10" s="30" customFormat="1" ht="12.75">
      <c r="A33" s="127">
        <v>1999</v>
      </c>
      <c r="B33" s="721">
        <v>291</v>
      </c>
      <c r="C33" s="721">
        <v>492</v>
      </c>
      <c r="D33" s="721">
        <v>272</v>
      </c>
      <c r="E33" s="127"/>
      <c r="F33" s="542">
        <v>5071950</v>
      </c>
      <c r="G33" s="127"/>
      <c r="H33" s="544">
        <f t="shared" si="1"/>
        <v>57.374382633898207</v>
      </c>
      <c r="I33" s="544">
        <f t="shared" si="2"/>
        <v>97.004110844941295</v>
      </c>
      <c r="J33" s="544">
        <f t="shared" si="3"/>
        <v>53.628288922406568</v>
      </c>
    </row>
    <row r="34" spans="1:10" s="30" customFormat="1" ht="12.75">
      <c r="A34" s="127">
        <v>2000</v>
      </c>
      <c r="B34" s="721">
        <v>292</v>
      </c>
      <c r="C34" s="721">
        <v>495</v>
      </c>
      <c r="D34" s="721">
        <v>320</v>
      </c>
      <c r="E34" s="127"/>
      <c r="F34" s="542">
        <v>5062940</v>
      </c>
      <c r="G34" s="127"/>
      <c r="H34" s="544">
        <f t="shared" si="1"/>
        <v>57.673999691878635</v>
      </c>
      <c r="I34" s="544">
        <f t="shared" si="2"/>
        <v>97.769280299588772</v>
      </c>
      <c r="J34" s="544">
        <f t="shared" si="3"/>
        <v>63.204383223976585</v>
      </c>
    </row>
    <row r="35" spans="1:10" s="30" customFormat="1" ht="12.75">
      <c r="A35" s="127">
        <v>2001</v>
      </c>
      <c r="B35" s="721">
        <v>332</v>
      </c>
      <c r="C35" s="721">
        <v>551</v>
      </c>
      <c r="D35" s="721">
        <v>378</v>
      </c>
      <c r="E35" s="127"/>
      <c r="F35" s="542">
        <v>5064200</v>
      </c>
      <c r="G35" s="127"/>
      <c r="H35" s="544">
        <f t="shared" si="1"/>
        <v>65.558232297302638</v>
      </c>
      <c r="I35" s="544">
        <f t="shared" si="2"/>
        <v>108.8029698669089</v>
      </c>
      <c r="J35" s="544">
        <f t="shared" si="3"/>
        <v>74.641601832471068</v>
      </c>
    </row>
    <row r="36" spans="1:10" s="30" customFormat="1" ht="12.75">
      <c r="A36" s="127">
        <v>2002</v>
      </c>
      <c r="B36" s="721">
        <v>382</v>
      </c>
      <c r="C36" s="721">
        <v>566</v>
      </c>
      <c r="D36" s="721">
        <v>417</v>
      </c>
      <c r="E36" s="127"/>
      <c r="F36" s="542">
        <v>5066000</v>
      </c>
      <c r="G36" s="127"/>
      <c r="H36" s="544">
        <f t="shared" si="1"/>
        <v>75.404658507698386</v>
      </c>
      <c r="I36" s="544">
        <f t="shared" si="2"/>
        <v>111.7252270035531</v>
      </c>
      <c r="J36" s="544">
        <f t="shared" si="3"/>
        <v>82.313462297670739</v>
      </c>
    </row>
    <row r="37" spans="1:10" s="30" customFormat="1" ht="12.75">
      <c r="A37" s="127">
        <v>2003</v>
      </c>
      <c r="B37" s="721">
        <v>317</v>
      </c>
      <c r="C37" s="721">
        <v>493</v>
      </c>
      <c r="D37" s="721">
        <v>331</v>
      </c>
      <c r="E37" s="127"/>
      <c r="F37" s="542">
        <v>5068500</v>
      </c>
      <c r="G37" s="127"/>
      <c r="H37" s="544">
        <f t="shared" si="1"/>
        <v>62.543158725461183</v>
      </c>
      <c r="I37" s="544">
        <f t="shared" si="2"/>
        <v>97.26743612508632</v>
      </c>
      <c r="J37" s="544">
        <f t="shared" si="3"/>
        <v>65.305317154976819</v>
      </c>
    </row>
    <row r="38" spans="1:10" s="30" customFormat="1" ht="12.75">
      <c r="A38" s="127">
        <v>2004</v>
      </c>
      <c r="B38" s="721">
        <v>356</v>
      </c>
      <c r="C38" s="721">
        <v>546</v>
      </c>
      <c r="D38" s="721">
        <v>387</v>
      </c>
      <c r="E38" s="127"/>
      <c r="F38" s="542">
        <v>5084300</v>
      </c>
      <c r="G38" s="127"/>
      <c r="H38" s="544">
        <f t="shared" si="1"/>
        <v>70.019471707019648</v>
      </c>
      <c r="I38" s="544">
        <f t="shared" si="2"/>
        <v>107.38941447200204</v>
      </c>
      <c r="J38" s="544">
        <f t="shared" si="3"/>
        <v>76.116672894990458</v>
      </c>
    </row>
    <row r="39" spans="1:10" s="30" customFormat="1" ht="12.75">
      <c r="A39" s="127">
        <v>2005</v>
      </c>
      <c r="B39" s="721">
        <v>336</v>
      </c>
      <c r="C39" s="721">
        <v>480</v>
      </c>
      <c r="D39" s="721">
        <v>352</v>
      </c>
      <c r="E39" s="127"/>
      <c r="F39" s="542">
        <v>5110200</v>
      </c>
      <c r="G39" s="127"/>
      <c r="H39" s="544">
        <f t="shared" si="1"/>
        <v>65.75085123869907</v>
      </c>
      <c r="I39" s="544">
        <f t="shared" si="2"/>
        <v>93.929787483855819</v>
      </c>
      <c r="J39" s="544">
        <f t="shared" si="3"/>
        <v>68.881844154827604</v>
      </c>
    </row>
    <row r="40" spans="1:10" s="30" customFormat="1" ht="12.75">
      <c r="A40" s="127">
        <v>2006</v>
      </c>
      <c r="B40" s="721">
        <v>421</v>
      </c>
      <c r="C40" s="721">
        <v>577</v>
      </c>
      <c r="D40" s="721">
        <v>415</v>
      </c>
      <c r="E40" s="127"/>
      <c r="F40" s="542">
        <v>5133000</v>
      </c>
      <c r="G40" s="127"/>
      <c r="H40" s="544">
        <f t="shared" si="1"/>
        <v>82.018312877459579</v>
      </c>
      <c r="I40" s="544">
        <f t="shared" si="2"/>
        <v>112.40989674654199</v>
      </c>
      <c r="J40" s="544">
        <f t="shared" si="3"/>
        <v>80.849405805571791</v>
      </c>
    </row>
    <row r="41" spans="1:10" s="30" customFormat="1" ht="12.75">
      <c r="A41" s="127">
        <v>2007</v>
      </c>
      <c r="B41" s="721">
        <v>455</v>
      </c>
      <c r="C41" s="721">
        <v>630</v>
      </c>
      <c r="D41" s="721">
        <v>450</v>
      </c>
      <c r="E41" s="130"/>
      <c r="F41" s="543">
        <v>5170000</v>
      </c>
      <c r="G41" s="130"/>
      <c r="H41" s="544">
        <f t="shared" si="1"/>
        <v>88.007736943907162</v>
      </c>
      <c r="I41" s="544">
        <f t="shared" si="2"/>
        <v>121.85686653771761</v>
      </c>
      <c r="J41" s="544">
        <f t="shared" si="3"/>
        <v>87.040618955512571</v>
      </c>
    </row>
    <row r="42" spans="1:10" s="30" customFormat="1" ht="12.75">
      <c r="A42" s="127">
        <v>2008</v>
      </c>
      <c r="B42" s="721">
        <v>574</v>
      </c>
      <c r="C42" s="721">
        <v>737</v>
      </c>
      <c r="D42" s="721">
        <v>559</v>
      </c>
      <c r="E42" s="130"/>
      <c r="F42" s="543">
        <v>5202900</v>
      </c>
      <c r="G42" s="130"/>
      <c r="H42" s="544">
        <f t="shared" si="1"/>
        <v>110.32308904649331</v>
      </c>
      <c r="I42" s="544">
        <f t="shared" si="2"/>
        <v>141.65177112764036</v>
      </c>
      <c r="J42" s="544">
        <f t="shared" si="3"/>
        <v>107.44008149301351</v>
      </c>
    </row>
    <row r="43" spans="1:10" s="30" customFormat="1" ht="12.75">
      <c r="A43" s="127">
        <v>2009</v>
      </c>
      <c r="B43" s="721">
        <v>545</v>
      </c>
      <c r="C43" s="721">
        <v>716</v>
      </c>
      <c r="D43" s="721">
        <v>534</v>
      </c>
      <c r="E43" s="130"/>
      <c r="F43" s="543">
        <v>5231900</v>
      </c>
      <c r="G43" s="130"/>
      <c r="H43" s="544">
        <f t="shared" si="1"/>
        <v>104.16865765782985</v>
      </c>
      <c r="I43" s="544">
        <f t="shared" si="2"/>
        <v>136.85276859267188</v>
      </c>
      <c r="J43" s="544">
        <f t="shared" si="3"/>
        <v>102.06617098950667</v>
      </c>
    </row>
    <row r="44" spans="1:10" s="30" customFormat="1" ht="12.75">
      <c r="A44" s="127">
        <v>2010</v>
      </c>
      <c r="B44" s="721">
        <v>485</v>
      </c>
      <c r="C44" s="721">
        <v>692</v>
      </c>
      <c r="D44" s="721">
        <v>482</v>
      </c>
      <c r="E44" s="130"/>
      <c r="F44" s="543">
        <v>5262200</v>
      </c>
      <c r="G44" s="130"/>
      <c r="H44" s="544">
        <f t="shared" si="1"/>
        <v>92.166774352932237</v>
      </c>
      <c r="I44" s="544">
        <f t="shared" si="2"/>
        <v>131.50393371593631</v>
      </c>
      <c r="J44" s="544">
        <f t="shared" si="3"/>
        <v>91.596670594048121</v>
      </c>
    </row>
    <row r="45" spans="1:10" s="30" customFormat="1" ht="12.75">
      <c r="A45" s="127">
        <v>2011</v>
      </c>
      <c r="B45" s="721">
        <v>584</v>
      </c>
      <c r="C45" s="721">
        <v>749</v>
      </c>
      <c r="D45" s="721">
        <v>558</v>
      </c>
      <c r="E45" s="130"/>
      <c r="F45" s="543">
        <v>5299900</v>
      </c>
      <c r="G45" s="130"/>
      <c r="H45" s="544">
        <f t="shared" si="1"/>
        <v>110.19075831619465</v>
      </c>
      <c r="I45" s="544">
        <f t="shared" si="2"/>
        <v>141.32342119662636</v>
      </c>
      <c r="J45" s="544">
        <f t="shared" si="3"/>
        <v>105.28500537745995</v>
      </c>
    </row>
    <row r="46" spans="1:10" s="30" customFormat="1" ht="12.75">
      <c r="A46" s="127">
        <v>2012</v>
      </c>
      <c r="B46" s="721">
        <v>581</v>
      </c>
      <c r="C46" s="721">
        <v>734</v>
      </c>
      <c r="D46" s="721">
        <v>549</v>
      </c>
      <c r="E46" s="130"/>
      <c r="F46" s="543">
        <v>5313600</v>
      </c>
      <c r="G46" s="130"/>
      <c r="H46" s="544">
        <f t="shared" si="1"/>
        <v>109.34206564287865</v>
      </c>
      <c r="I46" s="544">
        <f t="shared" si="2"/>
        <v>138.13610358325806</v>
      </c>
      <c r="J46" s="544">
        <f t="shared" si="3"/>
        <v>103.31978319783198</v>
      </c>
    </row>
    <row r="47" spans="1:10" s="30" customFormat="1" ht="12.75">
      <c r="A47" s="127">
        <v>2013</v>
      </c>
      <c r="B47" s="721">
        <v>527</v>
      </c>
      <c r="C47" s="721">
        <v>685</v>
      </c>
      <c r="D47" s="721">
        <v>516</v>
      </c>
      <c r="E47" s="130"/>
      <c r="F47" s="543">
        <v>5327700</v>
      </c>
      <c r="G47" s="130"/>
      <c r="H47" s="544">
        <f t="shared" si="1"/>
        <v>98.916981061245934</v>
      </c>
      <c r="I47" s="544">
        <f t="shared" si="2"/>
        <v>128.57330555399142</v>
      </c>
      <c r="J47" s="544">
        <f t="shared" si="3"/>
        <v>96.852300242130752</v>
      </c>
    </row>
    <row r="48" spans="1:10" s="30" customFormat="1" ht="12.75">
      <c r="A48" s="127">
        <v>2014</v>
      </c>
      <c r="B48" s="721">
        <v>614</v>
      </c>
      <c r="C48" s="721">
        <v>743</v>
      </c>
      <c r="D48" s="721">
        <v>574</v>
      </c>
      <c r="E48" s="130"/>
      <c r="F48" s="543">
        <v>5347600</v>
      </c>
      <c r="G48" s="130"/>
      <c r="H48" s="544">
        <f t="shared" si="1"/>
        <v>114.81786221856534</v>
      </c>
      <c r="I48" s="544">
        <f t="shared" si="2"/>
        <v>138.94083327100009</v>
      </c>
      <c r="J48" s="544">
        <f t="shared" si="3"/>
        <v>107.33787119455457</v>
      </c>
    </row>
    <row r="49" spans="1:11" s="30" customFormat="1" ht="12.75">
      <c r="A49" s="127">
        <v>2015</v>
      </c>
      <c r="B49" s="721">
        <v>706</v>
      </c>
      <c r="C49" s="721">
        <v>813</v>
      </c>
      <c r="D49" s="721">
        <v>637</v>
      </c>
      <c r="E49" s="130"/>
      <c r="F49" s="543">
        <v>5373000</v>
      </c>
      <c r="G49" s="130"/>
      <c r="H49" s="544">
        <f t="shared" si="1"/>
        <v>131.39772938767914</v>
      </c>
      <c r="I49" s="544">
        <f t="shared" si="2"/>
        <v>151.31211613623674</v>
      </c>
      <c r="J49" s="544">
        <f t="shared" si="3"/>
        <v>118.55574167131957</v>
      </c>
    </row>
    <row r="50" spans="1:11" s="30" customFormat="1" ht="12.75">
      <c r="A50" s="127">
        <v>2016</v>
      </c>
      <c r="B50" s="721">
        <v>868</v>
      </c>
      <c r="C50" s="721">
        <v>997</v>
      </c>
      <c r="D50" s="721">
        <v>772</v>
      </c>
      <c r="E50" s="130"/>
      <c r="F50" s="543">
        <v>5404700</v>
      </c>
      <c r="G50" s="130"/>
      <c r="H50" s="594">
        <f t="shared" si="1"/>
        <v>160.60095842507448</v>
      </c>
      <c r="I50" s="594">
        <f t="shared" si="2"/>
        <v>184.46907321405445</v>
      </c>
      <c r="J50" s="594">
        <f t="shared" si="3"/>
        <v>142.83864044257777</v>
      </c>
    </row>
    <row r="51" spans="1:11" s="30" customFormat="1" ht="12.75">
      <c r="A51" s="127">
        <v>2017</v>
      </c>
      <c r="B51" s="721">
        <v>934</v>
      </c>
      <c r="C51" s="721">
        <v>1045</v>
      </c>
      <c r="D51" s="721">
        <v>828</v>
      </c>
      <c r="E51" s="130"/>
      <c r="F51" s="543">
        <v>5424800</v>
      </c>
      <c r="G51" s="130"/>
      <c r="H51" s="594">
        <f t="shared" si="1"/>
        <v>172.17224598141868</v>
      </c>
      <c r="I51" s="594">
        <f t="shared" si="2"/>
        <v>192.63382981861082</v>
      </c>
      <c r="J51" s="594">
        <f t="shared" si="3"/>
        <v>152.63235510986581</v>
      </c>
    </row>
    <row r="52" spans="1:11" s="30" customFormat="1" ht="12.75">
      <c r="A52" s="127">
        <v>2018</v>
      </c>
      <c r="B52" s="721">
        <v>1187</v>
      </c>
      <c r="C52" s="721">
        <v>1313</v>
      </c>
      <c r="D52" s="721">
        <v>1064</v>
      </c>
      <c r="E52" s="130"/>
      <c r="F52" s="543">
        <v>5438100</v>
      </c>
      <c r="G52" s="130"/>
      <c r="H52" s="594">
        <f t="shared" si="1"/>
        <v>218.27476508339311</v>
      </c>
      <c r="I52" s="594">
        <f t="shared" si="2"/>
        <v>241.44462220260752</v>
      </c>
      <c r="J52" s="594">
        <f t="shared" si="3"/>
        <v>195.65657122892188</v>
      </c>
    </row>
    <row r="53" spans="1:11" s="30" customFormat="1" ht="12.75">
      <c r="A53" s="127">
        <v>2019</v>
      </c>
      <c r="B53" s="721">
        <v>1280</v>
      </c>
      <c r="C53" s="721">
        <v>1406</v>
      </c>
      <c r="D53" s="721">
        <v>1146</v>
      </c>
      <c r="E53" s="130"/>
      <c r="F53" s="543">
        <v>5463300</v>
      </c>
      <c r="G53" s="130"/>
      <c r="H53" s="594">
        <f t="shared" si="1"/>
        <v>234.29063020518734</v>
      </c>
      <c r="I53" s="594">
        <f t="shared" si="2"/>
        <v>257.35361411601048</v>
      </c>
      <c r="J53" s="594">
        <f t="shared" si="3"/>
        <v>209.76332985558179</v>
      </c>
    </row>
    <row r="54" spans="1:11" s="30" customFormat="1" ht="12.75">
      <c r="A54" s="127">
        <v>2020</v>
      </c>
      <c r="B54" s="721">
        <v>1339</v>
      </c>
      <c r="C54" s="721">
        <v>1461</v>
      </c>
      <c r="D54" s="721">
        <v>1177</v>
      </c>
      <c r="E54" s="130"/>
      <c r="F54" s="543">
        <v>5466000</v>
      </c>
      <c r="G54" s="130"/>
      <c r="H54" s="594">
        <f t="shared" si="1"/>
        <v>244.96889864617637</v>
      </c>
      <c r="I54" s="594">
        <f t="shared" si="2"/>
        <v>267.28869374313939</v>
      </c>
      <c r="J54" s="594">
        <f t="shared" si="3"/>
        <v>215.33113794365167</v>
      </c>
    </row>
    <row r="55" spans="1:11" ht="14.25" customHeight="1">
      <c r="A55" s="9"/>
      <c r="B55" s="837"/>
      <c r="C55" s="9"/>
      <c r="D55" s="9"/>
      <c r="E55" s="9"/>
      <c r="F55" s="9"/>
      <c r="G55" s="9"/>
      <c r="H55" s="9"/>
      <c r="I55" s="9"/>
      <c r="J55" s="9"/>
    </row>
    <row r="56" spans="1:11" ht="12.75" customHeight="1"/>
    <row r="57" spans="1:11" ht="11.25" customHeight="1">
      <c r="A57" s="1681" t="s">
        <v>185</v>
      </c>
      <c r="B57" s="1681"/>
    </row>
    <row r="58" spans="1:11" ht="11.25" customHeight="1">
      <c r="A58" s="1680" t="s">
        <v>311</v>
      </c>
      <c r="B58" s="1680"/>
      <c r="C58" s="1680"/>
      <c r="D58" s="1680"/>
      <c r="E58" s="484"/>
      <c r="F58" s="484"/>
      <c r="G58" s="484"/>
      <c r="H58" s="484"/>
      <c r="I58" s="167"/>
      <c r="J58" s="167"/>
      <c r="K58" s="167"/>
    </row>
    <row r="59" spans="1:11" ht="11.25" customHeight="1">
      <c r="A59" s="1680" t="s">
        <v>542</v>
      </c>
      <c r="B59" s="1680"/>
      <c r="C59" s="1680"/>
      <c r="D59" s="1680"/>
      <c r="E59" s="1680"/>
      <c r="F59" s="1680"/>
      <c r="G59" s="1680"/>
      <c r="H59" s="1680"/>
      <c r="I59" s="1680"/>
      <c r="J59" s="1680"/>
      <c r="K59" s="167"/>
    </row>
    <row r="60" spans="1:11" ht="11.25" customHeight="1">
      <c r="A60" s="98"/>
      <c r="B60" s="161"/>
      <c r="C60" s="161"/>
      <c r="D60" s="161"/>
      <c r="E60" s="161"/>
      <c r="F60" s="161"/>
      <c r="G60" s="161"/>
      <c r="H60" s="161"/>
      <c r="I60" s="161"/>
      <c r="J60" s="161"/>
      <c r="K60" s="161"/>
    </row>
    <row r="61" spans="1:11" s="126" customFormat="1" ht="11.25" customHeight="1">
      <c r="A61" s="1678" t="s">
        <v>815</v>
      </c>
      <c r="B61" s="1679"/>
    </row>
    <row r="63" spans="1:11">
      <c r="B63" s="124"/>
      <c r="C63" s="124"/>
      <c r="D63" s="124"/>
      <c r="E63" s="124"/>
      <c r="F63" s="124"/>
      <c r="G63" s="124"/>
      <c r="H63" s="124"/>
      <c r="I63" s="124"/>
      <c r="J63" s="124"/>
      <c r="K63" s="124"/>
    </row>
  </sheetData>
  <mergeCells count="17">
    <mergeCell ref="A1:F1"/>
    <mergeCell ref="J5:J11"/>
    <mergeCell ref="B3:D4"/>
    <mergeCell ref="E3:E4"/>
    <mergeCell ref="G3:G4"/>
    <mergeCell ref="H3:J4"/>
    <mergeCell ref="A61:B61"/>
    <mergeCell ref="A58:D58"/>
    <mergeCell ref="A57:B57"/>
    <mergeCell ref="A59:J59"/>
    <mergeCell ref="A5:A11"/>
    <mergeCell ref="B5:B11"/>
    <mergeCell ref="C5:C11"/>
    <mergeCell ref="D5:D11"/>
    <mergeCell ref="F5:F11"/>
    <mergeCell ref="H5:H11"/>
    <mergeCell ref="I5:I11"/>
  </mergeCells>
  <phoneticPr fontId="0" type="noConversion"/>
  <hyperlinks>
    <hyperlink ref="J1" location="Contents!A1" display="back to contents"/>
  </hyperlinks>
  <pageMargins left="0.75" right="0.75" top="1" bottom="1" header="0.5" footer="0.5"/>
  <pageSetup paperSize="9" scale="6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showGridLines="0" workbookViewId="0">
      <selection sqref="A1:I2"/>
    </sheetView>
  </sheetViews>
  <sheetFormatPr defaultColWidth="9.33203125" defaultRowHeight="11.25"/>
  <cols>
    <col min="1" max="1" width="49.1640625" style="131" customWidth="1"/>
    <col min="2" max="9" width="9.5" style="131" bestFit="1" customWidth="1"/>
    <col min="10" max="10" width="10.83203125" style="131" bestFit="1" customWidth="1"/>
    <col min="11" max="12" width="10.83203125" style="131" customWidth="1"/>
    <col min="13" max="13" width="2.83203125" style="131" customWidth="1"/>
    <col min="14" max="14" width="16.83203125" style="131" customWidth="1"/>
    <col min="15" max="16384" width="9.33203125" style="131"/>
  </cols>
  <sheetData>
    <row r="1" spans="1:16" ht="18" customHeight="1">
      <c r="A1" s="1701" t="s">
        <v>1841</v>
      </c>
      <c r="B1" s="1701"/>
      <c r="C1" s="1701"/>
      <c r="D1" s="1701"/>
      <c r="E1" s="1701"/>
      <c r="F1" s="1701"/>
      <c r="G1" s="1701"/>
      <c r="H1" s="1701"/>
      <c r="I1" s="1701"/>
      <c r="K1" s="1455" t="s">
        <v>665</v>
      </c>
      <c r="L1" s="1455"/>
      <c r="O1" s="1209"/>
      <c r="P1" s="1209"/>
    </row>
    <row r="2" spans="1:16" ht="18" customHeight="1">
      <c r="A2" s="1701"/>
      <c r="B2" s="1701"/>
      <c r="C2" s="1701"/>
      <c r="D2" s="1701"/>
      <c r="E2" s="1701"/>
      <c r="F2" s="1701"/>
      <c r="G2" s="1701"/>
      <c r="H2" s="1701"/>
      <c r="I2" s="1701"/>
      <c r="N2" s="758"/>
      <c r="O2" s="758"/>
      <c r="P2" s="758"/>
    </row>
    <row r="3" spans="1:16" ht="15" customHeight="1" thickBot="1">
      <c r="A3" s="214"/>
      <c r="B3" s="214"/>
      <c r="C3" s="214"/>
      <c r="D3" s="214"/>
      <c r="E3" s="214"/>
      <c r="F3" s="214"/>
      <c r="G3" s="472"/>
      <c r="H3" s="472"/>
      <c r="I3" s="472"/>
      <c r="J3" s="472"/>
      <c r="K3" s="472"/>
      <c r="L3" s="472"/>
    </row>
    <row r="4" spans="1:16" s="132" customFormat="1" ht="15.6" customHeight="1">
      <c r="A4" s="1702" t="s">
        <v>303</v>
      </c>
      <c r="B4" s="1695">
        <v>2010</v>
      </c>
      <c r="C4" s="1698">
        <v>2011</v>
      </c>
      <c r="D4" s="1695">
        <v>2012</v>
      </c>
      <c r="E4" s="1695">
        <v>2013</v>
      </c>
      <c r="F4" s="1695">
        <v>2014</v>
      </c>
      <c r="G4" s="1695">
        <v>2015</v>
      </c>
      <c r="H4" s="1695">
        <v>2016</v>
      </c>
      <c r="I4" s="1695">
        <v>2017</v>
      </c>
      <c r="J4" s="1695">
        <v>2018</v>
      </c>
      <c r="K4" s="1695">
        <v>2019</v>
      </c>
      <c r="L4" s="1695">
        <v>2020</v>
      </c>
    </row>
    <row r="5" spans="1:16" s="132" customFormat="1" ht="12.75">
      <c r="A5" s="1703"/>
      <c r="B5" s="1696"/>
      <c r="C5" s="1699"/>
      <c r="D5" s="1696"/>
      <c r="E5" s="1696"/>
      <c r="F5" s="1696"/>
      <c r="G5" s="1696"/>
      <c r="H5" s="1696"/>
      <c r="I5" s="1696"/>
      <c r="J5" s="1696"/>
      <c r="K5" s="1696"/>
      <c r="L5" s="1696"/>
    </row>
    <row r="6" spans="1:16" s="132" customFormat="1" ht="12.75">
      <c r="A6" s="1704"/>
      <c r="B6" s="1697"/>
      <c r="C6" s="1700"/>
      <c r="D6" s="1697"/>
      <c r="E6" s="1697"/>
      <c r="F6" s="1697"/>
      <c r="G6" s="1697"/>
      <c r="H6" s="1697"/>
      <c r="I6" s="1697"/>
      <c r="J6" s="1697"/>
      <c r="K6" s="1697"/>
      <c r="L6" s="1697"/>
    </row>
    <row r="7" spans="1:16" s="132" customFormat="1" ht="12.75">
      <c r="A7" s="146"/>
      <c r="B7" s="147"/>
      <c r="C7" s="147"/>
      <c r="D7" s="147"/>
    </row>
    <row r="8" spans="1:16" s="132" customFormat="1" ht="12.75">
      <c r="A8" s="133" t="s">
        <v>873</v>
      </c>
      <c r="B8" s="724">
        <v>692</v>
      </c>
      <c r="C8" s="725">
        <v>749</v>
      </c>
      <c r="D8" s="725">
        <v>734</v>
      </c>
      <c r="E8" s="726">
        <v>685</v>
      </c>
      <c r="F8" s="726">
        <v>743</v>
      </c>
      <c r="G8" s="726">
        <v>813</v>
      </c>
      <c r="H8" s="726">
        <v>997</v>
      </c>
      <c r="I8" s="726">
        <v>1045</v>
      </c>
      <c r="J8" s="726">
        <v>1313</v>
      </c>
      <c r="K8" s="726">
        <v>1406</v>
      </c>
      <c r="L8" s="726">
        <v>1461</v>
      </c>
      <c r="N8" s="693"/>
    </row>
    <row r="9" spans="1:16" s="132" customFormat="1" ht="12.75">
      <c r="A9" s="81" t="s">
        <v>209</v>
      </c>
      <c r="B9" s="727"/>
      <c r="C9" s="728"/>
      <c r="D9" s="729"/>
      <c r="E9" s="730"/>
      <c r="F9" s="730"/>
      <c r="G9" s="730"/>
      <c r="H9" s="730"/>
      <c r="I9" s="730"/>
      <c r="J9" s="730"/>
      <c r="K9" s="730"/>
      <c r="L9" s="730"/>
      <c r="N9" s="693"/>
    </row>
    <row r="10" spans="1:16" s="132" customFormat="1" ht="12.75">
      <c r="A10" s="95"/>
      <c r="B10" s="727"/>
      <c r="C10" s="728"/>
      <c r="D10" s="729"/>
      <c r="E10" s="730"/>
      <c r="F10" s="730"/>
      <c r="G10" s="730"/>
      <c r="H10" s="730"/>
      <c r="I10" s="730"/>
      <c r="J10" s="730"/>
      <c r="K10" s="730"/>
      <c r="L10" s="730"/>
      <c r="N10" s="693"/>
    </row>
    <row r="11" spans="1:16" s="132" customFormat="1" ht="15" customHeight="1">
      <c r="A11" s="90" t="s">
        <v>371</v>
      </c>
      <c r="B11" s="732">
        <v>0</v>
      </c>
      <c r="C11" s="731">
        <v>1</v>
      </c>
      <c r="D11" s="733">
        <v>0</v>
      </c>
      <c r="E11" s="731">
        <v>0</v>
      </c>
      <c r="F11" s="731">
        <v>0</v>
      </c>
      <c r="G11" s="731">
        <v>2</v>
      </c>
      <c r="H11" s="731">
        <v>24</v>
      </c>
      <c r="I11" s="731">
        <v>99</v>
      </c>
      <c r="J11" s="731">
        <v>137</v>
      </c>
      <c r="K11" s="731">
        <v>71</v>
      </c>
      <c r="L11" s="731">
        <v>35</v>
      </c>
      <c r="N11" s="693"/>
    </row>
    <row r="12" spans="1:16" s="132" customFormat="1" ht="15" customHeight="1">
      <c r="A12" s="90" t="s">
        <v>337</v>
      </c>
      <c r="B12" s="732">
        <v>41</v>
      </c>
      <c r="C12" s="731">
        <v>37</v>
      </c>
      <c r="D12" s="733">
        <v>44</v>
      </c>
      <c r="E12" s="731">
        <v>60</v>
      </c>
      <c r="F12" s="731">
        <v>41</v>
      </c>
      <c r="G12" s="731">
        <v>47</v>
      </c>
      <c r="H12" s="731">
        <v>54</v>
      </c>
      <c r="I12" s="731">
        <v>42</v>
      </c>
      <c r="J12" s="731">
        <v>58</v>
      </c>
      <c r="K12" s="731">
        <v>44</v>
      </c>
      <c r="L12" s="731">
        <v>38</v>
      </c>
      <c r="N12" s="693"/>
    </row>
    <row r="13" spans="1:16" s="132" customFormat="1" ht="15" customHeight="1">
      <c r="A13" s="121" t="s">
        <v>91</v>
      </c>
      <c r="B13" s="732">
        <v>3</v>
      </c>
      <c r="C13" s="732">
        <v>24</v>
      </c>
      <c r="D13" s="734">
        <v>18</v>
      </c>
      <c r="E13" s="731">
        <v>27</v>
      </c>
      <c r="F13" s="731">
        <v>22</v>
      </c>
      <c r="G13" s="731">
        <v>17</v>
      </c>
      <c r="H13" s="731">
        <v>26</v>
      </c>
      <c r="I13" s="731">
        <v>33</v>
      </c>
      <c r="J13" s="731">
        <v>46</v>
      </c>
      <c r="K13" s="731">
        <v>53</v>
      </c>
      <c r="L13" s="731">
        <v>61</v>
      </c>
      <c r="N13" s="693"/>
    </row>
    <row r="14" spans="1:16" s="132" customFormat="1" ht="15" customHeight="1">
      <c r="A14" s="119" t="s">
        <v>304</v>
      </c>
      <c r="B14" s="732">
        <v>123</v>
      </c>
      <c r="C14" s="732">
        <v>116</v>
      </c>
      <c r="D14" s="734">
        <v>121</v>
      </c>
      <c r="E14" s="731">
        <v>120</v>
      </c>
      <c r="F14" s="731">
        <v>103</v>
      </c>
      <c r="G14" s="731">
        <v>132</v>
      </c>
      <c r="H14" s="731">
        <v>130</v>
      </c>
      <c r="I14" s="731">
        <v>148</v>
      </c>
      <c r="J14" s="731">
        <v>169</v>
      </c>
      <c r="K14" s="731">
        <v>120</v>
      </c>
      <c r="L14" s="731">
        <v>124</v>
      </c>
      <c r="N14" s="693"/>
    </row>
    <row r="15" spans="1:16" s="132" customFormat="1" ht="15" customHeight="1">
      <c r="A15" s="119" t="s">
        <v>305</v>
      </c>
      <c r="B15" s="732">
        <v>21</v>
      </c>
      <c r="C15" s="732">
        <v>32</v>
      </c>
      <c r="D15" s="734">
        <v>35</v>
      </c>
      <c r="E15" s="731">
        <v>29</v>
      </c>
      <c r="F15" s="731">
        <v>23</v>
      </c>
      <c r="G15" s="731">
        <v>30</v>
      </c>
      <c r="H15" s="731">
        <v>29</v>
      </c>
      <c r="I15" s="731">
        <v>30</v>
      </c>
      <c r="J15" s="731">
        <v>30</v>
      </c>
      <c r="K15" s="731">
        <v>33</v>
      </c>
      <c r="L15" s="731">
        <v>19</v>
      </c>
      <c r="N15" s="693"/>
    </row>
    <row r="16" spans="1:16" s="132" customFormat="1" ht="15" customHeight="1">
      <c r="A16" s="119" t="s">
        <v>306</v>
      </c>
      <c r="B16" s="732">
        <v>124</v>
      </c>
      <c r="C16" s="732">
        <v>187</v>
      </c>
      <c r="D16" s="734">
        <v>198</v>
      </c>
      <c r="E16" s="731">
        <v>149</v>
      </c>
      <c r="F16" s="731">
        <v>125</v>
      </c>
      <c r="G16" s="731">
        <v>192</v>
      </c>
      <c r="H16" s="731">
        <v>431</v>
      </c>
      <c r="I16" s="731">
        <v>555</v>
      </c>
      <c r="J16" s="731">
        <v>797</v>
      </c>
      <c r="K16" s="731">
        <v>907</v>
      </c>
      <c r="L16" s="731">
        <v>983</v>
      </c>
      <c r="N16" s="693"/>
    </row>
    <row r="17" spans="1:14" s="132" customFormat="1" ht="15" customHeight="1">
      <c r="A17" s="722" t="s">
        <v>601</v>
      </c>
      <c r="B17" s="732">
        <v>124</v>
      </c>
      <c r="C17" s="732">
        <v>173</v>
      </c>
      <c r="D17" s="734">
        <v>180</v>
      </c>
      <c r="E17" s="731">
        <v>126</v>
      </c>
      <c r="F17" s="731">
        <v>94</v>
      </c>
      <c r="G17" s="731">
        <v>144</v>
      </c>
      <c r="H17" s="731">
        <v>175</v>
      </c>
      <c r="I17" s="731">
        <v>234</v>
      </c>
      <c r="J17" s="731">
        <v>239</v>
      </c>
      <c r="K17" s="731">
        <v>205</v>
      </c>
      <c r="L17" s="731">
        <v>210</v>
      </c>
      <c r="N17" s="693"/>
    </row>
    <row r="18" spans="1:14" s="132" customFormat="1" ht="15" customHeight="1">
      <c r="A18" s="722" t="s">
        <v>602</v>
      </c>
      <c r="B18" s="732">
        <v>0</v>
      </c>
      <c r="C18" s="732">
        <v>15</v>
      </c>
      <c r="D18" s="734">
        <v>21</v>
      </c>
      <c r="E18" s="731">
        <v>40</v>
      </c>
      <c r="F18" s="731">
        <v>44</v>
      </c>
      <c r="G18" s="731">
        <v>59</v>
      </c>
      <c r="H18" s="731">
        <v>307</v>
      </c>
      <c r="I18" s="731">
        <v>426</v>
      </c>
      <c r="J18" s="731">
        <v>679</v>
      </c>
      <c r="K18" s="731">
        <v>827</v>
      </c>
      <c r="L18" s="731">
        <v>888</v>
      </c>
      <c r="N18" s="693"/>
    </row>
    <row r="19" spans="1:14" s="132" customFormat="1" ht="15" customHeight="1">
      <c r="A19" s="119" t="s">
        <v>372</v>
      </c>
      <c r="B19" s="732">
        <v>4</v>
      </c>
      <c r="C19" s="732">
        <v>10</v>
      </c>
      <c r="D19" s="734">
        <v>8</v>
      </c>
      <c r="E19" s="731">
        <v>11</v>
      </c>
      <c r="F19" s="731">
        <v>29</v>
      </c>
      <c r="G19" s="731">
        <v>25</v>
      </c>
      <c r="H19" s="731">
        <v>40</v>
      </c>
      <c r="I19" s="731">
        <v>36</v>
      </c>
      <c r="J19" s="731">
        <v>90</v>
      </c>
      <c r="K19" s="731">
        <v>82</v>
      </c>
      <c r="L19" s="731">
        <v>98</v>
      </c>
      <c r="N19" s="693"/>
    </row>
    <row r="20" spans="1:14" s="132" customFormat="1" ht="15" customHeight="1">
      <c r="A20" s="280" t="s">
        <v>737</v>
      </c>
      <c r="B20" s="732">
        <v>0</v>
      </c>
      <c r="C20" s="732">
        <v>0</v>
      </c>
      <c r="D20" s="734">
        <v>0</v>
      </c>
      <c r="E20" s="731">
        <v>0</v>
      </c>
      <c r="F20" s="731">
        <v>2</v>
      </c>
      <c r="G20" s="731">
        <v>7</v>
      </c>
      <c r="H20" s="731">
        <v>5</v>
      </c>
      <c r="I20" s="731">
        <v>2</v>
      </c>
      <c r="J20" s="731">
        <v>3</v>
      </c>
      <c r="K20" s="731">
        <v>6</v>
      </c>
      <c r="L20" s="731">
        <v>4</v>
      </c>
      <c r="N20" s="693"/>
    </row>
    <row r="21" spans="1:14" s="132" customFormat="1" ht="15" customHeight="1">
      <c r="A21" s="280" t="s">
        <v>373</v>
      </c>
      <c r="B21" s="732">
        <v>26</v>
      </c>
      <c r="C21" s="732">
        <v>22</v>
      </c>
      <c r="D21" s="734">
        <v>18</v>
      </c>
      <c r="E21" s="731">
        <v>13</v>
      </c>
      <c r="F21" s="731">
        <v>11</v>
      </c>
      <c r="G21" s="731">
        <v>18</v>
      </c>
      <c r="H21" s="731">
        <v>11</v>
      </c>
      <c r="I21" s="731">
        <v>9</v>
      </c>
      <c r="J21" s="731">
        <v>7</v>
      </c>
      <c r="K21" s="731">
        <v>11</v>
      </c>
      <c r="L21" s="731">
        <v>9</v>
      </c>
      <c r="N21" s="693"/>
    </row>
    <row r="22" spans="1:14" s="132" customFormat="1" ht="15" customHeight="1">
      <c r="A22" s="136" t="s">
        <v>32</v>
      </c>
      <c r="B22" s="732">
        <v>34</v>
      </c>
      <c r="C22" s="732">
        <v>36</v>
      </c>
      <c r="D22" s="734">
        <v>31</v>
      </c>
      <c r="E22" s="731">
        <v>45</v>
      </c>
      <c r="F22" s="731">
        <v>45</v>
      </c>
      <c r="G22" s="731">
        <v>94</v>
      </c>
      <c r="H22" s="731">
        <v>123</v>
      </c>
      <c r="I22" s="731">
        <v>176</v>
      </c>
      <c r="J22" s="731">
        <v>278</v>
      </c>
      <c r="K22" s="731">
        <v>375</v>
      </c>
      <c r="L22" s="731">
        <v>462</v>
      </c>
      <c r="N22" s="693"/>
    </row>
    <row r="23" spans="1:14" s="132" customFormat="1" ht="15" customHeight="1">
      <c r="A23" s="280" t="s">
        <v>603</v>
      </c>
      <c r="B23" s="732">
        <v>20</v>
      </c>
      <c r="C23" s="732">
        <v>48</v>
      </c>
      <c r="D23" s="734">
        <v>41</v>
      </c>
      <c r="E23" s="731">
        <v>46</v>
      </c>
      <c r="F23" s="731">
        <v>45</v>
      </c>
      <c r="G23" s="731">
        <v>40</v>
      </c>
      <c r="H23" s="731">
        <v>45</v>
      </c>
      <c r="I23" s="731">
        <v>40</v>
      </c>
      <c r="J23" s="731">
        <v>65</v>
      </c>
      <c r="K23" s="731">
        <v>68</v>
      </c>
      <c r="L23" s="731">
        <v>56</v>
      </c>
      <c r="N23" s="693"/>
    </row>
    <row r="24" spans="1:14" s="132" customFormat="1" ht="15" customHeight="1">
      <c r="A24" s="136" t="s">
        <v>30</v>
      </c>
      <c r="B24" s="732">
        <v>94</v>
      </c>
      <c r="C24" s="732">
        <v>124</v>
      </c>
      <c r="D24" s="734">
        <v>161</v>
      </c>
      <c r="E24" s="731">
        <v>106</v>
      </c>
      <c r="F24" s="731">
        <v>85</v>
      </c>
      <c r="G24" s="731">
        <v>122</v>
      </c>
      <c r="H24" s="731">
        <v>154</v>
      </c>
      <c r="I24" s="731">
        <v>205</v>
      </c>
      <c r="J24" s="731">
        <v>212</v>
      </c>
      <c r="K24" s="731">
        <v>188</v>
      </c>
      <c r="L24" s="731">
        <v>194</v>
      </c>
      <c r="N24" s="693"/>
    </row>
    <row r="25" spans="1:14" s="132" customFormat="1" ht="15" customHeight="1">
      <c r="A25" s="280" t="s">
        <v>677</v>
      </c>
      <c r="B25" s="732">
        <v>0</v>
      </c>
      <c r="C25" s="732">
        <v>0</v>
      </c>
      <c r="D25" s="734">
        <v>0</v>
      </c>
      <c r="E25" s="731">
        <v>1</v>
      </c>
      <c r="F25" s="731">
        <v>6</v>
      </c>
      <c r="G25" s="731">
        <v>10</v>
      </c>
      <c r="H25" s="731">
        <v>94</v>
      </c>
      <c r="I25" s="731">
        <v>38</v>
      </c>
      <c r="J25" s="731">
        <v>60</v>
      </c>
      <c r="K25" s="731">
        <v>23</v>
      </c>
      <c r="L25" s="731">
        <v>8</v>
      </c>
      <c r="N25" s="693"/>
    </row>
    <row r="26" spans="1:14" s="132" customFormat="1" ht="15" customHeight="1">
      <c r="A26" s="280" t="s">
        <v>678</v>
      </c>
      <c r="B26" s="732">
        <v>65</v>
      </c>
      <c r="C26" s="732">
        <v>87</v>
      </c>
      <c r="D26" s="734">
        <v>86</v>
      </c>
      <c r="E26" s="731">
        <v>81</v>
      </c>
      <c r="F26" s="731">
        <v>72</v>
      </c>
      <c r="G26" s="731">
        <v>95</v>
      </c>
      <c r="H26" s="731">
        <v>115</v>
      </c>
      <c r="I26" s="731">
        <v>101</v>
      </c>
      <c r="J26" s="731">
        <v>134</v>
      </c>
      <c r="K26" s="731">
        <v>118</v>
      </c>
      <c r="L26" s="731">
        <v>151</v>
      </c>
      <c r="N26" s="693"/>
    </row>
    <row r="27" spans="1:14" s="132" customFormat="1" ht="15" customHeight="1">
      <c r="A27" s="280" t="s">
        <v>684</v>
      </c>
      <c r="B27" s="732">
        <v>0</v>
      </c>
      <c r="C27" s="732">
        <v>9</v>
      </c>
      <c r="D27" s="734">
        <v>9</v>
      </c>
      <c r="E27" s="731">
        <v>17</v>
      </c>
      <c r="F27" s="731">
        <v>14</v>
      </c>
      <c r="G27" s="731">
        <v>15</v>
      </c>
      <c r="H27" s="731">
        <v>29</v>
      </c>
      <c r="I27" s="731">
        <v>27</v>
      </c>
      <c r="J27" s="731">
        <v>36</v>
      </c>
      <c r="K27" s="731">
        <v>26</v>
      </c>
      <c r="L27" s="731">
        <v>40</v>
      </c>
      <c r="N27" s="693"/>
    </row>
    <row r="28" spans="1:14" s="132" customFormat="1" ht="15" customHeight="1">
      <c r="A28" s="280" t="s">
        <v>374</v>
      </c>
      <c r="B28" s="732">
        <v>0</v>
      </c>
      <c r="C28" s="732">
        <v>0</v>
      </c>
      <c r="D28" s="734">
        <v>1</v>
      </c>
      <c r="E28" s="731">
        <v>8</v>
      </c>
      <c r="F28" s="731">
        <v>37</v>
      </c>
      <c r="G28" s="731">
        <v>43</v>
      </c>
      <c r="H28" s="731">
        <v>225</v>
      </c>
      <c r="I28" s="731">
        <v>300</v>
      </c>
      <c r="J28" s="731">
        <v>551</v>
      </c>
      <c r="K28" s="731">
        <v>758</v>
      </c>
      <c r="L28" s="731">
        <v>814</v>
      </c>
      <c r="N28" s="693"/>
    </row>
    <row r="29" spans="1:14" s="132" customFormat="1" ht="15" customHeight="1">
      <c r="A29" s="280" t="s">
        <v>681</v>
      </c>
      <c r="B29" s="732">
        <v>1</v>
      </c>
      <c r="C29" s="732">
        <v>5</v>
      </c>
      <c r="D29" s="734">
        <v>7</v>
      </c>
      <c r="E29" s="731">
        <v>4</v>
      </c>
      <c r="F29" s="731">
        <v>5</v>
      </c>
      <c r="G29" s="731">
        <v>3</v>
      </c>
      <c r="H29" s="731">
        <v>7</v>
      </c>
      <c r="I29" s="731">
        <v>15</v>
      </c>
      <c r="J29" s="731">
        <v>12</v>
      </c>
      <c r="K29" s="731">
        <v>25</v>
      </c>
      <c r="L29" s="731">
        <v>7</v>
      </c>
      <c r="N29" s="693"/>
    </row>
    <row r="30" spans="1:14" s="132" customFormat="1" ht="15" customHeight="1">
      <c r="A30" s="280" t="s">
        <v>682</v>
      </c>
      <c r="B30" s="732">
        <v>0</v>
      </c>
      <c r="C30" s="732">
        <v>0</v>
      </c>
      <c r="D30" s="734">
        <v>0</v>
      </c>
      <c r="E30" s="731">
        <v>0</v>
      </c>
      <c r="F30" s="731">
        <v>0</v>
      </c>
      <c r="G30" s="731">
        <v>0</v>
      </c>
      <c r="H30" s="731">
        <v>0</v>
      </c>
      <c r="I30" s="731">
        <v>0</v>
      </c>
      <c r="J30" s="731">
        <v>0</v>
      </c>
      <c r="K30" s="731">
        <v>22</v>
      </c>
      <c r="L30" s="731">
        <v>36</v>
      </c>
      <c r="N30" s="693"/>
    </row>
    <row r="31" spans="1:14" s="132" customFormat="1" ht="15" customHeight="1">
      <c r="A31" s="280" t="s">
        <v>992</v>
      </c>
      <c r="B31" s="732">
        <v>0</v>
      </c>
      <c r="C31" s="732">
        <v>0</v>
      </c>
      <c r="D31" s="734">
        <v>0</v>
      </c>
      <c r="E31" s="731">
        <v>0</v>
      </c>
      <c r="F31" s="731">
        <v>0</v>
      </c>
      <c r="G31" s="731">
        <v>1</v>
      </c>
      <c r="H31" s="731">
        <v>0</v>
      </c>
      <c r="I31" s="731">
        <v>0</v>
      </c>
      <c r="J31" s="731">
        <v>1</v>
      </c>
      <c r="K31" s="731">
        <v>4</v>
      </c>
      <c r="L31" s="731">
        <v>43</v>
      </c>
      <c r="N31" s="693"/>
    </row>
    <row r="32" spans="1:14" s="132" customFormat="1" ht="15" customHeight="1">
      <c r="A32" s="280" t="s">
        <v>375</v>
      </c>
      <c r="B32" s="732">
        <v>16</v>
      </c>
      <c r="C32" s="732">
        <v>11</v>
      </c>
      <c r="D32" s="734">
        <v>13</v>
      </c>
      <c r="E32" s="731">
        <v>9</v>
      </c>
      <c r="F32" s="731">
        <v>10</v>
      </c>
      <c r="G32" s="731">
        <v>11</v>
      </c>
      <c r="H32" s="731">
        <v>16</v>
      </c>
      <c r="I32" s="731">
        <v>16</v>
      </c>
      <c r="J32" s="731">
        <v>16</v>
      </c>
      <c r="K32" s="731">
        <v>11</v>
      </c>
      <c r="L32" s="731">
        <v>6</v>
      </c>
      <c r="N32" s="693"/>
    </row>
    <row r="33" spans="1:14" s="132" customFormat="1" ht="15" customHeight="1">
      <c r="A33" s="280" t="s">
        <v>338</v>
      </c>
      <c r="B33" s="732">
        <v>4</v>
      </c>
      <c r="C33" s="732">
        <v>10</v>
      </c>
      <c r="D33" s="734">
        <v>24</v>
      </c>
      <c r="E33" s="731">
        <v>51</v>
      </c>
      <c r="F33" s="731">
        <v>67</v>
      </c>
      <c r="G33" s="731">
        <v>102</v>
      </c>
      <c r="H33" s="731">
        <v>154</v>
      </c>
      <c r="I33" s="731">
        <v>144</v>
      </c>
      <c r="J33" s="731">
        <v>200</v>
      </c>
      <c r="K33" s="731">
        <v>198</v>
      </c>
      <c r="L33" s="731">
        <v>216</v>
      </c>
      <c r="N33" s="693"/>
    </row>
    <row r="34" spans="1:14" s="132" customFormat="1" ht="15" customHeight="1">
      <c r="A34" s="280" t="s">
        <v>600</v>
      </c>
      <c r="B34" s="732">
        <v>5</v>
      </c>
      <c r="C34" s="732">
        <v>11</v>
      </c>
      <c r="D34" s="734">
        <v>29</v>
      </c>
      <c r="E34" s="731">
        <v>62</v>
      </c>
      <c r="F34" s="731">
        <v>91</v>
      </c>
      <c r="G34" s="731">
        <v>135</v>
      </c>
      <c r="H34" s="731">
        <v>212</v>
      </c>
      <c r="I34" s="731">
        <v>245</v>
      </c>
      <c r="J34" s="731">
        <v>377</v>
      </c>
      <c r="K34" s="731">
        <v>446</v>
      </c>
      <c r="L34" s="731">
        <v>503</v>
      </c>
      <c r="N34" s="693"/>
    </row>
    <row r="35" spans="1:14" s="132" customFormat="1" ht="15" customHeight="1">
      <c r="A35" s="280" t="s">
        <v>993</v>
      </c>
      <c r="B35" s="732">
        <v>0</v>
      </c>
      <c r="C35" s="732">
        <v>0</v>
      </c>
      <c r="D35" s="734">
        <v>0</v>
      </c>
      <c r="E35" s="731">
        <v>1</v>
      </c>
      <c r="F35" s="731">
        <v>2</v>
      </c>
      <c r="G35" s="731">
        <v>1</v>
      </c>
      <c r="H35" s="731">
        <v>2</v>
      </c>
      <c r="I35" s="731">
        <v>2</v>
      </c>
      <c r="J35" s="731">
        <v>2</v>
      </c>
      <c r="K35" s="731">
        <v>1</v>
      </c>
      <c r="L35" s="731">
        <v>10</v>
      </c>
      <c r="N35" s="693"/>
    </row>
    <row r="36" spans="1:14" s="132" customFormat="1" ht="15" customHeight="1">
      <c r="A36" s="280" t="s">
        <v>607</v>
      </c>
      <c r="B36" s="732">
        <v>256</v>
      </c>
      <c r="C36" s="732">
        <v>207</v>
      </c>
      <c r="D36" s="734">
        <v>222</v>
      </c>
      <c r="E36" s="731">
        <v>221</v>
      </c>
      <c r="F36" s="731">
        <v>312</v>
      </c>
      <c r="G36" s="731">
        <v>349</v>
      </c>
      <c r="H36" s="731">
        <v>477</v>
      </c>
      <c r="I36" s="731">
        <v>475</v>
      </c>
      <c r="J36" s="731">
        <v>542</v>
      </c>
      <c r="K36" s="731">
        <v>653</v>
      </c>
      <c r="L36" s="731">
        <v>609</v>
      </c>
      <c r="N36" s="693"/>
    </row>
    <row r="37" spans="1:14" s="132" customFormat="1" ht="15" customHeight="1">
      <c r="A37" s="280" t="s">
        <v>608</v>
      </c>
      <c r="B37" s="732">
        <v>400</v>
      </c>
      <c r="C37" s="732">
        <v>431</v>
      </c>
      <c r="D37" s="734">
        <v>403</v>
      </c>
      <c r="E37" s="731">
        <v>383</v>
      </c>
      <c r="F37" s="731">
        <v>454</v>
      </c>
      <c r="G37" s="731">
        <v>497</v>
      </c>
      <c r="H37" s="731">
        <v>656</v>
      </c>
      <c r="I37" s="731">
        <v>716</v>
      </c>
      <c r="J37" s="731">
        <v>904</v>
      </c>
      <c r="K37" s="731">
        <v>976</v>
      </c>
      <c r="L37" s="731">
        <v>1064</v>
      </c>
      <c r="N37" s="693"/>
    </row>
    <row r="38" spans="1:14" s="132" customFormat="1" ht="15" customHeight="1">
      <c r="A38" s="136" t="s">
        <v>31</v>
      </c>
      <c r="B38" s="732">
        <v>177</v>
      </c>
      <c r="C38" s="732">
        <v>275</v>
      </c>
      <c r="D38" s="734">
        <v>241</v>
      </c>
      <c r="E38" s="731">
        <v>216</v>
      </c>
      <c r="F38" s="731">
        <v>216</v>
      </c>
      <c r="G38" s="731">
        <v>252</v>
      </c>
      <c r="H38" s="731">
        <v>366</v>
      </c>
      <c r="I38" s="731">
        <v>443</v>
      </c>
      <c r="J38" s="731">
        <v>564</v>
      </c>
      <c r="K38" s="731">
        <v>572</v>
      </c>
      <c r="L38" s="731">
        <v>710</v>
      </c>
      <c r="N38" s="693"/>
    </row>
    <row r="39" spans="1:14" s="132" customFormat="1" ht="15" customHeight="1">
      <c r="A39" s="280" t="s">
        <v>339</v>
      </c>
      <c r="B39" s="732">
        <v>9</v>
      </c>
      <c r="C39" s="732">
        <v>18</v>
      </c>
      <c r="D39" s="734">
        <v>24</v>
      </c>
      <c r="E39" s="731">
        <v>26</v>
      </c>
      <c r="F39" s="731">
        <v>20</v>
      </c>
      <c r="G39" s="731">
        <v>39</v>
      </c>
      <c r="H39" s="731">
        <v>35</v>
      </c>
      <c r="I39" s="731">
        <v>65</v>
      </c>
      <c r="J39" s="731">
        <v>59</v>
      </c>
      <c r="K39" s="731">
        <v>39</v>
      </c>
      <c r="L39" s="731">
        <v>57</v>
      </c>
      <c r="N39" s="693"/>
    </row>
    <row r="40" spans="1:14" s="132" customFormat="1" ht="15" customHeight="1">
      <c r="A40" s="280" t="s">
        <v>376</v>
      </c>
      <c r="B40" s="732">
        <v>7</v>
      </c>
      <c r="C40" s="732">
        <v>9</v>
      </c>
      <c r="D40" s="734">
        <v>14</v>
      </c>
      <c r="E40" s="731">
        <v>8</v>
      </c>
      <c r="F40" s="731">
        <v>5</v>
      </c>
      <c r="G40" s="731">
        <v>11</v>
      </c>
      <c r="H40" s="731">
        <v>11</v>
      </c>
      <c r="I40" s="731">
        <v>11</v>
      </c>
      <c r="J40" s="731">
        <v>15</v>
      </c>
      <c r="K40" s="731">
        <v>12</v>
      </c>
      <c r="L40" s="731">
        <v>5</v>
      </c>
      <c r="N40" s="693"/>
    </row>
    <row r="41" spans="1:14" s="132" customFormat="1" ht="15" customHeight="1">
      <c r="A41" s="280" t="s">
        <v>609</v>
      </c>
      <c r="B41" s="732">
        <v>480</v>
      </c>
      <c r="C41" s="732">
        <v>558</v>
      </c>
      <c r="D41" s="734">
        <v>531</v>
      </c>
      <c r="E41" s="731">
        <v>499</v>
      </c>
      <c r="F41" s="731">
        <v>553</v>
      </c>
      <c r="G41" s="731">
        <v>619</v>
      </c>
      <c r="H41" s="731">
        <v>776</v>
      </c>
      <c r="I41" s="731">
        <v>840</v>
      </c>
      <c r="J41" s="731">
        <v>1039</v>
      </c>
      <c r="K41" s="731">
        <v>1125</v>
      </c>
      <c r="L41" s="731">
        <v>1204</v>
      </c>
      <c r="N41" s="693"/>
    </row>
    <row r="42" spans="1:14" s="132" customFormat="1" ht="15" customHeight="1">
      <c r="A42" s="280" t="s">
        <v>377</v>
      </c>
      <c r="B42" s="732">
        <v>3</v>
      </c>
      <c r="C42" s="732">
        <v>12</v>
      </c>
      <c r="D42" s="734">
        <v>11</v>
      </c>
      <c r="E42" s="731">
        <v>9</v>
      </c>
      <c r="F42" s="731">
        <v>7</v>
      </c>
      <c r="G42" s="731">
        <v>12</v>
      </c>
      <c r="H42" s="731">
        <v>17</v>
      </c>
      <c r="I42" s="731">
        <v>20</v>
      </c>
      <c r="J42" s="731">
        <v>19</v>
      </c>
      <c r="K42" s="731">
        <v>36</v>
      </c>
      <c r="L42" s="731">
        <v>31</v>
      </c>
      <c r="N42" s="693"/>
    </row>
    <row r="43" spans="1:14" s="132" customFormat="1" ht="15" customHeight="1">
      <c r="A43" s="280" t="s">
        <v>610</v>
      </c>
      <c r="B43" s="732">
        <v>48</v>
      </c>
      <c r="C43" s="732">
        <v>45</v>
      </c>
      <c r="D43" s="734">
        <v>37</v>
      </c>
      <c r="E43" s="731">
        <v>38</v>
      </c>
      <c r="F43" s="731">
        <v>43</v>
      </c>
      <c r="G43" s="731">
        <v>36</v>
      </c>
      <c r="H43" s="731">
        <v>41</v>
      </c>
      <c r="I43" s="731">
        <v>54</v>
      </c>
      <c r="J43" s="731">
        <v>55</v>
      </c>
      <c r="K43" s="731">
        <v>50</v>
      </c>
      <c r="L43" s="731">
        <v>38</v>
      </c>
      <c r="N43" s="693"/>
    </row>
    <row r="44" spans="1:14" s="132" customFormat="1" ht="15" customHeight="1">
      <c r="A44" s="280" t="s">
        <v>340</v>
      </c>
      <c r="B44" s="732">
        <v>0</v>
      </c>
      <c r="C44" s="732">
        <v>14</v>
      </c>
      <c r="D44" s="734">
        <v>20</v>
      </c>
      <c r="E44" s="731">
        <v>34</v>
      </c>
      <c r="F44" s="731">
        <v>6</v>
      </c>
      <c r="G44" s="731">
        <v>6</v>
      </c>
      <c r="H44" s="731">
        <v>6</v>
      </c>
      <c r="I44" s="731">
        <v>30</v>
      </c>
      <c r="J44" s="731">
        <v>27</v>
      </c>
      <c r="K44" s="731">
        <v>24</v>
      </c>
      <c r="L44" s="731">
        <v>43</v>
      </c>
      <c r="N44" s="693"/>
    </row>
    <row r="45" spans="1:14" s="132" customFormat="1" ht="15" customHeight="1">
      <c r="A45" s="280" t="s">
        <v>385</v>
      </c>
      <c r="B45" s="732">
        <v>1</v>
      </c>
      <c r="C45" s="732">
        <v>1</v>
      </c>
      <c r="D45" s="734">
        <v>5</v>
      </c>
      <c r="E45" s="731">
        <v>12</v>
      </c>
      <c r="F45" s="731">
        <v>26</v>
      </c>
      <c r="G45" s="731">
        <v>42</v>
      </c>
      <c r="H45" s="731">
        <v>71</v>
      </c>
      <c r="I45" s="731">
        <v>121</v>
      </c>
      <c r="J45" s="731">
        <v>216</v>
      </c>
      <c r="K45" s="731">
        <v>282</v>
      </c>
      <c r="L45" s="731">
        <v>334</v>
      </c>
      <c r="N45" s="693"/>
    </row>
    <row r="46" spans="1:14" s="132" customFormat="1" ht="15" customHeight="1">
      <c r="A46" s="280" t="s">
        <v>378</v>
      </c>
      <c r="B46" s="732">
        <v>5</v>
      </c>
      <c r="C46" s="732">
        <v>11</v>
      </c>
      <c r="D46" s="734">
        <v>15</v>
      </c>
      <c r="E46" s="731">
        <v>18</v>
      </c>
      <c r="F46" s="731">
        <v>17</v>
      </c>
      <c r="G46" s="731">
        <v>13</v>
      </c>
      <c r="H46" s="731">
        <v>15</v>
      </c>
      <c r="I46" s="731">
        <v>20</v>
      </c>
      <c r="J46" s="731">
        <v>29</v>
      </c>
      <c r="K46" s="731">
        <v>18</v>
      </c>
      <c r="L46" s="731">
        <v>23</v>
      </c>
      <c r="N46" s="693"/>
    </row>
    <row r="47" spans="1:14" s="132" customFormat="1" ht="15" customHeight="1">
      <c r="A47" s="280" t="s">
        <v>644</v>
      </c>
      <c r="B47" s="732">
        <v>5</v>
      </c>
      <c r="C47" s="732">
        <v>16</v>
      </c>
      <c r="D47" s="734">
        <v>11</v>
      </c>
      <c r="E47" s="731">
        <v>8</v>
      </c>
      <c r="F47" s="731">
        <v>10</v>
      </c>
      <c r="G47" s="731">
        <v>13</v>
      </c>
      <c r="H47" s="731">
        <v>9</v>
      </c>
      <c r="I47" s="731">
        <v>12</v>
      </c>
      <c r="J47" s="731">
        <v>8</v>
      </c>
      <c r="K47" s="731">
        <v>13</v>
      </c>
      <c r="L47" s="731">
        <v>10</v>
      </c>
      <c r="N47" s="693"/>
    </row>
    <row r="48" spans="1:14" s="132" customFormat="1" ht="15" customHeight="1">
      <c r="A48" s="280" t="s">
        <v>380</v>
      </c>
      <c r="B48" s="732">
        <v>6</v>
      </c>
      <c r="C48" s="732">
        <v>3</v>
      </c>
      <c r="D48" s="734">
        <v>6</v>
      </c>
      <c r="E48" s="731">
        <v>7</v>
      </c>
      <c r="F48" s="731">
        <v>11</v>
      </c>
      <c r="G48" s="731">
        <v>13</v>
      </c>
      <c r="H48" s="731">
        <v>16</v>
      </c>
      <c r="I48" s="731">
        <v>16</v>
      </c>
      <c r="J48" s="731">
        <v>19</v>
      </c>
      <c r="K48" s="731">
        <v>10</v>
      </c>
      <c r="L48" s="731">
        <v>11</v>
      </c>
      <c r="N48" s="693"/>
    </row>
    <row r="49" spans="1:15" s="132" customFormat="1" ht="15" customHeight="1">
      <c r="A49" s="136" t="s">
        <v>93</v>
      </c>
      <c r="B49" s="732">
        <v>40</v>
      </c>
      <c r="C49" s="732">
        <v>34</v>
      </c>
      <c r="D49" s="734">
        <v>48</v>
      </c>
      <c r="E49" s="731">
        <v>64</v>
      </c>
      <c r="F49" s="731">
        <v>38</v>
      </c>
      <c r="G49" s="731">
        <v>53</v>
      </c>
      <c r="H49" s="731">
        <v>64</v>
      </c>
      <c r="I49" s="731">
        <v>60</v>
      </c>
      <c r="J49" s="731">
        <v>57</v>
      </c>
      <c r="K49" s="731">
        <v>57</v>
      </c>
      <c r="L49" s="731">
        <v>69</v>
      </c>
      <c r="N49" s="693"/>
    </row>
    <row r="50" spans="1:15" s="132" customFormat="1" ht="15" customHeight="1">
      <c r="A50" s="280" t="s">
        <v>683</v>
      </c>
      <c r="B50" s="732">
        <v>13</v>
      </c>
      <c r="C50" s="732">
        <v>12</v>
      </c>
      <c r="D50" s="734">
        <v>11</v>
      </c>
      <c r="E50" s="731">
        <v>7</v>
      </c>
      <c r="F50" s="731">
        <v>7</v>
      </c>
      <c r="G50" s="731">
        <v>12</v>
      </c>
      <c r="H50" s="731">
        <v>9</v>
      </c>
      <c r="I50" s="731">
        <v>14</v>
      </c>
      <c r="J50" s="731">
        <v>19</v>
      </c>
      <c r="K50" s="731">
        <v>17</v>
      </c>
      <c r="L50" s="731">
        <v>10</v>
      </c>
      <c r="N50" s="693"/>
    </row>
    <row r="51" spans="1:15" s="132" customFormat="1" ht="15" customHeight="1">
      <c r="A51" s="280" t="s">
        <v>379</v>
      </c>
      <c r="B51" s="732">
        <v>12</v>
      </c>
      <c r="C51" s="732">
        <v>14</v>
      </c>
      <c r="D51" s="734">
        <v>16</v>
      </c>
      <c r="E51" s="731">
        <v>16</v>
      </c>
      <c r="F51" s="731">
        <v>9</v>
      </c>
      <c r="G51" s="731">
        <v>20</v>
      </c>
      <c r="H51" s="731">
        <v>22</v>
      </c>
      <c r="I51" s="731">
        <v>29</v>
      </c>
      <c r="J51" s="731">
        <v>24</v>
      </c>
      <c r="K51" s="731">
        <v>20</v>
      </c>
      <c r="L51" s="731">
        <v>26</v>
      </c>
      <c r="N51" s="693"/>
    </row>
    <row r="52" spans="1:15" s="132" customFormat="1" ht="15" customHeight="1">
      <c r="A52" s="280" t="s">
        <v>713</v>
      </c>
      <c r="B52" s="732">
        <v>40</v>
      </c>
      <c r="C52" s="732">
        <v>28</v>
      </c>
      <c r="D52" s="734">
        <v>30</v>
      </c>
      <c r="E52" s="731">
        <v>22</v>
      </c>
      <c r="F52" s="731">
        <v>37</v>
      </c>
      <c r="G52" s="731">
        <v>32</v>
      </c>
      <c r="H52" s="731">
        <v>40</v>
      </c>
      <c r="I52" s="731">
        <v>27</v>
      </c>
      <c r="J52" s="731">
        <v>35</v>
      </c>
      <c r="K52" s="731">
        <v>53</v>
      </c>
      <c r="L52" s="731">
        <v>27</v>
      </c>
      <c r="N52" s="693"/>
    </row>
    <row r="53" spans="1:15" s="132" customFormat="1" ht="15" customHeight="1">
      <c r="A53" s="280"/>
      <c r="B53" s="732"/>
      <c r="C53" s="732"/>
      <c r="D53" s="734"/>
      <c r="E53" s="731"/>
      <c r="F53" s="731"/>
      <c r="G53" s="731"/>
      <c r="H53" s="731"/>
      <c r="I53" s="731"/>
      <c r="J53" s="731"/>
      <c r="K53" s="731"/>
      <c r="L53" s="731"/>
      <c r="N53" s="693"/>
    </row>
    <row r="54" spans="1:15" s="132" customFormat="1" ht="15" customHeight="1">
      <c r="A54" s="136" t="s">
        <v>43</v>
      </c>
      <c r="B54" s="732">
        <v>151</v>
      </c>
      <c r="C54" s="734">
        <v>148</v>
      </c>
      <c r="D54" s="734">
        <v>136</v>
      </c>
      <c r="E54" s="731">
        <v>129</v>
      </c>
      <c r="F54" s="731">
        <v>116</v>
      </c>
      <c r="G54" s="731">
        <v>123</v>
      </c>
      <c r="H54" s="731">
        <v>135</v>
      </c>
      <c r="I54" s="731">
        <v>107</v>
      </c>
      <c r="J54" s="731">
        <v>172</v>
      </c>
      <c r="K54" s="731">
        <v>158</v>
      </c>
      <c r="L54" s="731">
        <v>183</v>
      </c>
      <c r="N54" s="693"/>
    </row>
    <row r="55" spans="1:15" s="132" customFormat="1" ht="12.75">
      <c r="A55" s="137"/>
      <c r="B55" s="137"/>
      <c r="C55" s="137"/>
      <c r="D55" s="137"/>
      <c r="E55" s="137"/>
      <c r="F55" s="137"/>
      <c r="G55" s="137"/>
      <c r="H55" s="137"/>
      <c r="I55" s="137"/>
      <c r="J55" s="137"/>
      <c r="K55" s="137"/>
      <c r="L55" s="137"/>
      <c r="M55" s="121"/>
      <c r="N55" s="121"/>
      <c r="O55" s="821"/>
    </row>
    <row r="56" spans="1:15" ht="15">
      <c r="A56" s="138"/>
      <c r="B56" s="43"/>
      <c r="C56" s="43"/>
    </row>
    <row r="57" spans="1:15" s="139" customFormat="1" ht="11.25" customHeight="1">
      <c r="A57" s="142" t="s">
        <v>185</v>
      </c>
      <c r="B57" s="143"/>
      <c r="C57" s="143"/>
    </row>
    <row r="58" spans="1:15" s="139" customFormat="1" ht="11.25" customHeight="1">
      <c r="A58" s="1692" t="s">
        <v>307</v>
      </c>
      <c r="B58" s="1692"/>
      <c r="C58" s="1692"/>
      <c r="D58" s="1692"/>
      <c r="E58" s="1692"/>
      <c r="F58" s="1692"/>
      <c r="G58" s="1692"/>
      <c r="H58" s="1692"/>
      <c r="I58" s="1692"/>
      <c r="J58" s="1692"/>
      <c r="K58" s="1692"/>
      <c r="L58" s="1692"/>
    </row>
    <row r="59" spans="1:15" s="139" customFormat="1">
      <c r="A59" s="1692"/>
      <c r="B59" s="1692"/>
      <c r="C59" s="1692"/>
      <c r="D59" s="1692"/>
      <c r="E59" s="1692"/>
      <c r="F59" s="1692"/>
      <c r="G59" s="1692"/>
      <c r="H59" s="1692"/>
      <c r="I59" s="1692"/>
      <c r="J59" s="1692"/>
      <c r="K59" s="1692"/>
      <c r="L59" s="1692"/>
    </row>
    <row r="60" spans="1:15" s="139" customFormat="1">
      <c r="A60" s="1692"/>
      <c r="B60" s="1692"/>
      <c r="C60" s="1692"/>
      <c r="D60" s="1692"/>
      <c r="E60" s="1692"/>
      <c r="F60" s="1692"/>
      <c r="G60" s="1692"/>
      <c r="H60" s="1692"/>
      <c r="I60" s="1692"/>
      <c r="J60" s="1692"/>
      <c r="K60" s="1692"/>
      <c r="L60" s="1692"/>
    </row>
    <row r="61" spans="1:15" s="139" customFormat="1">
      <c r="A61" s="1692"/>
      <c r="B61" s="1692"/>
      <c r="C61" s="1692"/>
      <c r="D61" s="1692"/>
      <c r="E61" s="1692"/>
      <c r="F61" s="1692"/>
      <c r="G61" s="1692"/>
      <c r="H61" s="1692"/>
      <c r="I61" s="1692"/>
      <c r="J61" s="1692"/>
      <c r="K61" s="1692"/>
      <c r="L61" s="1692"/>
    </row>
    <row r="62" spans="1:15" s="139" customFormat="1" ht="11.25" customHeight="1">
      <c r="A62" s="1692" t="s">
        <v>455</v>
      </c>
      <c r="B62" s="1692"/>
      <c r="C62" s="1692"/>
      <c r="D62" s="1692"/>
      <c r="E62" s="1692"/>
      <c r="F62" s="1692"/>
      <c r="G62" s="1692"/>
      <c r="H62" s="1692"/>
      <c r="I62" s="1692"/>
      <c r="J62" s="1692"/>
      <c r="K62" s="1692"/>
      <c r="L62" s="1692"/>
    </row>
    <row r="63" spans="1:15" s="139" customFormat="1" ht="11.25" customHeight="1">
      <c r="A63" s="1692" t="s">
        <v>946</v>
      </c>
      <c r="B63" s="1692"/>
      <c r="C63" s="1692"/>
      <c r="D63" s="1692"/>
      <c r="E63" s="1692"/>
      <c r="F63" s="1692"/>
      <c r="G63" s="1692"/>
      <c r="H63" s="1692"/>
      <c r="I63" s="1692"/>
      <c r="J63" s="1692"/>
      <c r="K63" s="1692"/>
      <c r="L63" s="1692"/>
    </row>
    <row r="64" spans="1:15" s="139" customFormat="1" ht="11.25" customHeight="1">
      <c r="A64" s="1692" t="s">
        <v>950</v>
      </c>
      <c r="B64" s="1692"/>
      <c r="C64" s="1692"/>
      <c r="D64" s="1692"/>
      <c r="E64" s="1692"/>
      <c r="F64" s="1692"/>
      <c r="G64" s="1692"/>
      <c r="H64" s="1692"/>
      <c r="I64" s="1692"/>
      <c r="J64" s="1692"/>
      <c r="K64" s="1692"/>
      <c r="L64" s="1692"/>
    </row>
    <row r="65" spans="1:18" s="139" customFormat="1" ht="11.25" customHeight="1">
      <c r="A65" s="1692"/>
      <c r="B65" s="1692"/>
      <c r="C65" s="1692"/>
      <c r="D65" s="1692"/>
      <c r="E65" s="1692"/>
      <c r="F65" s="1692"/>
      <c r="G65" s="1692"/>
      <c r="H65" s="1692"/>
      <c r="I65" s="1692"/>
      <c r="J65" s="1692"/>
      <c r="K65" s="1692"/>
      <c r="L65" s="1692"/>
    </row>
    <row r="66" spans="1:18" s="139" customFormat="1" ht="11.25" customHeight="1">
      <c r="A66" s="1693" t="s">
        <v>459</v>
      </c>
      <c r="B66" s="1693"/>
      <c r="C66" s="1693"/>
      <c r="D66" s="1693"/>
      <c r="E66" s="1693"/>
      <c r="F66" s="1693"/>
      <c r="G66" s="1693"/>
      <c r="H66" s="1693"/>
      <c r="I66" s="1693"/>
      <c r="J66" s="1693"/>
      <c r="K66" s="1693"/>
      <c r="L66" s="1693"/>
      <c r="M66" s="784"/>
    </row>
    <row r="67" spans="1:18" s="139" customFormat="1" ht="11.25" customHeight="1">
      <c r="A67" s="1693" t="s">
        <v>460</v>
      </c>
      <c r="B67" s="1693"/>
      <c r="C67" s="1693"/>
      <c r="D67" s="1693"/>
      <c r="E67" s="1693"/>
      <c r="F67" s="1693"/>
      <c r="G67" s="1693"/>
      <c r="H67" s="1693"/>
      <c r="I67" s="1693"/>
      <c r="J67" s="1693"/>
      <c r="K67" s="1693"/>
      <c r="L67" s="1693"/>
      <c r="M67" s="782"/>
    </row>
    <row r="68" spans="1:18" s="139" customFormat="1" ht="11.25" customHeight="1">
      <c r="A68" s="1693" t="s">
        <v>469</v>
      </c>
      <c r="B68" s="1693"/>
      <c r="C68" s="1693"/>
      <c r="D68" s="1693"/>
      <c r="E68" s="1693"/>
      <c r="F68" s="1693"/>
      <c r="G68" s="1693"/>
      <c r="H68" s="1693"/>
      <c r="I68" s="1693"/>
      <c r="J68" s="1693"/>
      <c r="K68" s="1693"/>
      <c r="L68" s="1693"/>
    </row>
    <row r="69" spans="1:18" s="139" customFormat="1" ht="11.25" customHeight="1">
      <c r="A69" s="1694" t="s">
        <v>739</v>
      </c>
      <c r="B69" s="1694"/>
      <c r="C69" s="1694"/>
      <c r="D69" s="1694"/>
      <c r="E69" s="1694"/>
      <c r="F69" s="1694"/>
      <c r="G69" s="1694"/>
      <c r="H69" s="1694"/>
      <c r="I69" s="1694"/>
      <c r="J69" s="1694"/>
      <c r="K69" s="1694"/>
      <c r="L69" s="1694"/>
    </row>
    <row r="70" spans="1:18" s="139" customFormat="1" ht="11.25" customHeight="1">
      <c r="A70" s="1694"/>
      <c r="B70" s="1694"/>
      <c r="C70" s="1694"/>
      <c r="D70" s="1694"/>
      <c r="E70" s="1694"/>
      <c r="F70" s="1694"/>
      <c r="G70" s="1694"/>
      <c r="H70" s="1694"/>
      <c r="I70" s="1694"/>
      <c r="J70" s="1694"/>
      <c r="K70" s="1694"/>
      <c r="L70" s="1694"/>
    </row>
    <row r="71" spans="1:18" s="139" customFormat="1" ht="11.25" customHeight="1">
      <c r="A71" s="1693" t="s">
        <v>604</v>
      </c>
      <c r="B71" s="1693"/>
      <c r="C71" s="1693"/>
      <c r="D71" s="1693"/>
      <c r="E71" s="1693"/>
      <c r="F71" s="1693"/>
      <c r="G71" s="1693"/>
      <c r="H71" s="1693"/>
      <c r="I71" s="1693"/>
      <c r="J71" s="1693"/>
      <c r="K71" s="1693"/>
      <c r="L71" s="1693"/>
    </row>
    <row r="72" spans="1:18" s="139" customFormat="1" ht="11.25" customHeight="1">
      <c r="A72" s="1691" t="s">
        <v>679</v>
      </c>
      <c r="B72" s="1691"/>
      <c r="C72" s="1691"/>
      <c r="D72" s="1691"/>
      <c r="E72" s="1691"/>
      <c r="F72" s="1691"/>
      <c r="G72" s="1691"/>
      <c r="H72" s="1691"/>
      <c r="I72" s="1691"/>
      <c r="J72" s="1691"/>
      <c r="K72" s="1691"/>
      <c r="L72" s="1691"/>
    </row>
    <row r="73" spans="1:18" s="139" customFormat="1" ht="11.25" customHeight="1">
      <c r="A73" s="1693" t="s">
        <v>680</v>
      </c>
      <c r="B73" s="1693"/>
      <c r="C73" s="1693"/>
      <c r="D73" s="1693"/>
      <c r="E73" s="1693"/>
      <c r="F73" s="1693"/>
      <c r="G73" s="1693"/>
      <c r="H73" s="1693"/>
      <c r="I73" s="1693"/>
      <c r="J73" s="1693"/>
      <c r="K73" s="1693"/>
      <c r="L73" s="1693"/>
    </row>
    <row r="74" spans="1:18" s="139" customFormat="1" ht="25.5" customHeight="1">
      <c r="A74" s="1694" t="s">
        <v>945</v>
      </c>
      <c r="B74" s="1694"/>
      <c r="C74" s="1694"/>
      <c r="D74" s="1694"/>
      <c r="E74" s="1694"/>
      <c r="F74" s="1694"/>
      <c r="G74" s="1694"/>
      <c r="H74" s="1694"/>
      <c r="I74" s="1694"/>
      <c r="J74" s="1694"/>
      <c r="K74" s="1694"/>
      <c r="L74" s="1694"/>
      <c r="M74" s="995"/>
      <c r="N74" s="995"/>
      <c r="O74" s="995"/>
      <c r="P74" s="995"/>
      <c r="Q74" s="995"/>
      <c r="R74" s="995"/>
    </row>
    <row r="75" spans="1:18" s="139" customFormat="1" ht="11.25" customHeight="1">
      <c r="A75" s="1691" t="s">
        <v>605</v>
      </c>
      <c r="B75" s="1691"/>
      <c r="C75" s="1691"/>
      <c r="D75" s="1691"/>
      <c r="E75" s="1691"/>
      <c r="F75" s="1691"/>
      <c r="G75" s="1691"/>
      <c r="H75" s="1691"/>
      <c r="I75" s="1691"/>
      <c r="J75" s="1691"/>
      <c r="K75" s="1691"/>
      <c r="L75" s="1691"/>
    </row>
    <row r="76" spans="1:18" s="139" customFormat="1" ht="11.25" customHeight="1">
      <c r="A76" s="1691" t="s">
        <v>606</v>
      </c>
      <c r="B76" s="1691"/>
      <c r="C76" s="1691"/>
      <c r="D76" s="1691"/>
      <c r="E76" s="1691"/>
      <c r="F76" s="1691"/>
      <c r="G76" s="1691"/>
      <c r="H76" s="1691"/>
      <c r="I76" s="1691"/>
      <c r="J76" s="1691"/>
      <c r="K76" s="1691"/>
      <c r="L76" s="1691"/>
    </row>
    <row r="77" spans="1:18" s="139" customFormat="1" ht="11.25" customHeight="1">
      <c r="A77" s="1692" t="s">
        <v>651</v>
      </c>
      <c r="B77" s="1692"/>
      <c r="C77" s="1692"/>
      <c r="D77" s="1692"/>
      <c r="E77" s="1692"/>
      <c r="F77" s="1692"/>
      <c r="G77" s="1692"/>
      <c r="H77" s="1692"/>
      <c r="I77" s="1692"/>
      <c r="J77" s="1692"/>
      <c r="K77" s="1692"/>
      <c r="L77" s="1692"/>
    </row>
    <row r="78" spans="1:18" s="139" customFormat="1" ht="11.25" customHeight="1">
      <c r="A78" s="679" t="s">
        <v>210</v>
      </c>
      <c r="B78" s="143"/>
      <c r="C78" s="143"/>
    </row>
    <row r="79" spans="1:18" s="139" customFormat="1" ht="11.25" customHeight="1">
      <c r="A79" s="227" t="s">
        <v>815</v>
      </c>
      <c r="B79" s="143"/>
      <c r="C79" s="143"/>
    </row>
    <row r="80" spans="1:18" s="139" customFormat="1">
      <c r="A80" s="140"/>
    </row>
    <row r="81" spans="1:1" s="139" customFormat="1" ht="104.25" customHeight="1">
      <c r="A81" s="140"/>
    </row>
    <row r="82" spans="1:1" s="139" customFormat="1">
      <c r="A82" s="140"/>
    </row>
    <row r="83" spans="1:1" s="139" customFormat="1">
      <c r="A83" s="140"/>
    </row>
    <row r="84" spans="1:1" s="139" customFormat="1">
      <c r="A84" s="140"/>
    </row>
    <row r="85" spans="1:1" s="139" customFormat="1">
      <c r="A85" s="140"/>
    </row>
    <row r="86" spans="1:1" s="139" customFormat="1">
      <c r="A86" s="140"/>
    </row>
    <row r="87" spans="1:1" s="139" customFormat="1">
      <c r="A87" s="140"/>
    </row>
    <row r="88" spans="1:1" ht="15">
      <c r="A88" s="141"/>
    </row>
    <row r="89" spans="1:1" ht="15">
      <c r="A89" s="141"/>
    </row>
    <row r="90" spans="1:1" ht="15">
      <c r="A90" s="141"/>
    </row>
    <row r="91" spans="1:1" ht="15">
      <c r="A91" s="141"/>
    </row>
    <row r="92" spans="1:1" ht="15">
      <c r="A92" s="141"/>
    </row>
    <row r="93" spans="1:1" ht="15">
      <c r="A93" s="141"/>
    </row>
    <row r="94" spans="1:1" ht="15">
      <c r="A94" s="141"/>
    </row>
    <row r="95" spans="1:1" ht="15">
      <c r="A95" s="141"/>
    </row>
    <row r="96" spans="1:1" ht="15">
      <c r="A96" s="141"/>
    </row>
    <row r="97" spans="1:1" ht="15">
      <c r="A97" s="141"/>
    </row>
    <row r="98" spans="1:1" ht="15">
      <c r="A98" s="141"/>
    </row>
    <row r="99" spans="1:1" ht="15">
      <c r="A99" s="141"/>
    </row>
    <row r="100" spans="1:1" ht="15">
      <c r="A100" s="141"/>
    </row>
    <row r="101" spans="1:1" ht="15">
      <c r="A101" s="141"/>
    </row>
    <row r="102" spans="1:1" ht="15">
      <c r="A102" s="141"/>
    </row>
    <row r="103" spans="1:1" ht="15">
      <c r="A103" s="141"/>
    </row>
    <row r="104" spans="1:1" ht="15">
      <c r="A104" s="141"/>
    </row>
    <row r="105" spans="1:1" ht="15">
      <c r="A105" s="141"/>
    </row>
    <row r="106" spans="1:1" ht="15">
      <c r="A106" s="141"/>
    </row>
    <row r="107" spans="1:1" ht="15">
      <c r="A107" s="141"/>
    </row>
  </sheetData>
  <mergeCells count="29">
    <mergeCell ref="L4:L6"/>
    <mergeCell ref="K4:K6"/>
    <mergeCell ref="F4:F6"/>
    <mergeCell ref="D4:D6"/>
    <mergeCell ref="E4:E6"/>
    <mergeCell ref="H4:H6"/>
    <mergeCell ref="G4:G6"/>
    <mergeCell ref="B4:B6"/>
    <mergeCell ref="C4:C6"/>
    <mergeCell ref="A1:I2"/>
    <mergeCell ref="I4:I6"/>
    <mergeCell ref="J4:J6"/>
    <mergeCell ref="A4:A6"/>
    <mergeCell ref="K1:L1"/>
    <mergeCell ref="A75:L75"/>
    <mergeCell ref="A76:L76"/>
    <mergeCell ref="A77:L77"/>
    <mergeCell ref="A58:L61"/>
    <mergeCell ref="A62:L62"/>
    <mergeCell ref="A63:L63"/>
    <mergeCell ref="A64:L65"/>
    <mergeCell ref="A66:L66"/>
    <mergeCell ref="A67:L67"/>
    <mergeCell ref="A68:L68"/>
    <mergeCell ref="A69:L70"/>
    <mergeCell ref="A71:L71"/>
    <mergeCell ref="A72:L72"/>
    <mergeCell ref="A73:L73"/>
    <mergeCell ref="A74:L74"/>
  </mergeCells>
  <phoneticPr fontId="25" type="noConversion"/>
  <hyperlinks>
    <hyperlink ref="K1" location="Contents!A1" display="back to contents"/>
  </hyperlinks>
  <pageMargins left="0.25" right="0.25" top="0.75" bottom="0.75" header="0.3" footer="0.3"/>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sqref="A1:E1"/>
    </sheetView>
  </sheetViews>
  <sheetFormatPr defaultRowHeight="12.75"/>
  <cols>
    <col min="1" max="1" width="9.33203125" style="1216"/>
    <col min="2" max="2" width="14.5" style="1216" customWidth="1"/>
    <col min="3" max="16384" width="9.33203125" style="1216"/>
  </cols>
  <sheetData>
    <row r="1" spans="1:10" ht="18" customHeight="1">
      <c r="A1" s="1360" t="s">
        <v>890</v>
      </c>
      <c r="B1" s="1360"/>
      <c r="C1" s="1360"/>
      <c r="D1" s="1360"/>
      <c r="E1" s="1360"/>
      <c r="G1" s="1364" t="s">
        <v>665</v>
      </c>
      <c r="H1" s="1364"/>
      <c r="I1" s="1213"/>
      <c r="J1" s="1213"/>
    </row>
    <row r="2" spans="1:10" ht="15" customHeight="1">
      <c r="A2" s="1215"/>
      <c r="B2" s="1215"/>
      <c r="C2" s="1215"/>
      <c r="D2" s="1215"/>
      <c r="E2" s="1215"/>
      <c r="G2" s="1213"/>
      <c r="H2" s="1213"/>
      <c r="I2" s="1213"/>
      <c r="J2" s="1213"/>
    </row>
    <row r="3" spans="1:10" ht="15" customHeight="1">
      <c r="A3" s="1361" t="s">
        <v>1067</v>
      </c>
      <c r="B3" s="1361"/>
      <c r="C3" s="1361"/>
      <c r="D3" s="1361"/>
    </row>
    <row r="4" spans="1:10" ht="25.5">
      <c r="A4" s="1218"/>
      <c r="B4" s="1219" t="s">
        <v>1068</v>
      </c>
      <c r="C4" s="1217"/>
    </row>
    <row r="5" spans="1:10">
      <c r="A5" s="1231">
        <f>'4 - sex and age'!A16</f>
        <v>2000</v>
      </c>
      <c r="B5" s="412">
        <f>'4 - sex and age'!O16</f>
        <v>32.212299999999999</v>
      </c>
      <c r="C5" s="550"/>
    </row>
    <row r="6" spans="1:10">
      <c r="A6" s="1231">
        <f>'4 - sex and age'!A17</f>
        <v>2001</v>
      </c>
      <c r="B6" s="412">
        <f>'4 - sex and age'!O17</f>
        <v>32.815300000000001</v>
      </c>
      <c r="C6" s="550"/>
    </row>
    <row r="7" spans="1:10">
      <c r="A7" s="1231">
        <f>'4 - sex and age'!A18</f>
        <v>2002</v>
      </c>
      <c r="B7" s="412">
        <f>'4 - sex and age'!O18</f>
        <v>32.023600000000002</v>
      </c>
      <c r="C7" s="550"/>
    </row>
    <row r="8" spans="1:10">
      <c r="A8" s="1231">
        <f>'4 - sex and age'!A19</f>
        <v>2003</v>
      </c>
      <c r="B8" s="412">
        <f>'4 - sex and age'!O19</f>
        <v>33.343299999999999</v>
      </c>
      <c r="C8" s="550"/>
    </row>
    <row r="9" spans="1:10">
      <c r="A9" s="1231">
        <f>'4 - sex and age'!A20</f>
        <v>2004</v>
      </c>
      <c r="B9" s="412">
        <f>'4 - sex and age'!O20</f>
        <v>33.415700000000001</v>
      </c>
      <c r="C9" s="550"/>
    </row>
    <row r="10" spans="1:10">
      <c r="A10" s="1231">
        <f>'4 - sex and age'!A21</f>
        <v>2005</v>
      </c>
      <c r="B10" s="412">
        <f>'4 - sex and age'!O21</f>
        <v>36.616100000000003</v>
      </c>
      <c r="C10" s="550"/>
    </row>
    <row r="11" spans="1:10">
      <c r="A11" s="1231">
        <f>'4 - sex and age'!A22</f>
        <v>2006</v>
      </c>
      <c r="B11" s="412">
        <f>'4 - sex and age'!O22</f>
        <v>35.004800000000003</v>
      </c>
      <c r="C11" s="550"/>
    </row>
    <row r="12" spans="1:10">
      <c r="A12" s="1231">
        <f>'4 - sex and age'!A23</f>
        <v>2007</v>
      </c>
      <c r="B12" s="412">
        <f>'4 - sex and age'!O23</f>
        <v>34.7637</v>
      </c>
      <c r="C12" s="550"/>
    </row>
    <row r="13" spans="1:10">
      <c r="A13" s="1231">
        <f>'4 - sex and age'!A24</f>
        <v>2008</v>
      </c>
      <c r="B13" s="412">
        <f>'4 - sex and age'!O24</f>
        <v>35.5017</v>
      </c>
      <c r="C13" s="550"/>
    </row>
    <row r="14" spans="1:10">
      <c r="A14" s="1231">
        <f>'4 - sex and age'!A25</f>
        <v>2009</v>
      </c>
      <c r="B14" s="412">
        <f>'4 - sex and age'!O25</f>
        <v>36.630299999999998</v>
      </c>
      <c r="C14" s="550"/>
    </row>
    <row r="15" spans="1:10">
      <c r="A15" s="1231">
        <f>'4 - sex and age'!A26</f>
        <v>2010</v>
      </c>
      <c r="B15" s="412">
        <f>'4 - sex and age'!O26</f>
        <v>36.718600000000002</v>
      </c>
      <c r="C15" s="550"/>
    </row>
    <row r="16" spans="1:10">
      <c r="A16" s="1231">
        <f>'4 - sex and age'!A27</f>
        <v>2011</v>
      </c>
      <c r="B16" s="412">
        <f>'4 - sex and age'!O27</f>
        <v>37.881799999999998</v>
      </c>
      <c r="C16" s="550"/>
    </row>
    <row r="17" spans="1:3">
      <c r="A17" s="1231">
        <f>'4 - sex and age'!A28</f>
        <v>2012</v>
      </c>
      <c r="B17" s="412">
        <f>'4 - sex and age'!O28</f>
        <v>39.725499999999997</v>
      </c>
      <c r="C17" s="550"/>
    </row>
    <row r="18" spans="1:3">
      <c r="A18" s="1231">
        <f>'4 - sex and age'!A29</f>
        <v>2013</v>
      </c>
      <c r="B18" s="412">
        <f>'4 - sex and age'!O29</f>
        <v>40.627099999999999</v>
      </c>
      <c r="C18" s="550"/>
    </row>
    <row r="19" spans="1:3">
      <c r="A19" s="1231">
        <f>'4 - sex and age'!A30</f>
        <v>2014</v>
      </c>
      <c r="B19" s="412">
        <f>'4 - sex and age'!O30</f>
        <v>40.228000000000002</v>
      </c>
      <c r="C19" s="550"/>
    </row>
    <row r="20" spans="1:3">
      <c r="A20" s="1231">
        <f>'4 - sex and age'!A31</f>
        <v>2015</v>
      </c>
      <c r="B20" s="412">
        <f>'4 - sex and age'!O31</f>
        <v>42.111899999999999</v>
      </c>
      <c r="C20" s="550"/>
    </row>
    <row r="21" spans="1:3">
      <c r="A21" s="1231">
        <f>'4 - sex and age'!A32</f>
        <v>2016</v>
      </c>
      <c r="B21" s="412">
        <f>'4 - sex and age'!O32</f>
        <v>41.468899999999998</v>
      </c>
      <c r="C21" s="550"/>
    </row>
    <row r="22" spans="1:3">
      <c r="A22" s="1231">
        <f>'4 - sex and age'!A33</f>
        <v>2017</v>
      </c>
      <c r="B22" s="412">
        <f>'4 - sex and age'!O33</f>
        <v>41.936799999999998</v>
      </c>
      <c r="C22" s="550"/>
    </row>
    <row r="23" spans="1:3">
      <c r="A23" s="1231">
        <f>'4 - sex and age'!A34</f>
        <v>2018</v>
      </c>
      <c r="B23" s="412">
        <f>'4 - sex and age'!O34</f>
        <v>42.27</v>
      </c>
      <c r="C23" s="550"/>
    </row>
    <row r="24" spans="1:3">
      <c r="A24" s="1231">
        <f>'4 - sex and age'!A35</f>
        <v>2019</v>
      </c>
      <c r="B24" s="412">
        <f>'4 - sex and age'!O35</f>
        <v>42.240600000000001</v>
      </c>
      <c r="C24" s="550"/>
    </row>
    <row r="25" spans="1:3">
      <c r="A25" s="1231">
        <f>'4 - sex and age'!A36</f>
        <v>2020</v>
      </c>
      <c r="B25" s="412">
        <f>'4 - sex and age'!O36</f>
        <v>42.585099999999997</v>
      </c>
      <c r="C25" s="550"/>
    </row>
    <row r="27" spans="1:3">
      <c r="A27" s="1362" t="s">
        <v>815</v>
      </c>
      <c r="B27" s="1362"/>
      <c r="C27" s="1362"/>
    </row>
  </sheetData>
  <mergeCells count="4">
    <mergeCell ref="G1:H1"/>
    <mergeCell ref="A1:E1"/>
    <mergeCell ref="A3:D3"/>
    <mergeCell ref="A27:C27"/>
  </mergeCells>
  <hyperlinks>
    <hyperlink ref="G1" location="Contents!A1" display="back to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showGridLines="0" workbookViewId="0">
      <selection sqref="A1:L3"/>
    </sheetView>
  </sheetViews>
  <sheetFormatPr defaultColWidth="9.33203125" defaultRowHeight="11.25"/>
  <cols>
    <col min="1" max="2" width="4.33203125" style="144" customWidth="1"/>
    <col min="3" max="3" width="5.5" style="144" customWidth="1"/>
    <col min="4" max="4" width="28.83203125" style="144" customWidth="1"/>
    <col min="5" max="5" width="41.5" style="144" customWidth="1"/>
    <col min="6" max="12" width="6.83203125" style="144" customWidth="1"/>
    <col min="13" max="13" width="8.5" style="144" customWidth="1"/>
    <col min="14" max="16" width="8.33203125" style="144" customWidth="1"/>
    <col min="17" max="17" width="1.83203125" style="144" customWidth="1"/>
    <col min="18" max="16384" width="9.33203125" style="144"/>
  </cols>
  <sheetData>
    <row r="1" spans="1:20" ht="18" customHeight="1">
      <c r="A1" s="1701" t="s">
        <v>874</v>
      </c>
      <c r="B1" s="1701"/>
      <c r="C1" s="1701"/>
      <c r="D1" s="1701"/>
      <c r="E1" s="1701"/>
      <c r="F1" s="1701"/>
      <c r="G1" s="1701"/>
      <c r="H1" s="1701"/>
      <c r="I1" s="1701"/>
      <c r="J1" s="1701"/>
      <c r="K1" s="1701"/>
      <c r="L1" s="1701"/>
      <c r="M1" s="650"/>
      <c r="N1" s="1705" t="s">
        <v>665</v>
      </c>
      <c r="O1" s="1705"/>
      <c r="P1" s="1705"/>
      <c r="Q1" s="1705"/>
      <c r="R1" s="1705"/>
      <c r="S1" s="822"/>
      <c r="T1" s="822"/>
    </row>
    <row r="2" spans="1:20" ht="18" customHeight="1">
      <c r="A2" s="1701"/>
      <c r="B2" s="1701"/>
      <c r="C2" s="1701"/>
      <c r="D2" s="1701"/>
      <c r="E2" s="1701"/>
      <c r="F2" s="1701"/>
      <c r="G2" s="1701"/>
      <c r="H2" s="1701"/>
      <c r="I2" s="1701"/>
      <c r="J2" s="1701"/>
      <c r="K2" s="1701"/>
      <c r="L2" s="1701"/>
      <c r="M2" s="783"/>
      <c r="N2" s="783"/>
      <c r="O2" s="830"/>
      <c r="P2" s="932"/>
      <c r="Q2" s="783"/>
      <c r="R2" s="758"/>
      <c r="S2" s="758"/>
      <c r="T2" s="758"/>
    </row>
    <row r="3" spans="1:20" ht="18" customHeight="1">
      <c r="A3" s="1701"/>
      <c r="B3" s="1701"/>
      <c r="C3" s="1701"/>
      <c r="D3" s="1701"/>
      <c r="E3" s="1701"/>
      <c r="F3" s="1701"/>
      <c r="G3" s="1701"/>
      <c r="H3" s="1701"/>
      <c r="I3" s="1701"/>
      <c r="J3" s="1701"/>
      <c r="K3" s="1701"/>
      <c r="L3" s="1701"/>
      <c r="M3" s="920"/>
      <c r="N3" s="783"/>
      <c r="O3" s="830"/>
      <c r="P3" s="932"/>
      <c r="Q3" s="783"/>
      <c r="R3" s="758"/>
      <c r="S3" s="758"/>
      <c r="T3" s="758"/>
    </row>
    <row r="4" spans="1:20" ht="15" customHeight="1" thickBot="1">
      <c r="A4" s="217" t="s">
        <v>208</v>
      </c>
      <c r="B4" s="217"/>
      <c r="C4" s="217"/>
      <c r="D4" s="217"/>
      <c r="E4" s="217"/>
      <c r="F4" s="218"/>
      <c r="G4" s="218"/>
      <c r="H4" s="218"/>
      <c r="I4" s="218"/>
      <c r="J4" s="218"/>
      <c r="K4" s="329"/>
      <c r="L4" s="329"/>
      <c r="M4" s="329"/>
      <c r="N4" s="329"/>
      <c r="O4" s="329"/>
      <c r="P4" s="329"/>
      <c r="Q4" s="329"/>
    </row>
    <row r="5" spans="1:20" ht="12.75">
      <c r="A5" s="1702" t="s">
        <v>137</v>
      </c>
      <c r="B5" s="1702"/>
      <c r="C5" s="1702"/>
      <c r="D5" s="1702"/>
      <c r="E5" s="1702"/>
      <c r="F5" s="1695">
        <v>2010</v>
      </c>
      <c r="G5" s="1698">
        <v>2011</v>
      </c>
      <c r="H5" s="1698">
        <v>2012</v>
      </c>
      <c r="I5" s="1695">
        <v>2013</v>
      </c>
      <c r="J5" s="1695">
        <v>2014</v>
      </c>
      <c r="K5" s="1698">
        <v>2015</v>
      </c>
      <c r="L5" s="1698">
        <v>2016</v>
      </c>
      <c r="M5" s="1698">
        <v>2017</v>
      </c>
      <c r="N5" s="1698">
        <v>2018</v>
      </c>
      <c r="O5" s="1698">
        <v>2019</v>
      </c>
      <c r="P5" s="1698">
        <v>2020</v>
      </c>
      <c r="Q5" s="312"/>
    </row>
    <row r="6" spans="1:20" s="145" customFormat="1" ht="12.75">
      <c r="A6" s="1703"/>
      <c r="B6" s="1703"/>
      <c r="C6" s="1703"/>
      <c r="D6" s="1703"/>
      <c r="E6" s="1703"/>
      <c r="F6" s="1696"/>
      <c r="G6" s="1699"/>
      <c r="H6" s="1699"/>
      <c r="I6" s="1696"/>
      <c r="J6" s="1696"/>
      <c r="K6" s="1699"/>
      <c r="L6" s="1699"/>
      <c r="M6" s="1699"/>
      <c r="N6" s="1699"/>
      <c r="O6" s="1699"/>
      <c r="P6" s="1699"/>
      <c r="Q6" s="312"/>
    </row>
    <row r="7" spans="1:20" s="145" customFormat="1" ht="12.75">
      <c r="A7" s="1704"/>
      <c r="B7" s="1704"/>
      <c r="C7" s="1704"/>
      <c r="D7" s="1704"/>
      <c r="E7" s="1704"/>
      <c r="F7" s="1697"/>
      <c r="G7" s="1700"/>
      <c r="H7" s="1700"/>
      <c r="I7" s="1697"/>
      <c r="J7" s="1697"/>
      <c r="K7" s="1700"/>
      <c r="L7" s="1700"/>
      <c r="M7" s="1700"/>
      <c r="N7" s="1700"/>
      <c r="O7" s="1700"/>
      <c r="P7" s="1700"/>
      <c r="Q7" s="312"/>
    </row>
    <row r="8" spans="1:20" s="145" customFormat="1" ht="12.75">
      <c r="A8" s="146"/>
      <c r="B8" s="146"/>
      <c r="C8" s="146"/>
      <c r="D8" s="146"/>
      <c r="E8" s="146"/>
      <c r="F8" s="102"/>
      <c r="G8" s="81"/>
      <c r="H8" s="81"/>
    </row>
    <row r="9" spans="1:20" s="145" customFormat="1" ht="15.75" customHeight="1">
      <c r="A9" s="1713" t="s">
        <v>875</v>
      </c>
      <c r="B9" s="1713"/>
      <c r="C9" s="1713"/>
      <c r="D9" s="1713"/>
      <c r="E9" s="1713"/>
      <c r="F9" s="118">
        <v>692</v>
      </c>
      <c r="G9" s="101">
        <v>749</v>
      </c>
      <c r="H9" s="101">
        <v>734</v>
      </c>
      <c r="I9" s="145">
        <v>685</v>
      </c>
      <c r="J9" s="145">
        <v>743</v>
      </c>
      <c r="K9" s="145">
        <v>813</v>
      </c>
      <c r="L9" s="145">
        <v>997</v>
      </c>
      <c r="M9" s="659">
        <v>1045</v>
      </c>
      <c r="N9" s="723">
        <v>1313</v>
      </c>
      <c r="O9" s="723">
        <v>1406</v>
      </c>
      <c r="P9" s="723">
        <v>1461</v>
      </c>
    </row>
    <row r="10" spans="1:20" s="145" customFormat="1" ht="6" customHeight="1">
      <c r="A10" s="81"/>
      <c r="B10" s="81"/>
      <c r="C10" s="148"/>
      <c r="D10" s="148"/>
      <c r="E10" s="148"/>
      <c r="F10" s="118"/>
      <c r="G10" s="81"/>
      <c r="H10" s="81"/>
      <c r="N10" s="672"/>
      <c r="O10" s="672"/>
      <c r="P10" s="672"/>
    </row>
    <row r="11" spans="1:20" s="145" customFormat="1" ht="12.75">
      <c r="A11" s="1719" t="s">
        <v>90</v>
      </c>
      <c r="B11" s="1719"/>
      <c r="C11" s="1719"/>
      <c r="D11" s="1719"/>
      <c r="E11" s="148"/>
      <c r="F11" s="118"/>
      <c r="G11" s="81"/>
      <c r="H11" s="81"/>
      <c r="N11" s="672"/>
      <c r="O11" s="672"/>
      <c r="P11" s="672"/>
    </row>
    <row r="12" spans="1:20" s="145" customFormat="1" ht="42" customHeight="1">
      <c r="A12" s="81"/>
      <c r="B12" s="81"/>
      <c r="C12" s="1715" t="s">
        <v>211</v>
      </c>
      <c r="D12" s="1718"/>
      <c r="E12" s="1718"/>
      <c r="F12" s="116">
        <v>485</v>
      </c>
      <c r="G12" s="134">
        <v>584</v>
      </c>
      <c r="H12" s="134">
        <v>581</v>
      </c>
      <c r="I12" s="134">
        <v>527</v>
      </c>
      <c r="J12" s="134">
        <v>614</v>
      </c>
      <c r="K12" s="134">
        <v>706</v>
      </c>
      <c r="L12" s="134">
        <v>868</v>
      </c>
      <c r="M12" s="134">
        <v>934</v>
      </c>
      <c r="N12" s="750">
        <v>1187</v>
      </c>
      <c r="O12" s="750">
        <v>1280</v>
      </c>
      <c r="P12" s="750">
        <v>1339</v>
      </c>
      <c r="Q12" s="134"/>
    </row>
    <row r="13" spans="1:20" s="145" customFormat="1" ht="6" customHeight="1">
      <c r="A13" s="148"/>
      <c r="B13" s="148"/>
      <c r="C13" s="81"/>
      <c r="D13" s="81"/>
      <c r="E13" s="81"/>
      <c r="F13" s="135"/>
      <c r="G13" s="81"/>
      <c r="H13" s="81"/>
      <c r="N13" s="672"/>
      <c r="O13" s="672"/>
      <c r="P13" s="672"/>
    </row>
    <row r="14" spans="1:20" s="145" customFormat="1" ht="30.75" customHeight="1">
      <c r="A14" s="148"/>
      <c r="B14" s="148"/>
      <c r="C14" s="1718" t="s">
        <v>11</v>
      </c>
      <c r="D14" s="1718"/>
      <c r="E14" s="1718"/>
      <c r="F14" s="135"/>
      <c r="G14" s="81"/>
      <c r="H14" s="81"/>
      <c r="N14" s="672"/>
      <c r="O14" s="672"/>
      <c r="P14" s="672"/>
    </row>
    <row r="15" spans="1:20" s="145" customFormat="1" ht="30" customHeight="1">
      <c r="A15" s="148"/>
      <c r="B15" s="148"/>
      <c r="C15" s="1720" t="s">
        <v>12</v>
      </c>
      <c r="D15" s="1718"/>
      <c r="E15" s="1718"/>
      <c r="F15" s="118">
        <v>33</v>
      </c>
      <c r="G15" s="101">
        <v>16</v>
      </c>
      <c r="H15" s="101">
        <v>14</v>
      </c>
      <c r="I15" s="145">
        <v>22</v>
      </c>
      <c r="J15" s="145">
        <v>22</v>
      </c>
      <c r="K15" s="145">
        <v>23</v>
      </c>
      <c r="L15" s="145">
        <v>27</v>
      </c>
      <c r="M15" s="145">
        <v>21</v>
      </c>
      <c r="N15" s="672">
        <v>23</v>
      </c>
      <c r="O15" s="672">
        <v>23</v>
      </c>
      <c r="P15" s="672">
        <v>24</v>
      </c>
    </row>
    <row r="16" spans="1:20" s="145" customFormat="1" ht="30.75" customHeight="1">
      <c r="A16" s="95"/>
      <c r="B16" s="95"/>
      <c r="C16" s="1717" t="s">
        <v>9</v>
      </c>
      <c r="D16" s="1718"/>
      <c r="E16" s="1718"/>
      <c r="F16" s="118">
        <v>5</v>
      </c>
      <c r="G16" s="135">
        <v>4</v>
      </c>
      <c r="H16" s="135">
        <v>1</v>
      </c>
      <c r="I16" s="145">
        <v>4</v>
      </c>
      <c r="J16" s="145">
        <v>5</v>
      </c>
      <c r="K16" s="145">
        <v>4</v>
      </c>
      <c r="L16" s="145">
        <v>3</v>
      </c>
      <c r="M16" s="145">
        <v>10</v>
      </c>
      <c r="N16" s="672">
        <v>5</v>
      </c>
      <c r="O16" s="672">
        <v>7</v>
      </c>
      <c r="P16" s="672">
        <v>2</v>
      </c>
    </row>
    <row r="17" spans="1:17" s="145" customFormat="1" ht="6" customHeight="1">
      <c r="A17" s="95"/>
      <c r="B17" s="95"/>
      <c r="C17" s="149"/>
      <c r="D17" s="149"/>
      <c r="E17" s="149"/>
      <c r="F17" s="118"/>
      <c r="G17" s="81"/>
      <c r="H17" s="81"/>
      <c r="N17" s="672"/>
      <c r="O17" s="672"/>
      <c r="P17" s="672"/>
    </row>
    <row r="18" spans="1:17" s="145" customFormat="1" ht="30" customHeight="1">
      <c r="A18" s="95"/>
      <c r="B18" s="95"/>
      <c r="C18" s="1716" t="s">
        <v>876</v>
      </c>
      <c r="D18" s="1717"/>
      <c r="E18" s="1717"/>
      <c r="F18" s="115">
        <f t="shared" ref="F18:P18" si="0">F9-F12-F15-F16</f>
        <v>169</v>
      </c>
      <c r="G18" s="115">
        <f t="shared" si="0"/>
        <v>145</v>
      </c>
      <c r="H18" s="115">
        <f t="shared" si="0"/>
        <v>138</v>
      </c>
      <c r="I18" s="115">
        <f t="shared" si="0"/>
        <v>132</v>
      </c>
      <c r="J18" s="115">
        <f t="shared" si="0"/>
        <v>102</v>
      </c>
      <c r="K18" s="115">
        <f t="shared" si="0"/>
        <v>80</v>
      </c>
      <c r="L18" s="115">
        <f t="shared" si="0"/>
        <v>99</v>
      </c>
      <c r="M18" s="115">
        <f t="shared" si="0"/>
        <v>80</v>
      </c>
      <c r="N18" s="115">
        <f t="shared" si="0"/>
        <v>98</v>
      </c>
      <c r="O18" s="115">
        <f t="shared" si="0"/>
        <v>96</v>
      </c>
      <c r="P18" s="115">
        <f t="shared" si="0"/>
        <v>96</v>
      </c>
      <c r="Q18" s="115"/>
    </row>
    <row r="19" spans="1:17" s="145" customFormat="1" ht="12.75">
      <c r="A19" s="95"/>
      <c r="B19" s="95"/>
      <c r="C19" s="95"/>
      <c r="D19" s="95"/>
      <c r="E19" s="95"/>
      <c r="F19" s="135"/>
      <c r="G19" s="81"/>
      <c r="H19" s="81"/>
      <c r="N19" s="672"/>
      <c r="O19" s="672"/>
      <c r="P19" s="672"/>
    </row>
    <row r="20" spans="1:17" s="145" customFormat="1" ht="31.5" customHeight="1">
      <c r="A20" s="1714" t="s">
        <v>275</v>
      </c>
      <c r="B20" s="1715"/>
      <c r="C20" s="1715"/>
      <c r="D20" s="1715"/>
      <c r="E20" s="1715"/>
      <c r="F20" s="135"/>
      <c r="G20" s="81"/>
      <c r="H20" s="81"/>
      <c r="N20" s="672"/>
      <c r="O20" s="672"/>
      <c r="P20" s="672"/>
    </row>
    <row r="21" spans="1:17" s="145" customFormat="1" ht="6" customHeight="1">
      <c r="A21" s="95"/>
      <c r="B21" s="95"/>
      <c r="C21" s="95"/>
      <c r="D21" s="95"/>
      <c r="E21" s="95"/>
      <c r="F21" s="135"/>
      <c r="G21" s="81"/>
      <c r="H21" s="81"/>
      <c r="N21" s="672"/>
      <c r="O21" s="672"/>
      <c r="P21" s="672"/>
    </row>
    <row r="22" spans="1:17" s="145" customFormat="1" ht="14.25">
      <c r="A22" s="95"/>
      <c r="B22" s="1711" t="s">
        <v>13</v>
      </c>
      <c r="C22" s="1711"/>
      <c r="D22" s="1711"/>
      <c r="E22" s="1711"/>
      <c r="F22" s="135"/>
      <c r="G22" s="81"/>
      <c r="H22" s="81"/>
      <c r="N22" s="672"/>
      <c r="O22" s="672"/>
      <c r="P22" s="672"/>
    </row>
    <row r="23" spans="1:17" s="145" customFormat="1" ht="6" customHeight="1">
      <c r="A23" s="95"/>
      <c r="B23" s="95"/>
      <c r="C23" s="95"/>
      <c r="D23" s="95"/>
      <c r="E23" s="95"/>
      <c r="F23" s="135"/>
      <c r="G23" s="81"/>
      <c r="H23" s="81"/>
      <c r="N23" s="672"/>
      <c r="O23" s="672"/>
      <c r="P23" s="672"/>
    </row>
    <row r="24" spans="1:17" s="145" customFormat="1" ht="12.75">
      <c r="A24" s="95"/>
      <c r="B24" s="95"/>
      <c r="C24" s="1711" t="s">
        <v>138</v>
      </c>
      <c r="D24" s="1711"/>
      <c r="E24" s="81" t="s">
        <v>139</v>
      </c>
      <c r="F24" s="135">
        <v>19</v>
      </c>
      <c r="G24" s="135">
        <v>25</v>
      </c>
      <c r="H24" s="135">
        <v>22</v>
      </c>
      <c r="I24" s="145">
        <v>23</v>
      </c>
      <c r="J24" s="145">
        <v>18</v>
      </c>
      <c r="K24" s="145">
        <v>45</v>
      </c>
      <c r="L24" s="145">
        <v>25</v>
      </c>
      <c r="M24" s="145">
        <v>21</v>
      </c>
      <c r="N24" s="672">
        <v>13</v>
      </c>
      <c r="O24" s="672">
        <v>15</v>
      </c>
      <c r="P24" s="672">
        <v>10</v>
      </c>
    </row>
    <row r="25" spans="1:17" s="145" customFormat="1" ht="12.75">
      <c r="A25" s="95"/>
      <c r="B25" s="95"/>
      <c r="C25" s="1711" t="s">
        <v>140</v>
      </c>
      <c r="D25" s="1711"/>
      <c r="E25" s="81" t="s">
        <v>141</v>
      </c>
      <c r="F25" s="135">
        <v>21</v>
      </c>
      <c r="G25" s="135">
        <v>16</v>
      </c>
      <c r="H25" s="135">
        <v>18</v>
      </c>
      <c r="I25" s="145">
        <v>14</v>
      </c>
      <c r="J25" s="145">
        <v>14</v>
      </c>
      <c r="K25" s="145">
        <v>12</v>
      </c>
      <c r="L25" s="145">
        <v>24</v>
      </c>
      <c r="M25" s="145">
        <v>6</v>
      </c>
      <c r="N25" s="672">
        <v>13</v>
      </c>
      <c r="O25" s="672">
        <v>12</v>
      </c>
      <c r="P25" s="672">
        <v>10</v>
      </c>
    </row>
    <row r="26" spans="1:17" s="145" customFormat="1" ht="6" customHeight="1">
      <c r="A26" s="95"/>
      <c r="B26" s="95"/>
      <c r="C26" s="95"/>
      <c r="D26" s="95"/>
      <c r="E26" s="95"/>
      <c r="F26" s="135"/>
      <c r="G26" s="81"/>
      <c r="H26" s="81"/>
      <c r="N26" s="672"/>
      <c r="O26" s="672"/>
      <c r="P26" s="672"/>
    </row>
    <row r="27" spans="1:17" s="145" customFormat="1" ht="15.75" customHeight="1">
      <c r="A27" s="95"/>
      <c r="B27" s="1711" t="s">
        <v>142</v>
      </c>
      <c r="C27" s="1711"/>
      <c r="D27" s="1711"/>
      <c r="E27" s="1711"/>
      <c r="F27" s="95">
        <f t="shared" ref="F27:P27" si="1">F24+F25</f>
        <v>40</v>
      </c>
      <c r="G27" s="95">
        <f t="shared" si="1"/>
        <v>41</v>
      </c>
      <c r="H27" s="95">
        <f t="shared" si="1"/>
        <v>40</v>
      </c>
      <c r="I27" s="95">
        <f t="shared" si="1"/>
        <v>37</v>
      </c>
      <c r="J27" s="95">
        <f t="shared" si="1"/>
        <v>32</v>
      </c>
      <c r="K27" s="95">
        <f t="shared" si="1"/>
        <v>57</v>
      </c>
      <c r="L27" s="95">
        <f t="shared" si="1"/>
        <v>49</v>
      </c>
      <c r="M27" s="95">
        <f t="shared" si="1"/>
        <v>27</v>
      </c>
      <c r="N27" s="95">
        <f t="shared" si="1"/>
        <v>26</v>
      </c>
      <c r="O27" s="95">
        <f t="shared" si="1"/>
        <v>27</v>
      </c>
      <c r="P27" s="95">
        <f t="shared" si="1"/>
        <v>20</v>
      </c>
      <c r="Q27" s="95"/>
    </row>
    <row r="28" spans="1:17" s="145" customFormat="1" ht="12.75">
      <c r="A28" s="95"/>
      <c r="B28" s="95"/>
      <c r="C28" s="64"/>
      <c r="D28" s="64"/>
      <c r="E28" s="64"/>
      <c r="F28" s="81"/>
      <c r="G28" s="81"/>
      <c r="H28" s="81"/>
      <c r="N28" s="672"/>
      <c r="O28" s="672"/>
      <c r="P28" s="672"/>
    </row>
    <row r="29" spans="1:17" s="145" customFormat="1" ht="15.75" customHeight="1">
      <c r="A29" s="1709" t="s">
        <v>143</v>
      </c>
      <c r="B29" s="1709"/>
      <c r="C29" s="1709"/>
      <c r="D29" s="1709"/>
      <c r="E29" s="1709"/>
      <c r="F29" s="81"/>
      <c r="G29" s="81"/>
      <c r="H29" s="81"/>
      <c r="N29" s="672"/>
      <c r="O29" s="672"/>
      <c r="P29" s="672"/>
    </row>
    <row r="30" spans="1:17" s="145" customFormat="1" ht="6" customHeight="1">
      <c r="A30" s="95"/>
      <c r="B30" s="95"/>
      <c r="C30" s="64"/>
      <c r="D30" s="64"/>
      <c r="E30" s="64"/>
      <c r="F30" s="81"/>
      <c r="G30" s="81"/>
      <c r="H30" s="81"/>
      <c r="N30" s="672"/>
      <c r="O30" s="672"/>
      <c r="P30" s="672"/>
    </row>
    <row r="31" spans="1:17" s="145" customFormat="1" ht="15" customHeight="1">
      <c r="A31" s="95"/>
      <c r="B31" s="1712" t="s">
        <v>528</v>
      </c>
      <c r="C31" s="1711"/>
      <c r="D31" s="1711"/>
      <c r="E31" s="1711"/>
      <c r="F31" s="151">
        <v>17</v>
      </c>
      <c r="G31" s="151" t="s">
        <v>78</v>
      </c>
      <c r="H31" s="151" t="s">
        <v>78</v>
      </c>
      <c r="I31" s="151" t="s">
        <v>78</v>
      </c>
      <c r="J31" s="151" t="s">
        <v>78</v>
      </c>
      <c r="K31" s="151" t="s">
        <v>78</v>
      </c>
      <c r="L31" s="151" t="s">
        <v>78</v>
      </c>
      <c r="M31" s="151" t="s">
        <v>78</v>
      </c>
      <c r="N31" s="151" t="s">
        <v>78</v>
      </c>
      <c r="O31" s="151" t="s">
        <v>78</v>
      </c>
      <c r="P31" s="151" t="s">
        <v>78</v>
      </c>
      <c r="Q31" s="151"/>
    </row>
    <row r="32" spans="1:17" s="145" customFormat="1" ht="14.25">
      <c r="A32" s="95"/>
      <c r="B32" s="651" t="s">
        <v>529</v>
      </c>
      <c r="C32" s="159"/>
      <c r="D32" s="159"/>
      <c r="E32" s="159"/>
      <c r="F32" s="151">
        <v>10</v>
      </c>
      <c r="G32" s="151">
        <v>25</v>
      </c>
      <c r="H32" s="151">
        <v>18</v>
      </c>
      <c r="I32" s="145">
        <v>12</v>
      </c>
      <c r="J32" s="145">
        <v>14</v>
      </c>
      <c r="K32" s="145">
        <v>9</v>
      </c>
      <c r="L32" s="145">
        <v>13</v>
      </c>
      <c r="M32" s="672">
        <v>8</v>
      </c>
      <c r="N32" s="754">
        <v>14</v>
      </c>
      <c r="O32" s="754">
        <v>7</v>
      </c>
      <c r="P32" s="151" t="s">
        <v>78</v>
      </c>
    </row>
    <row r="33" spans="1:17" s="145" customFormat="1" ht="6" customHeight="1">
      <c r="A33" s="163"/>
      <c r="B33" s="163"/>
      <c r="C33" s="162"/>
      <c r="D33" s="162"/>
      <c r="E33" s="162"/>
      <c r="F33" s="150"/>
      <c r="G33" s="150"/>
      <c r="H33" s="150"/>
    </row>
    <row r="34" spans="1:17" ht="12.75">
      <c r="A34" s="152"/>
      <c r="B34" s="152"/>
      <c r="C34" s="152"/>
      <c r="D34" s="152"/>
      <c r="E34" s="152"/>
      <c r="F34" s="152"/>
      <c r="G34" s="152"/>
      <c r="H34" s="152"/>
      <c r="I34" s="152"/>
      <c r="J34" s="152"/>
      <c r="K34" s="152"/>
      <c r="L34" s="152"/>
      <c r="M34" s="152"/>
      <c r="N34" s="152"/>
      <c r="O34" s="152"/>
      <c r="P34" s="152"/>
      <c r="Q34" s="329"/>
    </row>
    <row r="35" spans="1:17" ht="15">
      <c r="A35" s="138"/>
      <c r="B35" s="138"/>
      <c r="C35" s="138"/>
      <c r="D35" s="138"/>
      <c r="E35" s="138"/>
      <c r="F35" s="43"/>
      <c r="G35" s="43"/>
      <c r="H35" s="43"/>
      <c r="I35" s="43"/>
      <c r="J35" s="43"/>
      <c r="K35" s="43"/>
      <c r="L35" s="43"/>
      <c r="M35" s="43"/>
      <c r="N35" s="43"/>
      <c r="O35" s="43"/>
      <c r="P35" s="43"/>
      <c r="Q35" s="43"/>
    </row>
    <row r="36" spans="1:17" s="153" customFormat="1" ht="11.25" customHeight="1">
      <c r="A36" s="1708" t="s">
        <v>185</v>
      </c>
      <c r="B36" s="1708"/>
      <c r="C36" s="1708"/>
      <c r="D36" s="156"/>
      <c r="E36" s="156"/>
      <c r="F36" s="143"/>
      <c r="G36" s="143"/>
      <c r="H36" s="143"/>
    </row>
    <row r="37" spans="1:17" s="153" customFormat="1" ht="11.25" customHeight="1">
      <c r="A37" s="1692" t="s">
        <v>488</v>
      </c>
      <c r="B37" s="1692"/>
      <c r="C37" s="1692"/>
      <c r="D37" s="1692"/>
      <c r="E37" s="1692"/>
      <c r="F37" s="1692"/>
      <c r="G37" s="1692"/>
      <c r="H37" s="1692"/>
      <c r="I37" s="1692"/>
      <c r="J37" s="1692"/>
      <c r="K37" s="1692"/>
      <c r="L37" s="1692"/>
      <c r="M37" s="1692"/>
      <c r="N37" s="1692"/>
      <c r="O37" s="828"/>
      <c r="P37" s="930"/>
    </row>
    <row r="38" spans="1:17" s="153" customFormat="1" ht="11.25" customHeight="1">
      <c r="A38" s="1693" t="s">
        <v>463</v>
      </c>
      <c r="B38" s="1693"/>
      <c r="C38" s="1693"/>
      <c r="D38" s="1693"/>
      <c r="E38" s="1693"/>
      <c r="F38" s="1693"/>
      <c r="G38" s="1693"/>
      <c r="H38" s="1693"/>
      <c r="I38" s="1693"/>
      <c r="J38" s="1693"/>
      <c r="K38" s="1693"/>
      <c r="L38" s="1693"/>
      <c r="M38" s="1693"/>
      <c r="N38" s="1693"/>
      <c r="O38" s="829"/>
      <c r="P38" s="931"/>
    </row>
    <row r="39" spans="1:17" s="153" customFormat="1" ht="11.25" customHeight="1">
      <c r="A39" s="1692" t="s">
        <v>464</v>
      </c>
      <c r="B39" s="1692"/>
      <c r="C39" s="1692"/>
      <c r="D39" s="1692"/>
      <c r="E39" s="1692"/>
      <c r="F39" s="1692"/>
      <c r="G39" s="1692"/>
      <c r="H39" s="1692"/>
      <c r="I39" s="1692"/>
      <c r="J39" s="1692"/>
      <c r="K39" s="1692"/>
      <c r="L39" s="1692"/>
      <c r="M39" s="1692"/>
      <c r="N39" s="1692"/>
      <c r="O39" s="828"/>
      <c r="P39" s="930"/>
    </row>
    <row r="40" spans="1:17" s="153" customFormat="1" ht="11.25" customHeight="1">
      <c r="A40" s="1692"/>
      <c r="B40" s="1692"/>
      <c r="C40" s="1692"/>
      <c r="D40" s="1692"/>
      <c r="E40" s="1692"/>
      <c r="F40" s="1692"/>
      <c r="G40" s="1692"/>
      <c r="H40" s="1692"/>
      <c r="I40" s="1692"/>
      <c r="J40" s="1692"/>
      <c r="K40" s="1692"/>
      <c r="L40" s="1692"/>
      <c r="M40" s="1692"/>
      <c r="N40" s="1692"/>
      <c r="O40" s="828"/>
      <c r="P40" s="930"/>
    </row>
    <row r="41" spans="1:17" s="153" customFormat="1" ht="11.25" customHeight="1">
      <c r="A41" s="1710" t="s">
        <v>10</v>
      </c>
      <c r="B41" s="1710"/>
      <c r="C41" s="1710"/>
      <c r="D41" s="1710"/>
      <c r="E41" s="1710"/>
      <c r="F41" s="1710"/>
      <c r="G41" s="1710"/>
      <c r="H41" s="1710"/>
      <c r="I41" s="1710"/>
      <c r="J41" s="1710"/>
      <c r="K41" s="1710"/>
      <c r="L41" s="1710"/>
      <c r="M41" s="1710"/>
      <c r="N41" s="1710"/>
      <c r="O41" s="831"/>
      <c r="P41" s="933"/>
    </row>
    <row r="42" spans="1:17" s="153" customFormat="1" ht="11.25" customHeight="1">
      <c r="A42" s="1692" t="s">
        <v>312</v>
      </c>
      <c r="B42" s="1692"/>
      <c r="C42" s="1692"/>
      <c r="D42" s="1692"/>
      <c r="E42" s="1692"/>
      <c r="F42" s="1692"/>
      <c r="G42" s="1692"/>
      <c r="H42" s="1692"/>
      <c r="I42" s="1692"/>
      <c r="J42" s="1692"/>
      <c r="K42" s="1692"/>
      <c r="L42" s="1692"/>
      <c r="M42" s="1692"/>
      <c r="N42" s="1692"/>
      <c r="O42" s="828"/>
      <c r="P42" s="930"/>
    </row>
    <row r="43" spans="1:17" s="153" customFormat="1">
      <c r="A43" s="1692" t="s">
        <v>530</v>
      </c>
      <c r="B43" s="1692"/>
      <c r="C43" s="1692"/>
      <c r="D43" s="1692"/>
      <c r="E43" s="1692"/>
      <c r="F43" s="1692"/>
      <c r="G43" s="1692"/>
      <c r="H43" s="1692"/>
      <c r="I43" s="1692"/>
      <c r="J43" s="1692"/>
      <c r="K43" s="1692"/>
      <c r="L43" s="1692"/>
      <c r="M43" s="1692"/>
      <c r="N43" s="1692"/>
      <c r="O43" s="828"/>
      <c r="P43" s="930"/>
    </row>
    <row r="44" spans="1:17" s="153" customFormat="1">
      <c r="A44" s="1692"/>
      <c r="B44" s="1692"/>
      <c r="C44" s="1692"/>
      <c r="D44" s="1692"/>
      <c r="E44" s="1692"/>
      <c r="F44" s="1692"/>
      <c r="G44" s="1692"/>
      <c r="H44" s="1692"/>
      <c r="I44" s="1692"/>
      <c r="J44" s="1692"/>
      <c r="K44" s="1692"/>
      <c r="L44" s="1692"/>
      <c r="M44" s="1692"/>
      <c r="N44" s="1692"/>
      <c r="O44" s="828"/>
      <c r="P44" s="930"/>
    </row>
    <row r="45" spans="1:17" s="153" customFormat="1" ht="11.25" customHeight="1">
      <c r="A45" s="1693" t="s">
        <v>543</v>
      </c>
      <c r="B45" s="1693"/>
      <c r="C45" s="1693"/>
      <c r="D45" s="1693"/>
      <c r="E45" s="1693"/>
      <c r="F45" s="1693"/>
      <c r="G45" s="1693"/>
      <c r="H45" s="1693"/>
      <c r="I45" s="1693"/>
      <c r="J45" s="1693"/>
      <c r="K45" s="1693"/>
      <c r="L45" s="1693"/>
      <c r="M45" s="1693"/>
      <c r="N45" s="1693"/>
      <c r="O45" s="829"/>
      <c r="P45" s="931"/>
    </row>
    <row r="46" spans="1:17" s="153" customFormat="1" ht="11.25" customHeight="1">
      <c r="A46" s="98"/>
      <c r="B46" s="158"/>
      <c r="C46" s="158"/>
      <c r="D46" s="158"/>
      <c r="E46" s="158"/>
      <c r="F46" s="158"/>
      <c r="G46" s="158"/>
      <c r="H46" s="158"/>
    </row>
    <row r="47" spans="1:17" s="153" customFormat="1" ht="11.25" customHeight="1">
      <c r="A47" s="1706" t="s">
        <v>815</v>
      </c>
      <c r="B47" s="1707"/>
      <c r="C47" s="1707"/>
      <c r="D47" s="1707"/>
      <c r="E47" s="158"/>
      <c r="F47" s="158"/>
      <c r="G47" s="158"/>
      <c r="H47" s="158"/>
    </row>
    <row r="48" spans="1:17" s="153" customFormat="1" ht="12.75" customHeight="1">
      <c r="A48" s="31" t="s">
        <v>210</v>
      </c>
      <c r="B48" s="156"/>
      <c r="C48" s="156"/>
      <c r="D48" s="156"/>
      <c r="E48" s="156"/>
      <c r="F48" s="143"/>
      <c r="G48" s="143"/>
      <c r="H48" s="143"/>
    </row>
    <row r="49" spans="1:8" s="153" customFormat="1">
      <c r="E49" s="156"/>
      <c r="F49" s="143"/>
      <c r="G49" s="143"/>
      <c r="H49" s="143"/>
    </row>
    <row r="50" spans="1:8" s="153" customFormat="1" ht="10.5" customHeight="1">
      <c r="A50" s="154"/>
      <c r="B50" s="154"/>
      <c r="C50" s="154"/>
      <c r="D50" s="154"/>
      <c r="E50" s="154"/>
    </row>
    <row r="51" spans="1:8" s="153" customFormat="1">
      <c r="A51" s="154"/>
      <c r="B51" s="154"/>
      <c r="C51" s="154"/>
      <c r="D51" s="154"/>
      <c r="E51" s="154"/>
    </row>
    <row r="52" spans="1:8" ht="15">
      <c r="A52" s="155"/>
      <c r="B52" s="155"/>
      <c r="C52" s="155"/>
      <c r="D52" s="155"/>
      <c r="E52" s="155"/>
    </row>
    <row r="53" spans="1:8" ht="15">
      <c r="A53" s="155"/>
      <c r="B53" s="155"/>
      <c r="C53" s="155"/>
      <c r="D53" s="155"/>
      <c r="E53" s="155"/>
    </row>
    <row r="54" spans="1:8" ht="15">
      <c r="A54" s="155"/>
      <c r="B54" s="155"/>
      <c r="C54" s="155"/>
      <c r="D54" s="155"/>
      <c r="E54" s="155"/>
    </row>
    <row r="55" spans="1:8" ht="15">
      <c r="A55" s="155"/>
      <c r="B55" s="155"/>
      <c r="C55" s="155"/>
      <c r="D55" s="155"/>
      <c r="E55" s="155"/>
    </row>
    <row r="56" spans="1:8" ht="15">
      <c r="A56" s="155"/>
      <c r="B56" s="155"/>
      <c r="C56" s="155"/>
      <c r="D56" s="155"/>
      <c r="E56" s="155"/>
    </row>
    <row r="57" spans="1:8" ht="15">
      <c r="A57" s="155"/>
      <c r="B57" s="155"/>
      <c r="C57" s="155"/>
      <c r="D57" s="155"/>
      <c r="E57" s="155"/>
    </row>
    <row r="58" spans="1:8" ht="15">
      <c r="A58" s="155"/>
      <c r="B58" s="155"/>
      <c r="C58" s="155"/>
      <c r="D58" s="155"/>
      <c r="E58" s="155"/>
    </row>
    <row r="59" spans="1:8" ht="15">
      <c r="A59" s="155"/>
      <c r="B59" s="155"/>
      <c r="C59" s="155"/>
      <c r="D59" s="155"/>
      <c r="E59" s="155"/>
    </row>
    <row r="60" spans="1:8" ht="15">
      <c r="A60" s="155"/>
      <c r="B60" s="155"/>
      <c r="C60" s="155"/>
      <c r="D60" s="155"/>
      <c r="E60" s="155"/>
    </row>
    <row r="61" spans="1:8" ht="15">
      <c r="A61" s="155"/>
      <c r="B61" s="155"/>
      <c r="C61" s="155"/>
      <c r="D61" s="155"/>
      <c r="E61" s="155"/>
    </row>
    <row r="62" spans="1:8" ht="15">
      <c r="A62" s="155"/>
      <c r="B62" s="155"/>
      <c r="C62" s="155"/>
      <c r="D62" s="155"/>
      <c r="E62" s="155"/>
    </row>
    <row r="63" spans="1:8" ht="15">
      <c r="A63" s="155"/>
      <c r="B63" s="155"/>
      <c r="C63" s="155"/>
      <c r="D63" s="155"/>
      <c r="E63" s="155"/>
    </row>
    <row r="64" spans="1:8" ht="15">
      <c r="A64" s="155"/>
      <c r="B64" s="155"/>
      <c r="C64" s="155"/>
      <c r="D64" s="155"/>
      <c r="E64" s="155"/>
    </row>
    <row r="65" spans="1:5" ht="15">
      <c r="A65" s="155"/>
      <c r="B65" s="155"/>
      <c r="C65" s="155"/>
      <c r="D65" s="155"/>
      <c r="E65" s="155"/>
    </row>
    <row r="66" spans="1:5" ht="15">
      <c r="A66" s="155"/>
      <c r="B66" s="155"/>
      <c r="C66" s="155"/>
      <c r="D66" s="155"/>
      <c r="E66" s="155"/>
    </row>
    <row r="67" spans="1:5" ht="15">
      <c r="A67" s="155"/>
      <c r="B67" s="155"/>
      <c r="C67" s="155"/>
      <c r="D67" s="155"/>
      <c r="E67" s="155"/>
    </row>
    <row r="68" spans="1:5" ht="15">
      <c r="A68" s="155"/>
      <c r="B68" s="155"/>
      <c r="C68" s="155"/>
      <c r="D68" s="155"/>
      <c r="E68" s="155"/>
    </row>
  </sheetData>
  <mergeCells count="37">
    <mergeCell ref="C25:D25"/>
    <mergeCell ref="B27:E27"/>
    <mergeCell ref="B31:E31"/>
    <mergeCell ref="A9:E9"/>
    <mergeCell ref="A20:E20"/>
    <mergeCell ref="C18:E18"/>
    <mergeCell ref="B22:E22"/>
    <mergeCell ref="C24:D24"/>
    <mergeCell ref="C16:E16"/>
    <mergeCell ref="A11:D11"/>
    <mergeCell ref="C12:E12"/>
    <mergeCell ref="C14:E14"/>
    <mergeCell ref="C15:E15"/>
    <mergeCell ref="A47:D47"/>
    <mergeCell ref="A36:C36"/>
    <mergeCell ref="A29:E29"/>
    <mergeCell ref="A39:N40"/>
    <mergeCell ref="A41:N41"/>
    <mergeCell ref="A42:N42"/>
    <mergeCell ref="A45:N45"/>
    <mergeCell ref="A37:N37"/>
    <mergeCell ref="A38:N38"/>
    <mergeCell ref="A43:N44"/>
    <mergeCell ref="A5:E7"/>
    <mergeCell ref="A1:L3"/>
    <mergeCell ref="N1:R1"/>
    <mergeCell ref="F5:F7"/>
    <mergeCell ref="G5:G7"/>
    <mergeCell ref="I5:I7"/>
    <mergeCell ref="K5:K7"/>
    <mergeCell ref="N5:N7"/>
    <mergeCell ref="M5:M7"/>
    <mergeCell ref="L5:L7"/>
    <mergeCell ref="J5:J7"/>
    <mergeCell ref="H5:H7"/>
    <mergeCell ref="O5:O7"/>
    <mergeCell ref="P5:P7"/>
  </mergeCells>
  <phoneticPr fontId="25" type="noConversion"/>
  <hyperlinks>
    <hyperlink ref="N1" location="Contents!A1" display="back to contents"/>
  </hyperlinks>
  <pageMargins left="0.51" right="0.47" top="0.71" bottom="0.73" header="0.5" footer="0.5"/>
  <pageSetup paperSize="9" scale="7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workbookViewId="0">
      <selection sqref="A1:K2"/>
    </sheetView>
  </sheetViews>
  <sheetFormatPr defaultColWidth="9.33203125" defaultRowHeight="11.25"/>
  <cols>
    <col min="1" max="1" width="5.1640625" style="143" customWidth="1"/>
    <col min="2" max="2" width="69" style="143" customWidth="1"/>
    <col min="3" max="3" width="12.33203125" style="143" customWidth="1"/>
    <col min="4" max="4" width="9.1640625" style="143" customWidth="1"/>
    <col min="5" max="5" width="12.1640625" style="143" customWidth="1"/>
    <col min="6" max="8" width="8.83203125" style="143" customWidth="1"/>
    <col min="9" max="9" width="2.6640625" style="143" customWidth="1"/>
    <col min="10" max="11" width="8.83203125" style="143" customWidth="1"/>
    <col min="12" max="12" width="2" style="143" customWidth="1"/>
    <col min="13" max="16384" width="9.33203125" style="143"/>
  </cols>
  <sheetData>
    <row r="1" spans="1:15" ht="18" customHeight="1">
      <c r="A1" s="1701" t="s">
        <v>880</v>
      </c>
      <c r="B1" s="1701"/>
      <c r="C1" s="1701"/>
      <c r="D1" s="1701"/>
      <c r="E1" s="1701"/>
      <c r="F1" s="1701"/>
      <c r="G1" s="1701"/>
      <c r="H1" s="1701"/>
      <c r="I1" s="1701"/>
      <c r="J1" s="1701"/>
      <c r="K1" s="1701"/>
      <c r="L1" s="158"/>
      <c r="M1" s="1364" t="s">
        <v>665</v>
      </c>
      <c r="N1" s="1364"/>
      <c r="O1" s="800"/>
    </row>
    <row r="2" spans="1:15" ht="18" customHeight="1">
      <c r="A2" s="1701"/>
      <c r="B2" s="1701"/>
      <c r="C2" s="1701"/>
      <c r="D2" s="1701"/>
      <c r="E2" s="1701"/>
      <c r="F2" s="1701"/>
      <c r="G2" s="1701"/>
      <c r="H2" s="1701"/>
      <c r="I2" s="1701"/>
      <c r="J2" s="1701"/>
      <c r="K2" s="1701"/>
      <c r="L2" s="765"/>
      <c r="M2" s="758"/>
      <c r="N2" s="758"/>
      <c r="O2" s="758"/>
    </row>
    <row r="3" spans="1:15" ht="15" customHeight="1" thickBot="1">
      <c r="A3" s="219"/>
      <c r="B3" s="219"/>
      <c r="C3" s="219"/>
      <c r="D3" s="219"/>
      <c r="E3" s="219"/>
      <c r="F3" s="219"/>
      <c r="G3" s="219"/>
      <c r="H3" s="219"/>
      <c r="I3" s="219"/>
      <c r="J3" s="219"/>
      <c r="K3" s="219"/>
    </row>
    <row r="4" spans="1:15" ht="12.75">
      <c r="A4" s="179"/>
      <c r="B4" s="170"/>
      <c r="C4" s="176"/>
      <c r="D4" s="176"/>
      <c r="E4" s="176"/>
      <c r="F4" s="176"/>
      <c r="G4" s="176"/>
      <c r="H4" s="176"/>
      <c r="I4" s="176"/>
      <c r="J4" s="176"/>
    </row>
    <row r="5" spans="1:15" ht="15">
      <c r="A5" s="1722" t="s">
        <v>313</v>
      </c>
      <c r="B5" s="1722"/>
      <c r="C5" s="1722"/>
      <c r="D5" s="1722"/>
      <c r="E5" s="1722"/>
      <c r="F5" s="1722"/>
      <c r="G5" s="1722"/>
      <c r="H5" s="1722"/>
      <c r="I5" s="1722"/>
      <c r="J5" s="1722"/>
    </row>
    <row r="6" spans="1:15" ht="15.75">
      <c r="A6" s="181"/>
      <c r="B6" s="180"/>
      <c r="C6" s="223"/>
      <c r="D6" s="223"/>
      <c r="E6" s="223"/>
      <c r="F6" s="222"/>
      <c r="G6" s="222"/>
      <c r="H6" s="222"/>
      <c r="I6" s="222"/>
      <c r="J6" s="222"/>
    </row>
    <row r="7" spans="1:15" ht="15.75">
      <c r="A7" s="181"/>
      <c r="B7" s="785"/>
      <c r="C7" s="1741" t="s">
        <v>234</v>
      </c>
      <c r="D7" s="1741"/>
      <c r="E7" s="1741"/>
      <c r="F7" s="1741"/>
      <c r="G7" s="1741"/>
      <c r="H7" s="1741"/>
      <c r="I7" s="1741"/>
      <c r="J7" s="1741"/>
    </row>
    <row r="8" spans="1:15" ht="13.5" thickBot="1">
      <c r="A8" s="180"/>
      <c r="B8" s="180"/>
      <c r="C8" s="1742"/>
      <c r="D8" s="1742"/>
      <c r="E8" s="1742"/>
      <c r="F8" s="1742"/>
      <c r="G8" s="1742"/>
      <c r="H8" s="1742"/>
      <c r="I8" s="1742"/>
      <c r="J8" s="1742"/>
    </row>
    <row r="9" spans="1:15" ht="12.75">
      <c r="A9" s="180"/>
      <c r="B9" s="180"/>
      <c r="C9" s="1739" t="s">
        <v>276</v>
      </c>
      <c r="D9" s="201"/>
      <c r="E9" s="1739" t="s">
        <v>277</v>
      </c>
      <c r="F9" s="201"/>
      <c r="G9" s="1739" t="s">
        <v>278</v>
      </c>
      <c r="J9" s="1740" t="s">
        <v>279</v>
      </c>
    </row>
    <row r="10" spans="1:15" ht="12.75">
      <c r="A10" s="180"/>
      <c r="B10" s="180"/>
      <c r="C10" s="1740"/>
      <c r="D10" s="201"/>
      <c r="E10" s="1740"/>
      <c r="F10" s="201"/>
      <c r="G10" s="1740"/>
      <c r="J10" s="1740"/>
    </row>
    <row r="11" spans="1:15" ht="12.75">
      <c r="A11" s="180"/>
      <c r="B11" s="180"/>
      <c r="C11" s="1740"/>
      <c r="D11" s="201"/>
      <c r="E11" s="1740"/>
      <c r="F11" s="201"/>
      <c r="G11" s="1740"/>
      <c r="J11" s="1740"/>
    </row>
    <row r="12" spans="1:15" ht="12.75">
      <c r="A12" s="180"/>
      <c r="B12" s="180"/>
      <c r="C12" s="1740"/>
      <c r="D12" s="201"/>
      <c r="E12" s="1740"/>
      <c r="F12" s="201"/>
      <c r="G12" s="1740"/>
      <c r="J12" s="1740"/>
    </row>
    <row r="13" spans="1:15" ht="12.75">
      <c r="A13" s="785"/>
      <c r="B13" s="785"/>
      <c r="C13" s="1740"/>
      <c r="D13" s="201"/>
      <c r="E13" s="1740"/>
      <c r="F13" s="201"/>
      <c r="G13" s="1740"/>
      <c r="J13" s="1740"/>
    </row>
    <row r="14" spans="1:15" ht="12.75">
      <c r="A14" s="785"/>
      <c r="B14" s="785"/>
      <c r="C14" s="1740"/>
      <c r="D14" s="201"/>
      <c r="E14" s="1740"/>
      <c r="F14" s="201"/>
      <c r="G14" s="1740"/>
      <c r="J14" s="1740"/>
    </row>
    <row r="15" spans="1:15" ht="12.75">
      <c r="A15" s="785"/>
      <c r="B15" s="785"/>
      <c r="C15" s="1740"/>
      <c r="D15" s="201"/>
      <c r="E15" s="1740"/>
      <c r="F15" s="201"/>
      <c r="G15" s="1740"/>
      <c r="J15" s="1740"/>
    </row>
    <row r="16" spans="1:15" ht="12.75">
      <c r="A16" s="785"/>
      <c r="B16" s="785"/>
      <c r="C16" s="1740"/>
      <c r="D16" s="201"/>
      <c r="E16" s="1740"/>
      <c r="F16" s="201"/>
      <c r="G16" s="1740"/>
      <c r="J16" s="1740"/>
    </row>
    <row r="17" spans="1:10" ht="12.75">
      <c r="A17" s="182"/>
      <c r="B17" s="182"/>
      <c r="C17" s="1740"/>
      <c r="D17" s="201"/>
      <c r="E17" s="1740"/>
      <c r="F17" s="201"/>
      <c r="G17" s="1740"/>
      <c r="J17" s="1740"/>
    </row>
    <row r="18" spans="1:10" ht="12.75">
      <c r="A18" s="183"/>
      <c r="B18" s="183"/>
      <c r="C18" s="222"/>
      <c r="D18" s="178"/>
      <c r="E18" s="222"/>
      <c r="F18" s="178"/>
      <c r="G18" s="222"/>
      <c r="H18" s="178"/>
      <c r="I18" s="178"/>
      <c r="J18" s="222"/>
    </row>
    <row r="19" spans="1:10" ht="14.25">
      <c r="A19" s="1723" t="s">
        <v>998</v>
      </c>
      <c r="B19" s="1724"/>
      <c r="C19" s="176"/>
      <c r="E19" s="176"/>
      <c r="G19" s="176"/>
      <c r="J19" s="176"/>
    </row>
    <row r="20" spans="1:10" ht="12.75">
      <c r="A20" s="180"/>
      <c r="B20" s="224" t="s">
        <v>255</v>
      </c>
      <c r="C20" s="1035">
        <v>18</v>
      </c>
      <c r="D20" s="205"/>
      <c r="E20" s="1035">
        <v>0</v>
      </c>
      <c r="F20" s="205"/>
      <c r="G20" s="1035">
        <v>0</v>
      </c>
      <c r="H20" s="205"/>
      <c r="I20" s="205"/>
      <c r="J20" s="1036">
        <v>18</v>
      </c>
    </row>
    <row r="21" spans="1:10" ht="12.75">
      <c r="A21" s="180"/>
      <c r="B21" s="224" t="s">
        <v>256</v>
      </c>
      <c r="C21" s="1035">
        <v>842</v>
      </c>
      <c r="D21" s="205"/>
      <c r="E21" s="1035">
        <v>0</v>
      </c>
      <c r="F21" s="205"/>
      <c r="G21" s="1035">
        <v>4</v>
      </c>
      <c r="H21" s="205"/>
      <c r="I21" s="205"/>
      <c r="J21" s="1036">
        <v>846</v>
      </c>
    </row>
    <row r="22" spans="1:10" ht="12.75">
      <c r="A22" s="180"/>
      <c r="B22" s="183" t="s">
        <v>99</v>
      </c>
      <c r="C22" s="1035">
        <v>860</v>
      </c>
      <c r="D22" s="205"/>
      <c r="E22" s="1035">
        <v>0</v>
      </c>
      <c r="F22" s="205"/>
      <c r="G22" s="1035">
        <v>4</v>
      </c>
      <c r="H22" s="205"/>
      <c r="I22" s="205"/>
      <c r="J22" s="1036">
        <v>864</v>
      </c>
    </row>
    <row r="23" spans="1:10" ht="12.75">
      <c r="A23" s="204"/>
      <c r="B23" s="546"/>
      <c r="C23" s="855"/>
      <c r="D23" s="205"/>
      <c r="E23" s="855"/>
      <c r="F23" s="205"/>
      <c r="G23" s="855"/>
      <c r="H23" s="205"/>
      <c r="I23" s="205"/>
      <c r="J23" s="859"/>
    </row>
    <row r="24" spans="1:10" ht="12.75">
      <c r="A24" s="1725" t="s">
        <v>1003</v>
      </c>
      <c r="B24" s="1726"/>
      <c r="C24" s="206"/>
      <c r="D24" s="205"/>
      <c r="E24" s="206"/>
      <c r="F24" s="205"/>
      <c r="G24" s="855"/>
      <c r="H24" s="205"/>
      <c r="I24" s="205"/>
      <c r="J24" s="600"/>
    </row>
    <row r="25" spans="1:10" ht="12.75">
      <c r="A25" s="206"/>
      <c r="B25" s="546" t="s">
        <v>255</v>
      </c>
      <c r="C25" s="1035">
        <v>1</v>
      </c>
      <c r="D25" s="205"/>
      <c r="E25" s="1035">
        <v>0</v>
      </c>
      <c r="F25" s="205"/>
      <c r="G25" s="1035">
        <v>0</v>
      </c>
      <c r="H25" s="205"/>
      <c r="I25" s="205"/>
      <c r="J25" s="1036">
        <v>1</v>
      </c>
    </row>
    <row r="26" spans="1:10" ht="12.75">
      <c r="A26" s="206"/>
      <c r="B26" s="546" t="s">
        <v>256</v>
      </c>
      <c r="C26" s="1035">
        <v>7</v>
      </c>
      <c r="D26" s="205"/>
      <c r="E26" s="1035">
        <v>0</v>
      </c>
      <c r="F26" s="205"/>
      <c r="G26" s="1035">
        <v>0</v>
      </c>
      <c r="H26" s="205"/>
      <c r="I26" s="205"/>
      <c r="J26" s="1036">
        <v>7</v>
      </c>
    </row>
    <row r="27" spans="1:10" ht="12.75">
      <c r="A27" s="707"/>
      <c r="B27" s="546" t="s">
        <v>99</v>
      </c>
      <c r="C27" s="1035">
        <v>8</v>
      </c>
      <c r="D27" s="205"/>
      <c r="E27" s="1035">
        <v>0</v>
      </c>
      <c r="F27" s="205"/>
      <c r="G27" s="1035">
        <v>0</v>
      </c>
      <c r="H27" s="205"/>
      <c r="I27" s="205"/>
      <c r="J27" s="1036">
        <v>8</v>
      </c>
    </row>
    <row r="28" spans="1:10" ht="12.75">
      <c r="A28" s="205"/>
      <c r="B28" s="205"/>
      <c r="C28" s="205"/>
      <c r="D28" s="205"/>
      <c r="E28" s="205"/>
      <c r="F28" s="205"/>
      <c r="G28" s="855"/>
      <c r="H28" s="205"/>
      <c r="I28" s="205"/>
      <c r="J28" s="879"/>
    </row>
    <row r="29" spans="1:10" ht="12.75">
      <c r="A29" s="1726" t="s">
        <v>236</v>
      </c>
      <c r="B29" s="1726"/>
      <c r="C29" s="1726"/>
      <c r="D29" s="1726"/>
      <c r="E29" s="1726"/>
      <c r="F29" s="205"/>
      <c r="G29" s="707"/>
      <c r="H29" s="205"/>
      <c r="I29" s="205"/>
      <c r="J29" s="600"/>
    </row>
    <row r="30" spans="1:10" ht="12.75">
      <c r="A30" s="707"/>
      <c r="B30" s="546" t="s">
        <v>255</v>
      </c>
      <c r="C30" s="1035">
        <v>19</v>
      </c>
      <c r="D30" s="205"/>
      <c r="E30" s="1035">
        <v>0</v>
      </c>
      <c r="F30" s="205"/>
      <c r="G30" s="1035">
        <v>0</v>
      </c>
      <c r="H30" s="205"/>
      <c r="I30" s="205"/>
      <c r="J30" s="1036">
        <v>19</v>
      </c>
    </row>
    <row r="31" spans="1:10" ht="12.75">
      <c r="A31" s="707"/>
      <c r="B31" s="546" t="s">
        <v>256</v>
      </c>
      <c r="C31" s="1035">
        <v>849</v>
      </c>
      <c r="D31" s="205"/>
      <c r="E31" s="1035">
        <v>0</v>
      </c>
      <c r="F31" s="205"/>
      <c r="G31" s="1035">
        <v>4</v>
      </c>
      <c r="H31" s="205"/>
      <c r="I31" s="205"/>
      <c r="J31" s="1036">
        <v>853</v>
      </c>
    </row>
    <row r="32" spans="1:10" ht="12.75">
      <c r="A32" s="707"/>
      <c r="B32" s="546" t="s">
        <v>99</v>
      </c>
      <c r="C32" s="1035">
        <v>868</v>
      </c>
      <c r="D32" s="205"/>
      <c r="E32" s="1035">
        <v>0</v>
      </c>
      <c r="F32" s="205"/>
      <c r="G32" s="1035">
        <v>4</v>
      </c>
      <c r="H32" s="205"/>
      <c r="I32" s="205"/>
      <c r="J32" s="1036">
        <v>872</v>
      </c>
    </row>
    <row r="33" spans="1:13">
      <c r="A33" s="170"/>
      <c r="B33" s="170"/>
      <c r="C33" s="176"/>
      <c r="D33" s="176"/>
      <c r="E33" s="176"/>
      <c r="F33" s="176"/>
      <c r="G33" s="176"/>
      <c r="H33" s="176"/>
      <c r="I33" s="176"/>
      <c r="J33" s="176"/>
    </row>
    <row r="34" spans="1:13">
      <c r="A34" s="170"/>
      <c r="B34" s="170"/>
      <c r="C34" s="222"/>
      <c r="D34" s="222"/>
      <c r="E34" s="222"/>
      <c r="F34" s="222"/>
      <c r="G34" s="222"/>
      <c r="H34" s="222"/>
      <c r="I34" s="222"/>
      <c r="J34" s="222"/>
      <c r="K34" s="178"/>
    </row>
    <row r="35" spans="1:13" ht="12.75">
      <c r="A35" s="180"/>
      <c r="B35" s="180"/>
      <c r="C35" s="1743" t="s">
        <v>98</v>
      </c>
      <c r="D35" s="1743"/>
      <c r="E35" s="1743"/>
      <c r="F35" s="1743"/>
      <c r="G35" s="1743"/>
      <c r="H35" s="220"/>
      <c r="I35" s="220"/>
      <c r="J35" s="1743" t="s">
        <v>82</v>
      </c>
      <c r="K35" s="1743"/>
    </row>
    <row r="36" spans="1:13" ht="13.5" thickBot="1">
      <c r="A36" s="785"/>
      <c r="B36" s="785"/>
      <c r="C36" s="1744"/>
      <c r="D36" s="1744"/>
      <c r="E36" s="1744"/>
      <c r="F36" s="1744"/>
      <c r="G36" s="1744"/>
      <c r="H36" s="220"/>
      <c r="I36" s="220"/>
      <c r="J36" s="1744"/>
      <c r="K36" s="1744"/>
    </row>
    <row r="37" spans="1:13" ht="12.75">
      <c r="A37" s="180"/>
      <c r="B37" s="180"/>
      <c r="C37" s="1727" t="s">
        <v>280</v>
      </c>
      <c r="D37" s="1729" t="s">
        <v>126</v>
      </c>
      <c r="E37" s="1727" t="s">
        <v>281</v>
      </c>
      <c r="F37" s="1729" t="s">
        <v>128</v>
      </c>
      <c r="G37" s="1727" t="s">
        <v>192</v>
      </c>
      <c r="H37" s="1734" t="s">
        <v>99</v>
      </c>
      <c r="I37" s="221"/>
      <c r="J37" s="1738" t="s">
        <v>81</v>
      </c>
      <c r="K37" s="1738" t="s">
        <v>187</v>
      </c>
    </row>
    <row r="38" spans="1:13" ht="12.75">
      <c r="A38" s="183"/>
      <c r="B38" s="183"/>
      <c r="C38" s="1728"/>
      <c r="D38" s="1730"/>
      <c r="E38" s="1731"/>
      <c r="F38" s="1730"/>
      <c r="G38" s="1731"/>
      <c r="H38" s="1735"/>
      <c r="I38" s="222"/>
      <c r="J38" s="1735"/>
      <c r="K38" s="1735"/>
    </row>
    <row r="39" spans="1:13" ht="14.25">
      <c r="A39" s="1745" t="s">
        <v>998</v>
      </c>
      <c r="B39" s="1746"/>
      <c r="C39" s="176"/>
      <c r="D39" s="176"/>
      <c r="E39" s="176"/>
      <c r="F39" s="176"/>
      <c r="G39" s="176"/>
      <c r="H39" s="176"/>
      <c r="I39" s="176"/>
      <c r="J39" s="176"/>
      <c r="K39" s="176"/>
    </row>
    <row r="40" spans="1:13" ht="12.75">
      <c r="A40" s="1035"/>
      <c r="B40" s="546" t="s">
        <v>232</v>
      </c>
      <c r="C40" s="1035">
        <v>47</v>
      </c>
      <c r="D40" s="1035">
        <v>193</v>
      </c>
      <c r="E40" s="1035">
        <v>284</v>
      </c>
      <c r="F40" s="1035">
        <v>263</v>
      </c>
      <c r="G40" s="1035">
        <v>73</v>
      </c>
      <c r="H40" s="1036">
        <v>860</v>
      </c>
      <c r="I40" s="1035"/>
      <c r="J40" s="1035">
        <v>638</v>
      </c>
      <c r="K40" s="1035">
        <v>222</v>
      </c>
      <c r="L40" s="205"/>
      <c r="M40" s="205"/>
    </row>
    <row r="41" spans="1:13" ht="12.75">
      <c r="A41" s="1035"/>
      <c r="B41" s="546" t="s">
        <v>233</v>
      </c>
      <c r="C41" s="1035">
        <v>0</v>
      </c>
      <c r="D41" s="1035">
        <v>0</v>
      </c>
      <c r="E41" s="1035">
        <v>0</v>
      </c>
      <c r="F41" s="1035">
        <v>0</v>
      </c>
      <c r="G41" s="1035">
        <v>0</v>
      </c>
      <c r="H41" s="1036">
        <v>0</v>
      </c>
      <c r="I41" s="1035"/>
      <c r="J41" s="1035">
        <v>0</v>
      </c>
      <c r="K41" s="1035">
        <v>0</v>
      </c>
      <c r="L41" s="205"/>
      <c r="M41" s="205"/>
    </row>
    <row r="42" spans="1:13" ht="12.75">
      <c r="A42" s="1035"/>
      <c r="B42" s="546" t="s">
        <v>238</v>
      </c>
      <c r="C42" s="1035">
        <v>2</v>
      </c>
      <c r="D42" s="1035">
        <v>0</v>
      </c>
      <c r="E42" s="1035">
        <v>2</v>
      </c>
      <c r="F42" s="1035">
        <v>0</v>
      </c>
      <c r="G42" s="1035">
        <v>0</v>
      </c>
      <c r="H42" s="1036">
        <v>4</v>
      </c>
      <c r="I42" s="1035"/>
      <c r="J42" s="1035">
        <v>3</v>
      </c>
      <c r="K42" s="1035">
        <v>1</v>
      </c>
      <c r="L42" s="205"/>
      <c r="M42" s="205"/>
    </row>
    <row r="43" spans="1:13" ht="12.75">
      <c r="A43" s="1035"/>
      <c r="B43" s="546" t="s">
        <v>99</v>
      </c>
      <c r="C43" s="1035">
        <v>49</v>
      </c>
      <c r="D43" s="1035">
        <v>193</v>
      </c>
      <c r="E43" s="1035">
        <v>286</v>
      </c>
      <c r="F43" s="1035">
        <v>263</v>
      </c>
      <c r="G43" s="1035">
        <v>73</v>
      </c>
      <c r="H43" s="1036">
        <v>864</v>
      </c>
      <c r="I43" s="1035"/>
      <c r="J43" s="1035">
        <v>641</v>
      </c>
      <c r="K43" s="1035">
        <v>223</v>
      </c>
      <c r="L43" s="205"/>
      <c r="M43" s="205"/>
    </row>
    <row r="44" spans="1:13" ht="12.75">
      <c r="A44" s="1035"/>
      <c r="B44" s="546"/>
      <c r="C44" s="1035"/>
      <c r="D44" s="1035"/>
      <c r="E44" s="1035"/>
      <c r="F44" s="1035"/>
      <c r="G44" s="1035"/>
      <c r="H44" s="1036"/>
      <c r="I44" s="1035"/>
      <c r="J44" s="1035"/>
      <c r="K44" s="1035"/>
      <c r="L44" s="205"/>
      <c r="M44" s="205"/>
    </row>
    <row r="45" spans="1:13" ht="12.75">
      <c r="A45" s="1725" t="s">
        <v>1003</v>
      </c>
      <c r="B45" s="1726"/>
      <c r="C45" s="206"/>
      <c r="D45" s="206"/>
      <c r="E45" s="206"/>
      <c r="F45" s="206"/>
      <c r="G45" s="206"/>
      <c r="H45" s="600"/>
      <c r="I45" s="206"/>
      <c r="J45" s="206"/>
      <c r="K45" s="206"/>
      <c r="L45" s="205"/>
      <c r="M45" s="205"/>
    </row>
    <row r="46" spans="1:13" ht="12.75">
      <c r="A46" s="206"/>
      <c r="B46" s="546" t="s">
        <v>232</v>
      </c>
      <c r="C46" s="1035">
        <v>0</v>
      </c>
      <c r="D46" s="1035">
        <v>2</v>
      </c>
      <c r="E46" s="1035">
        <v>2</v>
      </c>
      <c r="F46" s="1035">
        <v>2</v>
      </c>
      <c r="G46" s="1035">
        <v>2</v>
      </c>
      <c r="H46" s="1036">
        <v>8</v>
      </c>
      <c r="I46" s="1035"/>
      <c r="J46" s="1035">
        <v>5</v>
      </c>
      <c r="K46" s="1035">
        <v>3</v>
      </c>
      <c r="L46" s="205"/>
      <c r="M46" s="205"/>
    </row>
    <row r="47" spans="1:13" ht="12.75">
      <c r="A47" s="1035"/>
      <c r="B47" s="546" t="s">
        <v>233</v>
      </c>
      <c r="C47" s="1035">
        <v>0</v>
      </c>
      <c r="D47" s="1035">
        <v>0</v>
      </c>
      <c r="E47" s="1035">
        <v>0</v>
      </c>
      <c r="F47" s="1035">
        <v>0</v>
      </c>
      <c r="G47" s="1035">
        <v>0</v>
      </c>
      <c r="H47" s="1036">
        <v>0</v>
      </c>
      <c r="I47" s="1035"/>
      <c r="J47" s="1035">
        <v>0</v>
      </c>
      <c r="K47" s="1035">
        <v>0</v>
      </c>
      <c r="L47" s="205"/>
      <c r="M47" s="205"/>
    </row>
    <row r="48" spans="1:13" ht="12.75">
      <c r="A48" s="1035"/>
      <c r="B48" s="546" t="s">
        <v>238</v>
      </c>
      <c r="C48" s="1035">
        <v>0</v>
      </c>
      <c r="D48" s="1035">
        <v>0</v>
      </c>
      <c r="E48" s="1035">
        <v>0</v>
      </c>
      <c r="F48" s="1035">
        <v>0</v>
      </c>
      <c r="G48" s="1035">
        <v>0</v>
      </c>
      <c r="H48" s="1036">
        <v>0</v>
      </c>
      <c r="I48" s="1035"/>
      <c r="J48" s="1035">
        <v>0</v>
      </c>
      <c r="K48" s="1035">
        <v>0</v>
      </c>
      <c r="L48" s="205"/>
      <c r="M48" s="205"/>
    </row>
    <row r="49" spans="1:13" ht="12.75">
      <c r="A49" s="1035"/>
      <c r="B49" s="546" t="s">
        <v>99</v>
      </c>
      <c r="C49" s="1035">
        <v>0</v>
      </c>
      <c r="D49" s="1035">
        <v>2</v>
      </c>
      <c r="E49" s="1035">
        <v>2</v>
      </c>
      <c r="F49" s="1035">
        <v>2</v>
      </c>
      <c r="G49" s="1035">
        <v>2</v>
      </c>
      <c r="H49" s="1036">
        <v>8</v>
      </c>
      <c r="I49" s="1035"/>
      <c r="J49" s="1035">
        <v>5</v>
      </c>
      <c r="K49" s="1035">
        <v>3</v>
      </c>
      <c r="L49" s="205"/>
      <c r="M49" s="205"/>
    </row>
    <row r="50" spans="1:13" ht="12.75">
      <c r="A50" s="1035"/>
      <c r="B50" s="546"/>
      <c r="C50" s="1035"/>
      <c r="D50" s="1035"/>
      <c r="E50" s="1035"/>
      <c r="F50" s="1035"/>
      <c r="G50" s="1035"/>
      <c r="H50" s="1036"/>
      <c r="I50" s="1035"/>
      <c r="J50" s="1035"/>
      <c r="K50" s="1035"/>
      <c r="L50" s="205"/>
      <c r="M50" s="205"/>
    </row>
    <row r="51" spans="1:13" ht="12.75">
      <c r="A51" s="1726" t="s">
        <v>236</v>
      </c>
      <c r="B51" s="1726"/>
      <c r="C51" s="1726"/>
      <c r="D51" s="1726"/>
      <c r="E51" s="1726"/>
      <c r="F51" s="206"/>
      <c r="G51" s="206"/>
      <c r="H51" s="600"/>
      <c r="I51" s="206"/>
      <c r="J51" s="206"/>
      <c r="K51" s="206"/>
      <c r="L51" s="205"/>
      <c r="M51" s="205"/>
    </row>
    <row r="52" spans="1:13" ht="12.75">
      <c r="A52" s="1035"/>
      <c r="B52" s="546" t="s">
        <v>232</v>
      </c>
      <c r="C52" s="1035">
        <v>47</v>
      </c>
      <c r="D52" s="1035">
        <v>195</v>
      </c>
      <c r="E52" s="1035">
        <v>286</v>
      </c>
      <c r="F52" s="1035">
        <v>265</v>
      </c>
      <c r="G52" s="1035">
        <v>75</v>
      </c>
      <c r="H52" s="1036">
        <v>868</v>
      </c>
      <c r="I52" s="1035"/>
      <c r="J52" s="1035">
        <v>643</v>
      </c>
      <c r="K52" s="1035">
        <v>225</v>
      </c>
      <c r="L52" s="205"/>
      <c r="M52" s="205"/>
    </row>
    <row r="53" spans="1:13" ht="12.75">
      <c r="A53" s="1035"/>
      <c r="B53" s="546" t="s">
        <v>233</v>
      </c>
      <c r="C53" s="1035">
        <v>0</v>
      </c>
      <c r="D53" s="1035">
        <v>0</v>
      </c>
      <c r="E53" s="1035">
        <v>0</v>
      </c>
      <c r="F53" s="1035">
        <v>0</v>
      </c>
      <c r="G53" s="1035">
        <v>0</v>
      </c>
      <c r="H53" s="1036">
        <v>0</v>
      </c>
      <c r="I53" s="1035"/>
      <c r="J53" s="1035">
        <v>0</v>
      </c>
      <c r="K53" s="1035">
        <v>0</v>
      </c>
      <c r="L53" s="205"/>
      <c r="M53" s="205"/>
    </row>
    <row r="54" spans="1:13" ht="12.75">
      <c r="A54" s="1035"/>
      <c r="B54" s="546" t="s">
        <v>238</v>
      </c>
      <c r="C54" s="1035">
        <v>2</v>
      </c>
      <c r="D54" s="1035">
        <v>0</v>
      </c>
      <c r="E54" s="1035">
        <v>2</v>
      </c>
      <c r="F54" s="1035">
        <v>0</v>
      </c>
      <c r="G54" s="1035">
        <v>0</v>
      </c>
      <c r="H54" s="1036">
        <v>4</v>
      </c>
      <c r="I54" s="1035"/>
      <c r="J54" s="1035">
        <v>3</v>
      </c>
      <c r="K54" s="1035">
        <v>1</v>
      </c>
      <c r="L54" s="205"/>
      <c r="M54" s="205"/>
    </row>
    <row r="55" spans="1:13" ht="12.75">
      <c r="A55" s="1035"/>
      <c r="B55" s="546" t="s">
        <v>99</v>
      </c>
      <c r="C55" s="1036">
        <v>49</v>
      </c>
      <c r="D55" s="1036">
        <v>195</v>
      </c>
      <c r="E55" s="1036">
        <v>288</v>
      </c>
      <c r="F55" s="1036">
        <v>265</v>
      </c>
      <c r="G55" s="1036">
        <v>75</v>
      </c>
      <c r="H55" s="1036">
        <v>872</v>
      </c>
      <c r="I55" s="1036"/>
      <c r="J55" s="1036">
        <v>646</v>
      </c>
      <c r="K55" s="1036">
        <v>226</v>
      </c>
      <c r="L55" s="205"/>
      <c r="M55" s="205"/>
    </row>
    <row r="56" spans="1:13">
      <c r="A56" s="170"/>
      <c r="B56" s="170"/>
      <c r="C56" s="176"/>
      <c r="D56" s="176"/>
      <c r="E56" s="176"/>
      <c r="F56" s="176"/>
      <c r="G56" s="176"/>
      <c r="H56" s="176"/>
      <c r="I56" s="176"/>
      <c r="J56" s="176"/>
    </row>
    <row r="57" spans="1:13">
      <c r="A57" s="170"/>
      <c r="B57" s="170"/>
      <c r="C57" s="176"/>
      <c r="D57" s="176"/>
      <c r="E57" s="176"/>
      <c r="F57" s="176"/>
      <c r="G57" s="176"/>
      <c r="H57" s="176"/>
      <c r="I57" s="176"/>
      <c r="J57" s="176"/>
    </row>
    <row r="58" spans="1:13" ht="15">
      <c r="A58" s="1722" t="s">
        <v>314</v>
      </c>
      <c r="B58" s="1722"/>
      <c r="C58" s="1722"/>
      <c r="D58" s="1722"/>
      <c r="E58" s="1722"/>
      <c r="F58" s="1722"/>
      <c r="G58" s="1722"/>
      <c r="H58" s="1722"/>
      <c r="I58" s="176"/>
      <c r="J58" s="176"/>
    </row>
    <row r="59" spans="1:13">
      <c r="A59" s="170"/>
      <c r="B59" s="170"/>
      <c r="C59" s="222"/>
      <c r="D59" s="222"/>
      <c r="E59" s="222"/>
      <c r="F59" s="222"/>
      <c r="G59" s="222"/>
      <c r="H59" s="222"/>
      <c r="I59" s="222"/>
      <c r="J59" s="222"/>
      <c r="K59" s="178"/>
    </row>
    <row r="60" spans="1:13" ht="12.75">
      <c r="A60" s="180"/>
      <c r="B60" s="180"/>
      <c r="C60" s="1743" t="s">
        <v>98</v>
      </c>
      <c r="D60" s="1743"/>
      <c r="E60" s="1743"/>
      <c r="F60" s="1743"/>
      <c r="G60" s="1743"/>
      <c r="H60" s="220"/>
      <c r="I60" s="220"/>
      <c r="J60" s="1743" t="s">
        <v>82</v>
      </c>
      <c r="K60" s="1743"/>
    </row>
    <row r="61" spans="1:13" ht="13.5" thickBot="1">
      <c r="A61" s="785"/>
      <c r="B61" s="785"/>
      <c r="C61" s="1744"/>
      <c r="D61" s="1744"/>
      <c r="E61" s="1744"/>
      <c r="F61" s="1744"/>
      <c r="G61" s="1744"/>
      <c r="H61" s="220"/>
      <c r="I61" s="220"/>
      <c r="J61" s="1744"/>
      <c r="K61" s="1744"/>
    </row>
    <row r="62" spans="1:13" ht="12.75">
      <c r="A62" s="180"/>
      <c r="B62" s="180"/>
      <c r="C62" s="1727" t="s">
        <v>280</v>
      </c>
      <c r="D62" s="1729" t="s">
        <v>126</v>
      </c>
      <c r="E62" s="1727" t="s">
        <v>281</v>
      </c>
      <c r="F62" s="1729" t="s">
        <v>128</v>
      </c>
      <c r="G62" s="1727" t="s">
        <v>192</v>
      </c>
      <c r="H62" s="1734" t="s">
        <v>99</v>
      </c>
      <c r="I62" s="221"/>
      <c r="J62" s="1738" t="s">
        <v>81</v>
      </c>
      <c r="K62" s="1738" t="s">
        <v>187</v>
      </c>
    </row>
    <row r="63" spans="1:13" ht="12.75">
      <c r="A63" s="183"/>
      <c r="B63" s="183"/>
      <c r="C63" s="1728"/>
      <c r="D63" s="1730"/>
      <c r="E63" s="1731"/>
      <c r="F63" s="1730"/>
      <c r="G63" s="1731"/>
      <c r="H63" s="1735"/>
      <c r="I63" s="222"/>
      <c r="J63" s="1735"/>
      <c r="K63" s="1735"/>
    </row>
    <row r="64" spans="1:13" ht="14.25">
      <c r="A64" s="1723" t="s">
        <v>998</v>
      </c>
      <c r="B64" s="1724"/>
      <c r="C64" s="176"/>
      <c r="D64" s="176"/>
      <c r="E64" s="176"/>
      <c r="F64" s="176"/>
      <c r="G64" s="176"/>
      <c r="H64" s="176"/>
      <c r="I64" s="176"/>
      <c r="J64" s="176"/>
      <c r="K64" s="176"/>
    </row>
    <row r="65" spans="1:11" ht="12.75">
      <c r="A65" s="206"/>
      <c r="B65" s="546" t="s">
        <v>232</v>
      </c>
      <c r="C65" s="1035">
        <v>5</v>
      </c>
      <c r="D65" s="1035">
        <v>4</v>
      </c>
      <c r="E65" s="1035">
        <v>10</v>
      </c>
      <c r="F65" s="1035">
        <v>9</v>
      </c>
      <c r="G65" s="1035">
        <v>5</v>
      </c>
      <c r="H65" s="1036">
        <v>33</v>
      </c>
      <c r="I65" s="1035"/>
      <c r="J65" s="1035">
        <v>29</v>
      </c>
      <c r="K65" s="1035">
        <v>4</v>
      </c>
    </row>
    <row r="66" spans="1:11" ht="12.75">
      <c r="A66" s="592"/>
      <c r="B66" s="546" t="s">
        <v>233</v>
      </c>
      <c r="C66" s="1035">
        <v>0</v>
      </c>
      <c r="D66" s="1035">
        <v>0</v>
      </c>
      <c r="E66" s="1035">
        <v>1</v>
      </c>
      <c r="F66" s="1035">
        <v>0</v>
      </c>
      <c r="G66" s="1035">
        <v>0</v>
      </c>
      <c r="H66" s="1036">
        <v>1</v>
      </c>
      <c r="I66" s="1035"/>
      <c r="J66" s="1035">
        <v>0</v>
      </c>
      <c r="K66" s="1035">
        <v>1</v>
      </c>
    </row>
    <row r="67" spans="1:11" ht="12.75">
      <c r="A67" s="592"/>
      <c r="B67" s="546" t="s">
        <v>238</v>
      </c>
      <c r="C67" s="1035">
        <v>0</v>
      </c>
      <c r="D67" s="1035">
        <v>0</v>
      </c>
      <c r="E67" s="1035">
        <v>0</v>
      </c>
      <c r="F67" s="1035">
        <v>0</v>
      </c>
      <c r="G67" s="1035">
        <v>0</v>
      </c>
      <c r="H67" s="1036">
        <v>0</v>
      </c>
      <c r="I67" s="1035"/>
      <c r="J67" s="1035">
        <v>0</v>
      </c>
      <c r="K67" s="1035">
        <v>0</v>
      </c>
    </row>
    <row r="68" spans="1:11" ht="12.75">
      <c r="A68" s="592"/>
      <c r="B68" s="546" t="s">
        <v>99</v>
      </c>
      <c r="C68" s="1035">
        <v>5</v>
      </c>
      <c r="D68" s="1035">
        <v>4</v>
      </c>
      <c r="E68" s="1035">
        <v>11</v>
      </c>
      <c r="F68" s="1035">
        <v>9</v>
      </c>
      <c r="G68" s="1035">
        <v>5</v>
      </c>
      <c r="H68" s="1036">
        <v>34</v>
      </c>
      <c r="I68" s="1035"/>
      <c r="J68" s="1035">
        <v>29</v>
      </c>
      <c r="K68" s="1035">
        <v>5</v>
      </c>
    </row>
    <row r="69" spans="1:11" ht="12.75">
      <c r="A69" s="592"/>
      <c r="B69" s="546"/>
      <c r="C69" s="1035"/>
      <c r="D69" s="1035"/>
      <c r="E69" s="1035"/>
      <c r="F69" s="1035"/>
      <c r="G69" s="1035"/>
      <c r="H69" s="1036"/>
      <c r="I69" s="1035"/>
      <c r="J69" s="1035"/>
      <c r="K69" s="1035"/>
    </row>
    <row r="70" spans="1:11" ht="12.75">
      <c r="A70" s="1725" t="s">
        <v>1003</v>
      </c>
      <c r="B70" s="1726"/>
      <c r="C70" s="1035"/>
      <c r="D70" s="206"/>
      <c r="E70" s="1035"/>
      <c r="F70" s="1035"/>
      <c r="G70" s="1035"/>
      <c r="H70" s="1036"/>
      <c r="I70" s="1035"/>
      <c r="J70" s="1035"/>
      <c r="K70" s="1035"/>
    </row>
    <row r="71" spans="1:11" ht="12.75">
      <c r="A71" s="206"/>
      <c r="B71" s="546" t="s">
        <v>232</v>
      </c>
      <c r="C71" s="1035">
        <v>0</v>
      </c>
      <c r="D71" s="1035">
        <v>0</v>
      </c>
      <c r="E71" s="1035">
        <v>0</v>
      </c>
      <c r="F71" s="1035">
        <v>1</v>
      </c>
      <c r="G71" s="1035">
        <v>0</v>
      </c>
      <c r="H71" s="1036">
        <v>1</v>
      </c>
      <c r="I71" s="1035"/>
      <c r="J71" s="1035">
        <v>1</v>
      </c>
      <c r="K71" s="1035">
        <v>0</v>
      </c>
    </row>
    <row r="72" spans="1:11" ht="12.75">
      <c r="A72" s="592"/>
      <c r="B72" s="546" t="s">
        <v>233</v>
      </c>
      <c r="C72" s="1035">
        <v>0</v>
      </c>
      <c r="D72" s="1035">
        <v>0</v>
      </c>
      <c r="E72" s="1035">
        <v>0</v>
      </c>
      <c r="F72" s="1035">
        <v>0</v>
      </c>
      <c r="G72" s="1035">
        <v>0</v>
      </c>
      <c r="H72" s="1036">
        <v>0</v>
      </c>
      <c r="I72" s="1035"/>
      <c r="J72" s="1035">
        <v>0</v>
      </c>
      <c r="K72" s="1035">
        <v>0</v>
      </c>
    </row>
    <row r="73" spans="1:11" ht="12.75">
      <c r="A73" s="592"/>
      <c r="B73" s="546" t="s">
        <v>238</v>
      </c>
      <c r="C73" s="1035">
        <v>0</v>
      </c>
      <c r="D73" s="1035">
        <v>0</v>
      </c>
      <c r="E73" s="1035">
        <v>0</v>
      </c>
      <c r="F73" s="1035">
        <v>0</v>
      </c>
      <c r="G73" s="1035">
        <v>0</v>
      </c>
      <c r="H73" s="1036">
        <v>0</v>
      </c>
      <c r="I73" s="1035"/>
      <c r="J73" s="1035">
        <v>0</v>
      </c>
      <c r="K73" s="1035">
        <v>0</v>
      </c>
    </row>
    <row r="74" spans="1:11" ht="12.75">
      <c r="A74" s="592"/>
      <c r="B74" s="546" t="s">
        <v>99</v>
      </c>
      <c r="C74" s="1035">
        <v>0</v>
      </c>
      <c r="D74" s="1035">
        <v>0</v>
      </c>
      <c r="E74" s="1035">
        <v>0</v>
      </c>
      <c r="F74" s="1035">
        <v>1</v>
      </c>
      <c r="G74" s="1035">
        <v>0</v>
      </c>
      <c r="H74" s="1036">
        <v>1</v>
      </c>
      <c r="I74" s="1035"/>
      <c r="J74" s="1035">
        <v>1</v>
      </c>
      <c r="K74" s="1035">
        <v>0</v>
      </c>
    </row>
    <row r="75" spans="1:11" ht="12.75">
      <c r="A75" s="592"/>
      <c r="B75" s="546"/>
      <c r="C75" s="592"/>
      <c r="D75" s="592"/>
      <c r="E75" s="592"/>
      <c r="F75" s="592"/>
      <c r="G75" s="592"/>
      <c r="H75" s="598"/>
      <c r="I75" s="592"/>
      <c r="J75" s="592"/>
      <c r="K75" s="592"/>
    </row>
    <row r="76" spans="1:11" ht="12.75">
      <c r="A76" s="1726" t="s">
        <v>237</v>
      </c>
      <c r="B76" s="1726"/>
      <c r="C76" s="1726"/>
      <c r="D76" s="1726"/>
      <c r="E76" s="1726"/>
      <c r="F76" s="1726"/>
      <c r="G76" s="206"/>
      <c r="H76" s="600"/>
      <c r="I76" s="206"/>
      <c r="J76" s="206"/>
      <c r="K76" s="206"/>
    </row>
    <row r="77" spans="1:11" ht="12.75">
      <c r="A77" s="592"/>
      <c r="B77" s="546" t="s">
        <v>232</v>
      </c>
      <c r="C77" s="1035">
        <v>5</v>
      </c>
      <c r="D77" s="1035">
        <v>4</v>
      </c>
      <c r="E77" s="1035">
        <v>10</v>
      </c>
      <c r="F77" s="1035">
        <v>10</v>
      </c>
      <c r="G77" s="1035">
        <v>5</v>
      </c>
      <c r="H77" s="1036">
        <v>34</v>
      </c>
      <c r="I77" s="1035"/>
      <c r="J77" s="1035">
        <v>30</v>
      </c>
      <c r="K77" s="1035">
        <v>4</v>
      </c>
    </row>
    <row r="78" spans="1:11" ht="12.75">
      <c r="A78" s="592"/>
      <c r="B78" s="546" t="s">
        <v>233</v>
      </c>
      <c r="C78" s="1035">
        <v>0</v>
      </c>
      <c r="D78" s="1035">
        <v>0</v>
      </c>
      <c r="E78" s="1035">
        <v>1</v>
      </c>
      <c r="F78" s="1035">
        <v>0</v>
      </c>
      <c r="G78" s="1035">
        <v>0</v>
      </c>
      <c r="H78" s="1036">
        <v>1</v>
      </c>
      <c r="I78" s="1035"/>
      <c r="J78" s="1035">
        <v>0</v>
      </c>
      <c r="K78" s="1035">
        <v>1</v>
      </c>
    </row>
    <row r="79" spans="1:11" ht="12.75">
      <c r="A79" s="592"/>
      <c r="B79" s="546" t="s">
        <v>238</v>
      </c>
      <c r="C79" s="1035">
        <v>0</v>
      </c>
      <c r="D79" s="1035">
        <v>0</v>
      </c>
      <c r="E79" s="1035">
        <v>0</v>
      </c>
      <c r="F79" s="1035">
        <v>0</v>
      </c>
      <c r="G79" s="1035">
        <v>0</v>
      </c>
      <c r="H79" s="1036">
        <v>0</v>
      </c>
      <c r="I79" s="1035"/>
      <c r="J79" s="1035">
        <v>0</v>
      </c>
      <c r="K79" s="1035">
        <v>0</v>
      </c>
    </row>
    <row r="80" spans="1:11" ht="12.75">
      <c r="A80" s="592"/>
      <c r="B80" s="546" t="s">
        <v>99</v>
      </c>
      <c r="C80" s="1071">
        <v>5</v>
      </c>
      <c r="D80" s="1071">
        <v>4</v>
      </c>
      <c r="E80" s="1071">
        <v>11</v>
      </c>
      <c r="F80" s="1071">
        <v>10</v>
      </c>
      <c r="G80" s="1071">
        <v>5</v>
      </c>
      <c r="H80" s="1072">
        <v>35</v>
      </c>
      <c r="I80" s="1073"/>
      <c r="J80" s="1071">
        <v>30</v>
      </c>
      <c r="K80" s="1071">
        <v>5</v>
      </c>
    </row>
    <row r="81" spans="1:15">
      <c r="A81" s="178"/>
      <c r="B81" s="178"/>
      <c r="C81" s="178"/>
      <c r="D81" s="178"/>
      <c r="E81" s="178"/>
      <c r="F81" s="178"/>
      <c r="G81" s="178"/>
      <c r="H81" s="178"/>
      <c r="I81" s="178"/>
      <c r="J81" s="178"/>
      <c r="K81" s="178"/>
    </row>
    <row r="82" spans="1:15" ht="9.75" customHeight="1"/>
    <row r="83" spans="1:15" ht="11.25" customHeight="1">
      <c r="A83" s="1708" t="s">
        <v>185</v>
      </c>
      <c r="B83" s="1708"/>
      <c r="C83" s="1708"/>
      <c r="D83" s="156"/>
      <c r="E83" s="156"/>
    </row>
    <row r="84" spans="1:15" ht="11.25" customHeight="1">
      <c r="A84" s="1737" t="s">
        <v>235</v>
      </c>
      <c r="B84" s="1737"/>
      <c r="C84" s="1737"/>
      <c r="D84" s="1737"/>
      <c r="E84" s="1737"/>
      <c r="F84" s="1737"/>
      <c r="G84" s="1737"/>
      <c r="H84" s="1737"/>
      <c r="I84" s="1737"/>
      <c r="J84" s="1737"/>
      <c r="K84" s="1737"/>
      <c r="L84" s="31"/>
      <c r="M84" s="31"/>
      <c r="N84" s="31"/>
      <c r="O84" s="31"/>
    </row>
    <row r="85" spans="1:15" ht="11.25" customHeight="1">
      <c r="A85" s="1736" t="s">
        <v>591</v>
      </c>
      <c r="B85" s="1736"/>
      <c r="C85" s="1736"/>
      <c r="D85" s="1736"/>
      <c r="E85" s="1736"/>
      <c r="F85" s="1736"/>
      <c r="G85" s="1736"/>
      <c r="H85" s="1736"/>
      <c r="I85" s="1736"/>
      <c r="J85" s="1736"/>
      <c r="K85" s="1736"/>
      <c r="L85" s="176"/>
      <c r="M85" s="176"/>
      <c r="N85" s="176"/>
      <c r="O85" s="176"/>
    </row>
    <row r="86" spans="1:15" ht="11.25" customHeight="1">
      <c r="A86" s="1732" t="s">
        <v>592</v>
      </c>
      <c r="B86" s="1732"/>
      <c r="C86" s="1732"/>
      <c r="D86" s="1732"/>
      <c r="E86" s="1732"/>
      <c r="F86" s="1732"/>
      <c r="G86" s="1732"/>
      <c r="H86" s="1732"/>
      <c r="I86" s="1732"/>
      <c r="J86" s="1732"/>
      <c r="K86" s="1732"/>
      <c r="L86" s="176"/>
      <c r="M86" s="176"/>
      <c r="N86" s="176"/>
      <c r="O86" s="176"/>
    </row>
    <row r="87" spans="1:15" ht="11.25" customHeight="1">
      <c r="A87" s="1732"/>
      <c r="B87" s="1732"/>
      <c r="C87" s="1732"/>
      <c r="D87" s="1732"/>
      <c r="E87" s="1732"/>
      <c r="F87" s="1732"/>
      <c r="G87" s="1732"/>
      <c r="H87" s="1732"/>
      <c r="I87" s="1732"/>
      <c r="J87" s="1732"/>
      <c r="K87" s="1732"/>
      <c r="L87" s="176"/>
      <c r="M87" s="176"/>
      <c r="N87" s="176"/>
      <c r="O87" s="176"/>
    </row>
    <row r="88" spans="1:15" ht="11.25" customHeight="1">
      <c r="A88" s="1733" t="s">
        <v>282</v>
      </c>
      <c r="B88" s="1733"/>
      <c r="C88" s="1733"/>
      <c r="D88" s="1733"/>
      <c r="E88" s="1733"/>
      <c r="F88" s="1733"/>
      <c r="G88" s="1733"/>
      <c r="H88" s="1733"/>
      <c r="I88" s="1733"/>
      <c r="J88" s="1733"/>
      <c r="K88" s="1733"/>
      <c r="L88" s="176"/>
      <c r="M88" s="176"/>
      <c r="N88" s="176"/>
      <c r="O88" s="176"/>
    </row>
    <row r="90" spans="1:15">
      <c r="A90" s="1362" t="s">
        <v>815</v>
      </c>
      <c r="B90" s="1721"/>
      <c r="C90" s="177"/>
      <c r="D90" s="177"/>
    </row>
  </sheetData>
  <mergeCells count="44">
    <mergeCell ref="J62:J63"/>
    <mergeCell ref="K62:K63"/>
    <mergeCell ref="A1:K2"/>
    <mergeCell ref="C7:J8"/>
    <mergeCell ref="C35:G36"/>
    <mergeCell ref="J35:K36"/>
    <mergeCell ref="C60:G61"/>
    <mergeCell ref="J60:K61"/>
    <mergeCell ref="A19:B19"/>
    <mergeCell ref="A24:B24"/>
    <mergeCell ref="A29:E29"/>
    <mergeCell ref="A39:B39"/>
    <mergeCell ref="A45:B45"/>
    <mergeCell ref="A51:E51"/>
    <mergeCell ref="D37:D38"/>
    <mergeCell ref="E37:E38"/>
    <mergeCell ref="K37:K38"/>
    <mergeCell ref="F37:F38"/>
    <mergeCell ref="G37:G38"/>
    <mergeCell ref="H37:H38"/>
    <mergeCell ref="M1:N1"/>
    <mergeCell ref="A5:J5"/>
    <mergeCell ref="E9:E17"/>
    <mergeCell ref="G9:G17"/>
    <mergeCell ref="J9:J17"/>
    <mergeCell ref="C37:C38"/>
    <mergeCell ref="J37:J38"/>
    <mergeCell ref="C9:C17"/>
    <mergeCell ref="A90:B90"/>
    <mergeCell ref="A58:H58"/>
    <mergeCell ref="A64:B64"/>
    <mergeCell ref="A70:B70"/>
    <mergeCell ref="A76:F76"/>
    <mergeCell ref="A83:C83"/>
    <mergeCell ref="C62:C63"/>
    <mergeCell ref="D62:D63"/>
    <mergeCell ref="E62:E63"/>
    <mergeCell ref="F62:F63"/>
    <mergeCell ref="A86:K87"/>
    <mergeCell ref="A88:K88"/>
    <mergeCell ref="G62:G63"/>
    <mergeCell ref="H62:H63"/>
    <mergeCell ref="A85:K85"/>
    <mergeCell ref="A84:K84"/>
  </mergeCells>
  <hyperlinks>
    <hyperlink ref="M1" location="Contents!A1" display="back to contents"/>
  </hyperlinks>
  <pageMargins left="0.70866141732283472" right="0.70866141732283472" top="0.74803149606299213" bottom="0.74803149606299213" header="0.31496062992125984" footer="0.31496062992125984"/>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workbookViewId="0">
      <selection sqref="A1:L2"/>
    </sheetView>
  </sheetViews>
  <sheetFormatPr defaultColWidth="9.33203125" defaultRowHeight="11.25"/>
  <cols>
    <col min="1" max="3" width="2.83203125" style="144" customWidth="1"/>
    <col min="4" max="4" width="28.83203125" style="144" customWidth="1"/>
    <col min="5" max="5" width="38.6640625" style="144" customWidth="1"/>
    <col min="6" max="12" width="6.33203125" style="144" customWidth="1"/>
    <col min="13" max="13" width="8" style="144" customWidth="1"/>
    <col min="14" max="16" width="8.6640625" style="144" customWidth="1"/>
    <col min="17" max="17" width="3" style="144" customWidth="1"/>
    <col min="18" max="16384" width="9.33203125" style="144"/>
  </cols>
  <sheetData>
    <row r="1" spans="1:20" ht="18" customHeight="1">
      <c r="A1" s="1701" t="s">
        <v>881</v>
      </c>
      <c r="B1" s="1701"/>
      <c r="C1" s="1701"/>
      <c r="D1" s="1701"/>
      <c r="E1" s="1701"/>
      <c r="F1" s="1701"/>
      <c r="G1" s="1701"/>
      <c r="H1" s="1701"/>
      <c r="I1" s="1701"/>
      <c r="J1" s="1701"/>
      <c r="K1" s="1701"/>
      <c r="L1" s="1701"/>
      <c r="M1" s="650"/>
      <c r="N1" s="1750" t="s">
        <v>665</v>
      </c>
      <c r="O1" s="1750"/>
      <c r="P1" s="1750"/>
      <c r="Q1" s="1313"/>
      <c r="R1" s="1313"/>
      <c r="S1" s="822"/>
      <c r="T1" s="822"/>
    </row>
    <row r="2" spans="1:20" ht="18" customHeight="1">
      <c r="A2" s="1701"/>
      <c r="B2" s="1701"/>
      <c r="C2" s="1701"/>
      <c r="D2" s="1701"/>
      <c r="E2" s="1701"/>
      <c r="F2" s="1701"/>
      <c r="G2" s="1701"/>
      <c r="H2" s="1701"/>
      <c r="I2" s="1701"/>
      <c r="J2" s="1701"/>
      <c r="K2" s="1701"/>
      <c r="L2" s="1701"/>
      <c r="M2" s="783"/>
      <c r="N2" s="783"/>
      <c r="O2" s="830"/>
      <c r="P2" s="932"/>
      <c r="R2" s="758"/>
      <c r="S2" s="758"/>
      <c r="T2" s="758"/>
    </row>
    <row r="3" spans="1:20" ht="15" customHeight="1" thickBot="1">
      <c r="A3" s="333"/>
      <c r="B3" s="217"/>
      <c r="C3" s="217"/>
      <c r="D3" s="217"/>
      <c r="E3" s="217"/>
      <c r="F3" s="218"/>
      <c r="G3" s="218"/>
      <c r="H3" s="218"/>
      <c r="I3" s="218"/>
      <c r="J3" s="218"/>
      <c r="K3" s="329"/>
      <c r="L3" s="329"/>
      <c r="M3" s="329"/>
      <c r="N3" s="329"/>
      <c r="O3" s="329"/>
      <c r="P3" s="329"/>
      <c r="Q3" s="329"/>
    </row>
    <row r="4" spans="1:20" ht="15.75">
      <c r="A4" s="216"/>
      <c r="B4" s="216"/>
      <c r="C4" s="216"/>
      <c r="D4" s="216"/>
      <c r="E4" s="216"/>
      <c r="F4" s="1695">
        <v>2010</v>
      </c>
      <c r="G4" s="1698">
        <v>2011</v>
      </c>
      <c r="H4" s="1698">
        <v>2012</v>
      </c>
      <c r="I4" s="1695">
        <v>2013</v>
      </c>
      <c r="J4" s="1695">
        <v>2014</v>
      </c>
      <c r="K4" s="1698">
        <v>2015</v>
      </c>
      <c r="L4" s="1698">
        <v>2016</v>
      </c>
      <c r="M4" s="1698">
        <v>2017</v>
      </c>
      <c r="N4" s="1698">
        <v>2018</v>
      </c>
      <c r="O4" s="1698">
        <v>2019</v>
      </c>
      <c r="P4" s="1698">
        <v>2020</v>
      </c>
      <c r="Q4" s="316"/>
    </row>
    <row r="5" spans="1:20" s="145" customFormat="1" ht="12.75">
      <c r="A5" s="1749"/>
      <c r="B5" s="1749"/>
      <c r="C5" s="1749"/>
      <c r="D5" s="1749"/>
      <c r="E5" s="1749"/>
      <c r="F5" s="1696"/>
      <c r="G5" s="1699"/>
      <c r="H5" s="1699"/>
      <c r="I5" s="1696"/>
      <c r="J5" s="1696"/>
      <c r="K5" s="1699"/>
      <c r="L5" s="1699"/>
      <c r="M5" s="1699"/>
      <c r="N5" s="1699"/>
      <c r="O5" s="1699"/>
      <c r="P5" s="1699"/>
      <c r="Q5" s="316"/>
    </row>
    <row r="6" spans="1:20" s="145" customFormat="1" ht="12.75">
      <c r="A6" s="215"/>
      <c r="B6" s="215"/>
      <c r="C6" s="215"/>
      <c r="D6" s="215"/>
      <c r="E6" s="215"/>
      <c r="F6" s="1697"/>
      <c r="G6" s="1700"/>
      <c r="H6" s="1700"/>
      <c r="I6" s="1697"/>
      <c r="J6" s="1697"/>
      <c r="K6" s="1700"/>
      <c r="L6" s="1700"/>
      <c r="M6" s="1700"/>
      <c r="N6" s="1700"/>
      <c r="O6" s="1700"/>
      <c r="P6" s="1700"/>
      <c r="Q6" s="316"/>
    </row>
    <row r="7" spans="1:20" s="145" customFormat="1" ht="12.75">
      <c r="A7" s="146"/>
      <c r="B7" s="146"/>
      <c r="C7" s="146"/>
      <c r="D7" s="146"/>
      <c r="E7" s="146"/>
      <c r="F7" s="102"/>
      <c r="G7" s="81"/>
      <c r="H7" s="81"/>
    </row>
    <row r="8" spans="1:20" s="145" customFormat="1" ht="12.75">
      <c r="A8" s="1713" t="s">
        <v>882</v>
      </c>
      <c r="B8" s="1713"/>
      <c r="C8" s="1713"/>
      <c r="D8" s="1713"/>
      <c r="E8" s="1713"/>
      <c r="F8" s="118">
        <v>692</v>
      </c>
      <c r="G8" s="101">
        <v>749</v>
      </c>
      <c r="H8" s="101">
        <v>734</v>
      </c>
      <c r="I8" s="145">
        <v>685</v>
      </c>
      <c r="J8" s="145">
        <v>743</v>
      </c>
      <c r="K8" s="145">
        <v>813</v>
      </c>
      <c r="L8" s="145">
        <v>997</v>
      </c>
      <c r="M8" s="660">
        <v>1045</v>
      </c>
      <c r="N8" s="735">
        <v>1313</v>
      </c>
      <c r="O8" s="735">
        <v>1406</v>
      </c>
      <c r="P8" s="735">
        <v>1461</v>
      </c>
    </row>
    <row r="9" spans="1:20" s="145" customFormat="1" ht="12.75">
      <c r="A9" s="95"/>
      <c r="B9" s="159"/>
      <c r="C9" s="159"/>
      <c r="D9" s="159"/>
      <c r="E9" s="159"/>
      <c r="F9" s="151"/>
      <c r="G9" s="151"/>
      <c r="H9" s="151"/>
      <c r="N9" s="672"/>
      <c r="O9" s="672"/>
      <c r="P9" s="672"/>
    </row>
    <row r="10" spans="1:20" s="145" customFormat="1" ht="14.25">
      <c r="A10" s="1747" t="s">
        <v>283</v>
      </c>
      <c r="B10" s="1747"/>
      <c r="C10" s="1747"/>
      <c r="D10" s="1747"/>
      <c r="E10" s="1747"/>
      <c r="F10" s="164">
        <f t="shared" ref="F10:M10" si="0">F14+F33</f>
        <v>11</v>
      </c>
      <c r="G10" s="164">
        <f t="shared" si="0"/>
        <v>47</v>
      </c>
      <c r="H10" s="164">
        <f t="shared" si="0"/>
        <v>47</v>
      </c>
      <c r="I10" s="164">
        <f t="shared" si="0"/>
        <v>113</v>
      </c>
      <c r="J10" s="164">
        <f t="shared" si="0"/>
        <v>114</v>
      </c>
      <c r="K10" s="164">
        <f t="shared" si="0"/>
        <v>112</v>
      </c>
      <c r="L10" s="164">
        <f t="shared" si="0"/>
        <v>345</v>
      </c>
      <c r="M10" s="164">
        <f t="shared" si="0"/>
        <v>363</v>
      </c>
      <c r="N10" s="164">
        <f>N14+N33</f>
        <v>588</v>
      </c>
      <c r="O10" s="164">
        <f>O14+O33</f>
        <v>805</v>
      </c>
      <c r="P10" s="164">
        <f>P14+P33</f>
        <v>907</v>
      </c>
    </row>
    <row r="11" spans="1:20" s="145" customFormat="1" ht="12.75">
      <c r="A11" s="163"/>
      <c r="B11" s="163"/>
      <c r="C11" s="162"/>
      <c r="D11" s="162"/>
      <c r="E11" s="162"/>
      <c r="F11" s="150"/>
      <c r="G11" s="150"/>
      <c r="H11" s="150"/>
      <c r="N11" s="672"/>
      <c r="O11" s="672"/>
      <c r="P11" s="672"/>
    </row>
    <row r="12" spans="1:20" s="145" customFormat="1" ht="12.75">
      <c r="A12" s="163"/>
      <c r="B12" s="1748" t="s">
        <v>90</v>
      </c>
      <c r="C12" s="1748"/>
      <c r="D12" s="1748"/>
      <c r="E12" s="162"/>
      <c r="F12" s="150"/>
      <c r="G12" s="150"/>
      <c r="H12" s="150"/>
      <c r="N12" s="672"/>
      <c r="O12" s="672"/>
      <c r="P12" s="672"/>
    </row>
    <row r="13" spans="1:20" s="145" customFormat="1" ht="12.75">
      <c r="A13" s="163"/>
      <c r="B13" s="653" t="s">
        <v>213</v>
      </c>
      <c r="C13" s="653"/>
      <c r="D13" s="653"/>
      <c r="E13" s="653"/>
      <c r="F13" s="150"/>
      <c r="G13" s="150"/>
      <c r="H13" s="150"/>
      <c r="N13" s="672"/>
      <c r="O13" s="672"/>
      <c r="P13" s="672"/>
    </row>
    <row r="14" spans="1:20" s="145" customFormat="1" ht="12.75">
      <c r="A14" s="163"/>
      <c r="B14" s="163"/>
      <c r="C14" s="1751" t="s">
        <v>212</v>
      </c>
      <c r="D14" s="1751"/>
      <c r="E14" s="1751"/>
      <c r="F14" s="880">
        <f t="shared" ref="F14:M14" si="1">F16+F22</f>
        <v>9</v>
      </c>
      <c r="G14" s="880">
        <f t="shared" si="1"/>
        <v>28</v>
      </c>
      <c r="H14" s="880">
        <f t="shared" si="1"/>
        <v>32</v>
      </c>
      <c r="I14" s="880">
        <f t="shared" si="1"/>
        <v>60</v>
      </c>
      <c r="J14" s="880">
        <f t="shared" si="1"/>
        <v>62</v>
      </c>
      <c r="K14" s="880">
        <f t="shared" si="1"/>
        <v>74</v>
      </c>
      <c r="L14" s="880">
        <f t="shared" si="1"/>
        <v>286</v>
      </c>
      <c r="M14" s="880">
        <f t="shared" si="1"/>
        <v>337</v>
      </c>
      <c r="N14" s="880">
        <f>N16+N22</f>
        <v>575</v>
      </c>
      <c r="O14" s="880">
        <f>O16+O22</f>
        <v>785</v>
      </c>
      <c r="P14" s="880">
        <f>P16+P22</f>
        <v>872</v>
      </c>
    </row>
    <row r="15" spans="1:20" s="145" customFormat="1" ht="12.75">
      <c r="A15" s="163"/>
      <c r="B15" s="117"/>
      <c r="C15" s="163"/>
      <c r="D15" s="163"/>
      <c r="E15" s="163"/>
      <c r="F15" s="150"/>
      <c r="G15" s="150"/>
      <c r="H15" s="150"/>
      <c r="N15" s="672"/>
      <c r="O15" s="672"/>
      <c r="P15" s="672"/>
    </row>
    <row r="16" spans="1:20" s="145" customFormat="1" ht="12.75">
      <c r="A16" s="163"/>
      <c r="B16" s="163"/>
      <c r="C16" s="1752" t="s">
        <v>999</v>
      </c>
      <c r="D16" s="1751"/>
      <c r="E16" s="1751"/>
      <c r="F16" s="880">
        <f t="shared" ref="F16:M16" si="2">F19+F20</f>
        <v>6</v>
      </c>
      <c r="G16" s="880">
        <f t="shared" si="2"/>
        <v>26</v>
      </c>
      <c r="H16" s="880">
        <f t="shared" si="2"/>
        <v>30</v>
      </c>
      <c r="I16" s="880">
        <f t="shared" si="2"/>
        <v>58</v>
      </c>
      <c r="J16" s="880">
        <f t="shared" si="2"/>
        <v>56</v>
      </c>
      <c r="K16" s="880">
        <f t="shared" si="2"/>
        <v>72</v>
      </c>
      <c r="L16" s="880">
        <f t="shared" si="2"/>
        <v>281</v>
      </c>
      <c r="M16" s="880">
        <f t="shared" si="2"/>
        <v>335</v>
      </c>
      <c r="N16" s="880">
        <f>N19+N20</f>
        <v>572</v>
      </c>
      <c r="O16" s="880">
        <f>O19+O20</f>
        <v>780</v>
      </c>
      <c r="P16" s="880">
        <f>P19+P20</f>
        <v>864</v>
      </c>
    </row>
    <row r="17" spans="1:16" s="145" customFormat="1" ht="12.75">
      <c r="A17" s="163"/>
      <c r="B17" s="163"/>
      <c r="C17" s="1753" t="s">
        <v>489</v>
      </c>
      <c r="D17" s="1753"/>
      <c r="E17" s="1753"/>
      <c r="F17" s="150"/>
      <c r="G17" s="150"/>
      <c r="H17" s="150"/>
      <c r="N17" s="672"/>
      <c r="O17" s="672"/>
      <c r="P17" s="672"/>
    </row>
    <row r="18" spans="1:16" s="145" customFormat="1" ht="12.75">
      <c r="A18" s="163"/>
      <c r="B18" s="163"/>
      <c r="C18" s="1748" t="s">
        <v>90</v>
      </c>
      <c r="D18" s="1748"/>
      <c r="E18" s="163"/>
      <c r="F18" s="150"/>
      <c r="G18" s="150"/>
      <c r="H18" s="150"/>
      <c r="N18" s="672"/>
      <c r="O18" s="672"/>
      <c r="P18" s="672"/>
    </row>
    <row r="19" spans="1:16" s="145" customFormat="1" ht="14.25">
      <c r="A19" s="163"/>
      <c r="B19" s="163"/>
      <c r="C19" s="163"/>
      <c r="D19" s="1752" t="s">
        <v>253</v>
      </c>
      <c r="E19" s="1752"/>
      <c r="F19" s="150">
        <v>4</v>
      </c>
      <c r="G19" s="150">
        <v>0</v>
      </c>
      <c r="H19" s="150">
        <v>3</v>
      </c>
      <c r="I19" s="672">
        <v>4</v>
      </c>
      <c r="J19" s="672">
        <v>3</v>
      </c>
      <c r="K19" s="672">
        <v>2</v>
      </c>
      <c r="L19" s="672">
        <v>2</v>
      </c>
      <c r="M19" s="672">
        <v>4</v>
      </c>
      <c r="N19" s="672">
        <v>8</v>
      </c>
      <c r="O19" s="672">
        <v>9</v>
      </c>
      <c r="P19" s="672">
        <v>18</v>
      </c>
    </row>
    <row r="20" spans="1:16" s="145" customFormat="1" ht="14.25">
      <c r="A20" s="163"/>
      <c r="B20" s="163"/>
      <c r="C20" s="163"/>
      <c r="D20" s="1752" t="s">
        <v>257</v>
      </c>
      <c r="E20" s="1752"/>
      <c r="F20" s="150">
        <v>2</v>
      </c>
      <c r="G20" s="150">
        <v>26</v>
      </c>
      <c r="H20" s="150">
        <v>27</v>
      </c>
      <c r="I20" s="672">
        <v>54</v>
      </c>
      <c r="J20" s="672">
        <v>53</v>
      </c>
      <c r="K20" s="672">
        <v>70</v>
      </c>
      <c r="L20" s="672">
        <v>279</v>
      </c>
      <c r="M20" s="672">
        <v>331</v>
      </c>
      <c r="N20" s="672">
        <v>564</v>
      </c>
      <c r="O20" s="672">
        <v>771</v>
      </c>
      <c r="P20" s="672">
        <v>846</v>
      </c>
    </row>
    <row r="21" spans="1:16" s="145" customFormat="1" ht="12.75">
      <c r="A21" s="163"/>
      <c r="B21" s="163"/>
      <c r="C21" s="163"/>
      <c r="D21" s="163"/>
      <c r="E21" s="163"/>
      <c r="F21" s="150"/>
      <c r="G21" s="150"/>
      <c r="H21" s="150"/>
      <c r="N21" s="672"/>
      <c r="O21" s="672"/>
      <c r="P21" s="672"/>
    </row>
    <row r="22" spans="1:16" s="145" customFormat="1" ht="12.75">
      <c r="A22" s="163"/>
      <c r="B22" s="163"/>
      <c r="C22" s="1752" t="s">
        <v>1001</v>
      </c>
      <c r="D22" s="1751"/>
      <c r="E22" s="1751"/>
      <c r="F22" s="880">
        <f t="shared" ref="F22:M22" si="3">F24+F25</f>
        <v>3</v>
      </c>
      <c r="G22" s="880">
        <f t="shared" si="3"/>
        <v>2</v>
      </c>
      <c r="H22" s="880">
        <f t="shared" si="3"/>
        <v>2</v>
      </c>
      <c r="I22" s="880">
        <f t="shared" si="3"/>
        <v>2</v>
      </c>
      <c r="J22" s="880">
        <f t="shared" si="3"/>
        <v>6</v>
      </c>
      <c r="K22" s="880">
        <f t="shared" si="3"/>
        <v>2</v>
      </c>
      <c r="L22" s="880">
        <f t="shared" si="3"/>
        <v>5</v>
      </c>
      <c r="M22" s="880">
        <f t="shared" si="3"/>
        <v>2</v>
      </c>
      <c r="N22" s="880">
        <f>N24+N25</f>
        <v>3</v>
      </c>
      <c r="O22" s="880">
        <f>O24+O25</f>
        <v>5</v>
      </c>
      <c r="P22" s="880">
        <f>P24+P25</f>
        <v>8</v>
      </c>
    </row>
    <row r="23" spans="1:16" s="145" customFormat="1" ht="12.75">
      <c r="A23" s="163"/>
      <c r="B23" s="163"/>
      <c r="C23" s="1748" t="s">
        <v>90</v>
      </c>
      <c r="D23" s="1748"/>
      <c r="E23" s="163"/>
      <c r="F23" s="150"/>
      <c r="G23" s="150"/>
      <c r="H23" s="150"/>
      <c r="N23" s="672"/>
      <c r="O23" s="672"/>
      <c r="P23" s="672"/>
    </row>
    <row r="24" spans="1:16" s="145" customFormat="1" ht="14.25">
      <c r="A24" s="163"/>
      <c r="B24" s="163"/>
      <c r="C24" s="163"/>
      <c r="D24" s="1752" t="s">
        <v>254</v>
      </c>
      <c r="E24" s="1752"/>
      <c r="F24" s="150">
        <v>3</v>
      </c>
      <c r="G24" s="150">
        <v>1</v>
      </c>
      <c r="H24" s="150">
        <v>2</v>
      </c>
      <c r="I24" s="672">
        <v>2</v>
      </c>
      <c r="J24" s="672">
        <v>4</v>
      </c>
      <c r="K24" s="672">
        <v>1</v>
      </c>
      <c r="L24" s="672">
        <v>2</v>
      </c>
      <c r="M24" s="672">
        <v>1</v>
      </c>
      <c r="N24" s="672">
        <v>1</v>
      </c>
      <c r="O24" s="672">
        <v>0</v>
      </c>
      <c r="P24" s="672">
        <v>1</v>
      </c>
    </row>
    <row r="25" spans="1:16" s="145" customFormat="1" ht="14.25">
      <c r="A25" s="163"/>
      <c r="B25" s="163"/>
      <c r="C25" s="163"/>
      <c r="D25" s="1752" t="s">
        <v>258</v>
      </c>
      <c r="E25" s="1752"/>
      <c r="F25" s="150">
        <v>0</v>
      </c>
      <c r="G25" s="150">
        <v>1</v>
      </c>
      <c r="H25" s="150">
        <v>0</v>
      </c>
      <c r="I25" s="672">
        <v>0</v>
      </c>
      <c r="J25" s="672">
        <v>2</v>
      </c>
      <c r="K25" s="672">
        <v>1</v>
      </c>
      <c r="L25" s="672">
        <v>3</v>
      </c>
      <c r="M25" s="672">
        <v>1</v>
      </c>
      <c r="N25" s="672">
        <v>2</v>
      </c>
      <c r="O25" s="672">
        <v>5</v>
      </c>
      <c r="P25" s="672">
        <v>7</v>
      </c>
    </row>
    <row r="26" spans="1:16" s="145" customFormat="1" ht="12.75">
      <c r="A26" s="318"/>
      <c r="B26" s="318"/>
      <c r="C26" s="318"/>
      <c r="D26" s="317"/>
      <c r="E26" s="317"/>
      <c r="F26" s="150"/>
      <c r="G26" s="150"/>
      <c r="H26" s="150"/>
      <c r="N26" s="672"/>
      <c r="O26" s="672"/>
      <c r="P26" s="672"/>
    </row>
    <row r="27" spans="1:16" s="145" customFormat="1" ht="12.75">
      <c r="A27" s="318"/>
      <c r="B27" s="318"/>
      <c r="C27" s="1753" t="s">
        <v>342</v>
      </c>
      <c r="D27" s="1753"/>
      <c r="E27" s="360"/>
      <c r="F27" s="150"/>
      <c r="G27" s="150"/>
      <c r="H27" s="150"/>
      <c r="N27" s="672"/>
      <c r="O27" s="672"/>
      <c r="P27" s="672"/>
    </row>
    <row r="28" spans="1:16" s="145" customFormat="1" ht="12.75">
      <c r="A28" s="318"/>
      <c r="B28" s="318"/>
      <c r="C28" s="318"/>
      <c r="D28" s="1752" t="s">
        <v>255</v>
      </c>
      <c r="E28" s="1752"/>
      <c r="F28" s="880">
        <f t="shared" ref="F28:M28" si="4">F19+F24</f>
        <v>7</v>
      </c>
      <c r="G28" s="880">
        <f t="shared" si="4"/>
        <v>1</v>
      </c>
      <c r="H28" s="880">
        <f t="shared" si="4"/>
        <v>5</v>
      </c>
      <c r="I28" s="880">
        <f t="shared" si="4"/>
        <v>6</v>
      </c>
      <c r="J28" s="880">
        <f t="shared" si="4"/>
        <v>7</v>
      </c>
      <c r="K28" s="880">
        <f t="shared" si="4"/>
        <v>3</v>
      </c>
      <c r="L28" s="880">
        <f t="shared" si="4"/>
        <v>4</v>
      </c>
      <c r="M28" s="880">
        <f t="shared" si="4"/>
        <v>5</v>
      </c>
      <c r="N28" s="880">
        <f t="shared" ref="N28:P29" si="5">N19+N24</f>
        <v>9</v>
      </c>
      <c r="O28" s="880">
        <f t="shared" si="5"/>
        <v>9</v>
      </c>
      <c r="P28" s="880">
        <f t="shared" si="5"/>
        <v>19</v>
      </c>
    </row>
    <row r="29" spans="1:16" s="145" customFormat="1" ht="12.75">
      <c r="A29" s="318"/>
      <c r="B29" s="318"/>
      <c r="C29" s="318"/>
      <c r="D29" s="1752" t="s">
        <v>341</v>
      </c>
      <c r="E29" s="1752"/>
      <c r="F29" s="880">
        <f t="shared" ref="F29:M29" si="6">F20+F25</f>
        <v>2</v>
      </c>
      <c r="G29" s="880">
        <f t="shared" si="6"/>
        <v>27</v>
      </c>
      <c r="H29" s="880">
        <f t="shared" si="6"/>
        <v>27</v>
      </c>
      <c r="I29" s="880">
        <f t="shared" si="6"/>
        <v>54</v>
      </c>
      <c r="J29" s="880">
        <f t="shared" si="6"/>
        <v>55</v>
      </c>
      <c r="K29" s="880">
        <f t="shared" si="6"/>
        <v>71</v>
      </c>
      <c r="L29" s="880">
        <f t="shared" si="6"/>
        <v>282</v>
      </c>
      <c r="M29" s="880">
        <f t="shared" si="6"/>
        <v>332</v>
      </c>
      <c r="N29" s="880">
        <f t="shared" si="5"/>
        <v>566</v>
      </c>
      <c r="O29" s="880">
        <f t="shared" si="5"/>
        <v>776</v>
      </c>
      <c r="P29" s="880">
        <f t="shared" si="5"/>
        <v>853</v>
      </c>
    </row>
    <row r="30" spans="1:16" s="145" customFormat="1" ht="12.75">
      <c r="A30" s="318"/>
      <c r="B30" s="318"/>
      <c r="C30" s="318"/>
      <c r="D30" s="317"/>
      <c r="E30" s="317"/>
      <c r="F30" s="150"/>
      <c r="G30" s="150"/>
      <c r="H30" s="150"/>
      <c r="N30" s="672"/>
      <c r="O30" s="672"/>
      <c r="P30" s="672"/>
    </row>
    <row r="31" spans="1:16" s="145" customFormat="1" ht="12.75">
      <c r="A31" s="163"/>
      <c r="B31" s="163"/>
      <c r="C31" s="163"/>
      <c r="D31" s="163"/>
      <c r="E31" s="163"/>
      <c r="F31" s="150"/>
      <c r="G31" s="150"/>
      <c r="H31" s="150"/>
      <c r="N31" s="672"/>
      <c r="O31" s="672"/>
      <c r="P31" s="672"/>
    </row>
    <row r="32" spans="1:16" s="145" customFormat="1" ht="12.75">
      <c r="A32" s="163"/>
      <c r="B32" s="653" t="s">
        <v>214</v>
      </c>
      <c r="C32" s="653"/>
      <c r="D32" s="653"/>
      <c r="E32" s="653"/>
      <c r="F32" s="150"/>
      <c r="G32" s="150"/>
      <c r="H32" s="150"/>
      <c r="N32" s="672"/>
      <c r="O32" s="672"/>
      <c r="P32" s="672"/>
    </row>
    <row r="33" spans="1:17" s="145" customFormat="1" ht="12.75">
      <c r="A33" s="163"/>
      <c r="B33" s="163"/>
      <c r="C33" s="1751" t="s">
        <v>215</v>
      </c>
      <c r="D33" s="1751"/>
      <c r="E33" s="1751"/>
      <c r="F33" s="880">
        <f t="shared" ref="F33:N33" si="7">F35+F36</f>
        <v>2</v>
      </c>
      <c r="G33" s="880">
        <f t="shared" si="7"/>
        <v>19</v>
      </c>
      <c r="H33" s="880">
        <f t="shared" si="7"/>
        <v>15</v>
      </c>
      <c r="I33" s="880">
        <f t="shared" si="7"/>
        <v>53</v>
      </c>
      <c r="J33" s="880">
        <f t="shared" si="7"/>
        <v>52</v>
      </c>
      <c r="K33" s="880">
        <f t="shared" si="7"/>
        <v>38</v>
      </c>
      <c r="L33" s="880">
        <f t="shared" si="7"/>
        <v>59</v>
      </c>
      <c r="M33" s="880">
        <f t="shared" si="7"/>
        <v>26</v>
      </c>
      <c r="N33" s="880">
        <f t="shared" si="7"/>
        <v>13</v>
      </c>
      <c r="O33" s="880">
        <f>O35+O36</f>
        <v>20</v>
      </c>
      <c r="P33" s="880">
        <f>P35+P36</f>
        <v>35</v>
      </c>
    </row>
    <row r="34" spans="1:17" s="145" customFormat="1" ht="12.75">
      <c r="A34" s="163"/>
      <c r="B34" s="163"/>
      <c r="C34" s="1748" t="s">
        <v>90</v>
      </c>
      <c r="D34" s="1748"/>
      <c r="E34" s="163"/>
      <c r="F34" s="150"/>
      <c r="G34" s="150"/>
      <c r="H34" s="150"/>
      <c r="N34" s="672"/>
      <c r="O34" s="672"/>
      <c r="P34" s="672"/>
    </row>
    <row r="35" spans="1:17" s="145" customFormat="1" ht="15" customHeight="1">
      <c r="A35" s="163"/>
      <c r="B35" s="163"/>
      <c r="C35" s="163"/>
      <c r="D35" s="1752" t="s">
        <v>1000</v>
      </c>
      <c r="E35" s="1752"/>
      <c r="F35" s="150">
        <v>2</v>
      </c>
      <c r="G35" s="150">
        <v>19</v>
      </c>
      <c r="H35" s="150">
        <v>15</v>
      </c>
      <c r="I35" s="672">
        <v>52</v>
      </c>
      <c r="J35" s="672">
        <v>51</v>
      </c>
      <c r="K35" s="672">
        <v>36</v>
      </c>
      <c r="L35" s="672">
        <v>58</v>
      </c>
      <c r="M35" s="672">
        <v>25</v>
      </c>
      <c r="N35" s="672">
        <v>13</v>
      </c>
      <c r="O35" s="672">
        <v>20</v>
      </c>
      <c r="P35" s="672">
        <v>34</v>
      </c>
    </row>
    <row r="36" spans="1:17" s="145" customFormat="1" ht="15" customHeight="1">
      <c r="A36" s="163"/>
      <c r="B36" s="163"/>
      <c r="C36" s="163"/>
      <c r="D36" s="1752" t="s">
        <v>1002</v>
      </c>
      <c r="E36" s="1752"/>
      <c r="F36" s="150">
        <v>0</v>
      </c>
      <c r="G36" s="150">
        <v>0</v>
      </c>
      <c r="H36" s="150">
        <v>0</v>
      </c>
      <c r="I36" s="145">
        <v>1</v>
      </c>
      <c r="J36" s="145">
        <v>1</v>
      </c>
      <c r="K36" s="145">
        <v>2</v>
      </c>
      <c r="L36" s="145">
        <v>1</v>
      </c>
      <c r="M36" s="145">
        <v>1</v>
      </c>
      <c r="N36" s="672">
        <v>0</v>
      </c>
      <c r="O36" s="672">
        <v>0</v>
      </c>
      <c r="P36" s="672">
        <v>1</v>
      </c>
    </row>
    <row r="37" spans="1:17" s="145" customFormat="1" ht="15" customHeight="1">
      <c r="A37" s="163"/>
      <c r="B37" s="163"/>
      <c r="C37" s="163"/>
      <c r="D37" s="175"/>
      <c r="E37" s="163"/>
      <c r="F37" s="150"/>
      <c r="G37" s="150"/>
      <c r="H37" s="150"/>
      <c r="N37" s="672"/>
      <c r="O37" s="672"/>
      <c r="P37" s="672"/>
    </row>
    <row r="38" spans="1:17" s="145" customFormat="1" ht="15" customHeight="1">
      <c r="A38" s="163"/>
      <c r="B38" s="1752" t="s">
        <v>265</v>
      </c>
      <c r="C38" s="1752"/>
      <c r="D38" s="1752"/>
      <c r="E38" s="1752"/>
      <c r="F38" s="880">
        <f t="shared" ref="F38:M38" si="8">F10</f>
        <v>11</v>
      </c>
      <c r="G38" s="880">
        <f t="shared" si="8"/>
        <v>47</v>
      </c>
      <c r="H38" s="880">
        <f t="shared" si="8"/>
        <v>47</v>
      </c>
      <c r="I38" s="880">
        <f t="shared" si="8"/>
        <v>113</v>
      </c>
      <c r="J38" s="880">
        <f t="shared" si="8"/>
        <v>114</v>
      </c>
      <c r="K38" s="880">
        <f t="shared" si="8"/>
        <v>112</v>
      </c>
      <c r="L38" s="880">
        <f t="shared" si="8"/>
        <v>345</v>
      </c>
      <c r="M38" s="880">
        <f t="shared" si="8"/>
        <v>363</v>
      </c>
      <c r="N38" s="880">
        <f>N10</f>
        <v>588</v>
      </c>
      <c r="O38" s="880">
        <f>O10</f>
        <v>805</v>
      </c>
      <c r="P38" s="880">
        <f>P10</f>
        <v>907</v>
      </c>
    </row>
    <row r="39" spans="1:17" s="145" customFormat="1" ht="15" customHeight="1">
      <c r="A39" s="163"/>
      <c r="B39" s="1748" t="s">
        <v>90</v>
      </c>
      <c r="C39" s="1748"/>
      <c r="D39" s="1748"/>
      <c r="E39" s="163"/>
      <c r="F39" s="150"/>
      <c r="G39" s="150"/>
      <c r="H39" s="150"/>
      <c r="I39" s="150"/>
      <c r="N39" s="672"/>
      <c r="O39" s="672"/>
      <c r="P39" s="672"/>
    </row>
    <row r="40" spans="1:17" s="145" customFormat="1" ht="15" customHeight="1">
      <c r="A40" s="163"/>
      <c r="B40" s="163"/>
      <c r="C40" s="163"/>
      <c r="D40" s="1752" t="s">
        <v>999</v>
      </c>
      <c r="E40" s="1752"/>
      <c r="F40" s="880">
        <f t="shared" ref="F40:M40" si="9">F16+F35</f>
        <v>8</v>
      </c>
      <c r="G40" s="880">
        <f t="shared" si="9"/>
        <v>45</v>
      </c>
      <c r="H40" s="880">
        <f t="shared" si="9"/>
        <v>45</v>
      </c>
      <c r="I40" s="880">
        <f t="shared" si="9"/>
        <v>110</v>
      </c>
      <c r="J40" s="880">
        <f t="shared" si="9"/>
        <v>107</v>
      </c>
      <c r="K40" s="880">
        <f t="shared" si="9"/>
        <v>108</v>
      </c>
      <c r="L40" s="880">
        <f t="shared" si="9"/>
        <v>339</v>
      </c>
      <c r="M40" s="880">
        <f t="shared" si="9"/>
        <v>360</v>
      </c>
      <c r="N40" s="880">
        <f>N16+N35</f>
        <v>585</v>
      </c>
      <c r="O40" s="880">
        <f>O16+O35</f>
        <v>800</v>
      </c>
      <c r="P40" s="880">
        <f>P16+P35</f>
        <v>898</v>
      </c>
    </row>
    <row r="41" spans="1:17" s="145" customFormat="1" ht="15" customHeight="1">
      <c r="A41" s="163"/>
      <c r="B41" s="163"/>
      <c r="C41" s="163"/>
      <c r="D41" s="1752" t="s">
        <v>1001</v>
      </c>
      <c r="E41" s="1752"/>
      <c r="F41" s="880">
        <f t="shared" ref="F41:M41" si="10">F22+F36</f>
        <v>3</v>
      </c>
      <c r="G41" s="880">
        <f t="shared" si="10"/>
        <v>2</v>
      </c>
      <c r="H41" s="880">
        <f t="shared" si="10"/>
        <v>2</v>
      </c>
      <c r="I41" s="880">
        <f t="shared" si="10"/>
        <v>3</v>
      </c>
      <c r="J41" s="880">
        <f t="shared" si="10"/>
        <v>7</v>
      </c>
      <c r="K41" s="880">
        <f t="shared" si="10"/>
        <v>4</v>
      </c>
      <c r="L41" s="880">
        <f t="shared" si="10"/>
        <v>6</v>
      </c>
      <c r="M41" s="880">
        <f t="shared" si="10"/>
        <v>3</v>
      </c>
      <c r="N41" s="880">
        <f>N22+N36</f>
        <v>3</v>
      </c>
      <c r="O41" s="880">
        <f>O22+O36</f>
        <v>5</v>
      </c>
      <c r="P41" s="880">
        <f>P22+P36</f>
        <v>9</v>
      </c>
      <c r="Q41" s="150"/>
    </row>
    <row r="42" spans="1:17" ht="12.75">
      <c r="A42" s="152"/>
      <c r="B42" s="152"/>
      <c r="C42" s="152"/>
      <c r="D42" s="152"/>
      <c r="E42" s="152"/>
      <c r="F42" s="152"/>
      <c r="G42" s="152"/>
      <c r="H42" s="152"/>
      <c r="I42" s="152"/>
      <c r="J42" s="152"/>
      <c r="K42" s="152"/>
      <c r="L42" s="152"/>
      <c r="M42" s="152"/>
      <c r="N42" s="152"/>
      <c r="O42" s="152"/>
      <c r="P42" s="152"/>
    </row>
    <row r="43" spans="1:17" ht="15">
      <c r="A43" s="138"/>
      <c r="B43" s="138"/>
      <c r="C43" s="138"/>
      <c r="D43" s="138"/>
      <c r="E43" s="138"/>
      <c r="F43" s="43"/>
      <c r="G43" s="43"/>
      <c r="H43" s="43"/>
      <c r="I43" s="43"/>
    </row>
    <row r="44" spans="1:17" s="153" customFormat="1" ht="11.25" customHeight="1">
      <c r="A44" s="1708" t="s">
        <v>185</v>
      </c>
      <c r="B44" s="1708"/>
      <c r="C44" s="1708"/>
      <c r="D44" s="1708"/>
      <c r="E44" s="156"/>
      <c r="F44" s="143"/>
      <c r="G44" s="143"/>
      <c r="H44" s="143"/>
    </row>
    <row r="45" spans="1:17" s="153" customFormat="1" ht="11.25" customHeight="1">
      <c r="A45" s="1513" t="s">
        <v>284</v>
      </c>
      <c r="B45" s="1513"/>
      <c r="C45" s="1513"/>
      <c r="D45" s="1513"/>
      <c r="E45" s="1513"/>
      <c r="F45" s="1513"/>
      <c r="G45" s="1513"/>
      <c r="H45" s="1513"/>
      <c r="I45" s="1513"/>
      <c r="J45" s="1513"/>
      <c r="K45" s="1513"/>
      <c r="L45" s="1513"/>
      <c r="M45" s="1513"/>
      <c r="N45" s="1513"/>
      <c r="O45" s="823"/>
      <c r="P45" s="923"/>
    </row>
    <row r="46" spans="1:17" s="153" customFormat="1" ht="11.25" customHeight="1">
      <c r="A46" s="1513" t="s">
        <v>490</v>
      </c>
      <c r="B46" s="1513"/>
      <c r="C46" s="1513"/>
      <c r="D46" s="1513"/>
      <c r="E46" s="1513"/>
      <c r="F46" s="1513"/>
      <c r="G46" s="1513"/>
      <c r="H46" s="1513"/>
      <c r="I46" s="1513"/>
      <c r="J46" s="1513"/>
      <c r="K46" s="1513"/>
      <c r="L46" s="1513"/>
      <c r="M46" s="1513"/>
      <c r="N46" s="1513"/>
      <c r="O46" s="823"/>
      <c r="P46" s="923"/>
    </row>
    <row r="47" spans="1:17" s="153" customFormat="1" ht="11.25" customHeight="1">
      <c r="A47" s="1513" t="s">
        <v>491</v>
      </c>
      <c r="B47" s="1513"/>
      <c r="C47" s="1513"/>
      <c r="D47" s="1513"/>
      <c r="E47" s="1513"/>
      <c r="F47" s="1513"/>
      <c r="G47" s="1513"/>
      <c r="H47" s="1513"/>
      <c r="I47" s="1513"/>
      <c r="J47" s="1513"/>
      <c r="K47" s="1513"/>
      <c r="L47" s="1513"/>
      <c r="M47" s="1513"/>
      <c r="N47" s="1513"/>
      <c r="O47" s="823"/>
      <c r="P47" s="923"/>
    </row>
    <row r="48" spans="1:17" s="153" customFormat="1" ht="11.25" customHeight="1">
      <c r="A48" s="1513" t="s">
        <v>285</v>
      </c>
      <c r="B48" s="1513"/>
      <c r="C48" s="1513"/>
      <c r="D48" s="1513"/>
      <c r="E48" s="1513"/>
      <c r="F48" s="1513"/>
      <c r="G48" s="1513"/>
      <c r="H48" s="1513"/>
      <c r="I48" s="1513"/>
      <c r="J48" s="1513"/>
      <c r="K48" s="1513"/>
      <c r="L48" s="1513"/>
      <c r="M48" s="1513"/>
      <c r="N48" s="1513"/>
      <c r="O48" s="823"/>
      <c r="P48" s="923"/>
    </row>
    <row r="49" spans="1:16" s="153" customFormat="1" ht="11.25" customHeight="1">
      <c r="A49" s="1513" t="s">
        <v>492</v>
      </c>
      <c r="B49" s="1513"/>
      <c r="C49" s="1513"/>
      <c r="D49" s="1513"/>
      <c r="E49" s="1513"/>
      <c r="F49" s="1513"/>
      <c r="G49" s="1513"/>
      <c r="H49" s="1513"/>
      <c r="I49" s="1513"/>
      <c r="J49" s="1513"/>
      <c r="K49" s="1513"/>
      <c r="L49" s="1513"/>
      <c r="M49" s="1513"/>
      <c r="N49" s="1513"/>
      <c r="O49" s="1513"/>
      <c r="P49" s="923"/>
    </row>
    <row r="50" spans="1:16" s="153" customFormat="1" ht="11.25" customHeight="1">
      <c r="A50" s="1512" t="s">
        <v>493</v>
      </c>
      <c r="B50" s="1512"/>
      <c r="C50" s="1512"/>
      <c r="D50" s="1512"/>
      <c r="E50" s="1512"/>
      <c r="F50" s="1512"/>
      <c r="G50" s="1512"/>
      <c r="H50" s="1512"/>
      <c r="I50" s="1512"/>
      <c r="J50" s="1512"/>
      <c r="K50" s="1512"/>
      <c r="L50" s="1512"/>
      <c r="M50" s="1512"/>
      <c r="N50" s="1512"/>
      <c r="O50" s="824"/>
      <c r="P50" s="924"/>
    </row>
    <row r="51" spans="1:16" s="153" customFormat="1" ht="11.25" customHeight="1">
      <c r="A51" s="1512"/>
      <c r="B51" s="1512"/>
      <c r="C51" s="1512"/>
      <c r="D51" s="1512"/>
      <c r="E51" s="1512"/>
      <c r="F51" s="1512"/>
      <c r="G51" s="1512"/>
      <c r="H51" s="1512"/>
      <c r="I51" s="1512"/>
      <c r="J51" s="1512"/>
      <c r="K51" s="1512"/>
      <c r="L51" s="1512"/>
      <c r="M51" s="1512"/>
      <c r="N51" s="1512"/>
      <c r="O51" s="824"/>
      <c r="P51" s="924"/>
    </row>
    <row r="52" spans="1:16" s="153" customFormat="1" ht="11.25" customHeight="1">
      <c r="A52" s="1513" t="s">
        <v>494</v>
      </c>
      <c r="B52" s="1513"/>
      <c r="C52" s="1513"/>
      <c r="D52" s="1513"/>
      <c r="E52" s="1513"/>
      <c r="F52" s="1513"/>
      <c r="G52" s="1513"/>
      <c r="H52" s="1513"/>
      <c r="I52" s="1513"/>
      <c r="J52" s="1513"/>
      <c r="K52" s="1513"/>
      <c r="L52" s="1513"/>
      <c r="M52" s="1513"/>
      <c r="N52" s="1513"/>
      <c r="O52" s="823"/>
      <c r="P52" s="923"/>
    </row>
    <row r="53" spans="1:16" s="153" customFormat="1" ht="11.25" customHeight="1">
      <c r="A53" s="1512" t="s">
        <v>495</v>
      </c>
      <c r="B53" s="1512"/>
      <c r="C53" s="1512"/>
      <c r="D53" s="1512"/>
      <c r="E53" s="1512"/>
      <c r="F53" s="1512"/>
      <c r="G53" s="1512"/>
      <c r="H53" s="1512"/>
      <c r="I53" s="1512"/>
      <c r="J53" s="1512"/>
      <c r="K53" s="1512"/>
      <c r="L53" s="1512"/>
      <c r="M53" s="1512"/>
      <c r="N53" s="1512"/>
      <c r="O53" s="824"/>
      <c r="P53" s="924"/>
    </row>
    <row r="54" spans="1:16" s="153" customFormat="1" ht="11.25" customHeight="1">
      <c r="A54" s="1512"/>
      <c r="B54" s="1512"/>
      <c r="C54" s="1512"/>
      <c r="D54" s="1512"/>
      <c r="E54" s="1512"/>
      <c r="F54" s="1512"/>
      <c r="G54" s="1512"/>
      <c r="H54" s="1512"/>
      <c r="I54" s="1512"/>
      <c r="J54" s="1512"/>
      <c r="K54" s="1512"/>
      <c r="L54" s="1512"/>
      <c r="M54" s="1512"/>
      <c r="N54" s="1512"/>
      <c r="O54" s="824"/>
      <c r="P54" s="924"/>
    </row>
    <row r="55" spans="1:16" s="153" customFormat="1" ht="11.25" customHeight="1">
      <c r="A55" s="1513" t="s">
        <v>354</v>
      </c>
      <c r="B55" s="1513"/>
      <c r="C55" s="1513"/>
      <c r="D55" s="1513"/>
      <c r="E55" s="1513"/>
      <c r="F55" s="1513"/>
      <c r="G55" s="1513"/>
      <c r="H55" s="1513"/>
      <c r="I55" s="1513"/>
      <c r="J55" s="1513"/>
      <c r="K55" s="1513"/>
      <c r="L55" s="1513"/>
      <c r="M55" s="1513"/>
      <c r="N55" s="1513"/>
      <c r="O55" s="823"/>
      <c r="P55" s="923"/>
    </row>
    <row r="56" spans="1:16" s="153" customFormat="1" ht="11.25" customHeight="1">
      <c r="A56" s="1513" t="s">
        <v>282</v>
      </c>
      <c r="B56" s="1513"/>
      <c r="C56" s="1513"/>
      <c r="D56" s="1513"/>
      <c r="E56" s="1513"/>
      <c r="F56" s="1513"/>
      <c r="G56" s="1513"/>
      <c r="H56" s="1513"/>
      <c r="I56" s="1513"/>
      <c r="J56" s="1513"/>
      <c r="K56" s="1513"/>
      <c r="L56" s="1513"/>
      <c r="M56" s="1513"/>
      <c r="N56" s="1513"/>
      <c r="O56" s="823"/>
      <c r="P56" s="923"/>
    </row>
    <row r="57" spans="1:16" s="153" customFormat="1" ht="11.25" customHeight="1">
      <c r="A57" s="98"/>
      <c r="B57" s="158"/>
      <c r="C57" s="158"/>
      <c r="D57" s="158"/>
      <c r="E57" s="158"/>
      <c r="F57" s="158"/>
      <c r="G57" s="158"/>
      <c r="H57" s="158"/>
    </row>
    <row r="58" spans="1:16" s="153" customFormat="1" ht="11.25" customHeight="1">
      <c r="A58" s="1706" t="s">
        <v>815</v>
      </c>
      <c r="B58" s="1707"/>
      <c r="C58" s="1707"/>
      <c r="D58" s="1707"/>
      <c r="E58" s="158"/>
      <c r="F58" s="158"/>
      <c r="G58" s="158"/>
      <c r="H58" s="158"/>
    </row>
    <row r="59" spans="1:16" s="153" customFormat="1">
      <c r="A59" s="31" t="s">
        <v>210</v>
      </c>
      <c r="B59" s="156"/>
      <c r="C59" s="156"/>
      <c r="D59" s="156"/>
      <c r="E59" s="156"/>
      <c r="F59" s="143"/>
      <c r="G59" s="143"/>
      <c r="H59" s="143"/>
    </row>
    <row r="60" spans="1:16" s="153" customFormat="1">
      <c r="E60" s="156"/>
      <c r="F60" s="143"/>
      <c r="G60" s="143"/>
      <c r="H60" s="143"/>
    </row>
    <row r="61" spans="1:16" s="153" customFormat="1">
      <c r="A61" s="154"/>
      <c r="B61" s="154"/>
      <c r="C61" s="154"/>
      <c r="D61" s="154"/>
      <c r="E61" s="154"/>
    </row>
    <row r="62" spans="1:16" s="153" customFormat="1">
      <c r="A62" s="154"/>
      <c r="B62" s="154"/>
      <c r="C62" s="154"/>
      <c r="D62" s="154"/>
      <c r="E62" s="154"/>
    </row>
    <row r="63" spans="1:16" ht="15">
      <c r="A63" s="155"/>
      <c r="B63" s="155"/>
      <c r="C63" s="155"/>
      <c r="D63" s="155"/>
      <c r="E63" s="155"/>
    </row>
    <row r="64" spans="1:16" ht="15">
      <c r="A64" s="155"/>
      <c r="B64" s="155"/>
      <c r="C64" s="155"/>
      <c r="D64" s="155"/>
      <c r="E64" s="155"/>
    </row>
    <row r="65" spans="1:5" ht="15">
      <c r="A65" s="155"/>
      <c r="B65" s="155"/>
      <c r="C65" s="155"/>
      <c r="D65" s="155"/>
      <c r="E65" s="155"/>
    </row>
    <row r="66" spans="1:5" ht="15">
      <c r="A66" s="155"/>
      <c r="B66" s="155"/>
      <c r="C66" s="155"/>
      <c r="D66" s="155"/>
      <c r="E66" s="155"/>
    </row>
    <row r="67" spans="1:5" ht="15">
      <c r="A67" s="155"/>
      <c r="B67" s="155"/>
      <c r="C67" s="155"/>
      <c r="D67" s="155"/>
      <c r="E67" s="155"/>
    </row>
    <row r="68" spans="1:5" ht="15">
      <c r="A68" s="155"/>
      <c r="B68" s="155"/>
      <c r="C68" s="155"/>
      <c r="D68" s="155"/>
      <c r="E68" s="155"/>
    </row>
    <row r="69" spans="1:5" ht="15">
      <c r="A69" s="155"/>
      <c r="B69" s="155"/>
      <c r="C69" s="155"/>
      <c r="D69" s="155"/>
      <c r="E69" s="155"/>
    </row>
    <row r="70" spans="1:5" ht="15">
      <c r="A70" s="155"/>
      <c r="B70" s="155"/>
      <c r="C70" s="155"/>
      <c r="D70" s="155"/>
      <c r="E70" s="155"/>
    </row>
    <row r="71" spans="1:5" ht="15">
      <c r="A71" s="155"/>
      <c r="B71" s="155"/>
      <c r="C71" s="155"/>
      <c r="D71" s="155"/>
      <c r="E71" s="155"/>
    </row>
    <row r="72" spans="1:5" ht="15">
      <c r="A72" s="155"/>
      <c r="B72" s="155"/>
      <c r="C72" s="155"/>
      <c r="D72" s="155"/>
      <c r="E72" s="155"/>
    </row>
    <row r="73" spans="1:5" ht="15">
      <c r="A73" s="155"/>
      <c r="B73" s="155"/>
      <c r="C73" s="155"/>
      <c r="D73" s="155"/>
      <c r="E73" s="155"/>
    </row>
    <row r="74" spans="1:5" ht="15">
      <c r="A74" s="155"/>
      <c r="B74" s="155"/>
      <c r="C74" s="155"/>
      <c r="D74" s="155"/>
      <c r="E74" s="155"/>
    </row>
    <row r="75" spans="1:5" ht="15">
      <c r="A75" s="155"/>
      <c r="B75" s="155"/>
      <c r="C75" s="155"/>
      <c r="D75" s="155"/>
      <c r="E75" s="155"/>
    </row>
    <row r="76" spans="1:5" ht="15">
      <c r="A76" s="155"/>
      <c r="B76" s="155"/>
      <c r="C76" s="155"/>
      <c r="D76" s="155"/>
      <c r="E76" s="155"/>
    </row>
    <row r="77" spans="1:5" ht="15">
      <c r="A77" s="155"/>
      <c r="B77" s="155"/>
      <c r="C77" s="155"/>
      <c r="D77" s="155"/>
      <c r="E77" s="155"/>
    </row>
    <row r="78" spans="1:5" ht="15">
      <c r="A78" s="155"/>
      <c r="B78" s="155"/>
      <c r="C78" s="155"/>
      <c r="D78" s="155"/>
      <c r="E78" s="155"/>
    </row>
    <row r="79" spans="1:5" ht="15">
      <c r="A79" s="155"/>
      <c r="B79" s="155"/>
      <c r="C79" s="155"/>
      <c r="D79" s="155"/>
      <c r="E79" s="155"/>
    </row>
  </sheetData>
  <mergeCells count="50">
    <mergeCell ref="A56:N56"/>
    <mergeCell ref="D41:E41"/>
    <mergeCell ref="A44:D44"/>
    <mergeCell ref="A45:N45"/>
    <mergeCell ref="A46:N46"/>
    <mergeCell ref="A47:N47"/>
    <mergeCell ref="A48:N48"/>
    <mergeCell ref="A50:N51"/>
    <mergeCell ref="A52:N52"/>
    <mergeCell ref="A53:N54"/>
    <mergeCell ref="A55:N55"/>
    <mergeCell ref="A49:O49"/>
    <mergeCell ref="A58:D58"/>
    <mergeCell ref="F4:F6"/>
    <mergeCell ref="G4:G6"/>
    <mergeCell ref="C18:D18"/>
    <mergeCell ref="D19:E19"/>
    <mergeCell ref="D20:E20"/>
    <mergeCell ref="D36:E36"/>
    <mergeCell ref="B38:E38"/>
    <mergeCell ref="B39:D39"/>
    <mergeCell ref="C23:D23"/>
    <mergeCell ref="D24:E24"/>
    <mergeCell ref="D25:E25"/>
    <mergeCell ref="C33:E33"/>
    <mergeCell ref="C34:D34"/>
    <mergeCell ref="D40:E40"/>
    <mergeCell ref="C16:E16"/>
    <mergeCell ref="D35:E35"/>
    <mergeCell ref="C22:E22"/>
    <mergeCell ref="D28:E28"/>
    <mergeCell ref="D29:E29"/>
    <mergeCell ref="C17:E17"/>
    <mergeCell ref="C27:D27"/>
    <mergeCell ref="A1:L2"/>
    <mergeCell ref="O4:O6"/>
    <mergeCell ref="P4:P6"/>
    <mergeCell ref="N1:P1"/>
    <mergeCell ref="C14:E14"/>
    <mergeCell ref="J4:J6"/>
    <mergeCell ref="K4:K6"/>
    <mergeCell ref="L4:L6"/>
    <mergeCell ref="M4:M6"/>
    <mergeCell ref="N4:N6"/>
    <mergeCell ref="I4:I6"/>
    <mergeCell ref="A10:E10"/>
    <mergeCell ref="B12:D12"/>
    <mergeCell ref="A5:E5"/>
    <mergeCell ref="A8:E8"/>
    <mergeCell ref="H4:H6"/>
  </mergeCells>
  <hyperlinks>
    <hyperlink ref="N1" location="Contents!A1" display="back to contents"/>
  </hyperlinks>
  <pageMargins left="0.70866141732283472" right="0.70866141732283472" top="0.74803149606299213" bottom="0.74803149606299213" header="0.31496062992125984" footer="0.31496062992125984"/>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3"/>
  <sheetViews>
    <sheetView showGridLines="0" workbookViewId="0">
      <selection sqref="A1:E2"/>
    </sheetView>
  </sheetViews>
  <sheetFormatPr defaultColWidth="9.33203125" defaultRowHeight="11.25"/>
  <cols>
    <col min="1" max="2" width="4.83203125" style="33" customWidth="1"/>
    <col min="3" max="3" width="5.83203125" style="33" customWidth="1"/>
    <col min="4" max="5" width="80.83203125" style="33" customWidth="1"/>
    <col min="6" max="6" width="2.5" style="33" customWidth="1"/>
    <col min="7" max="16384" width="9.33203125" style="33"/>
  </cols>
  <sheetData>
    <row r="1" spans="1:12" ht="18" customHeight="1">
      <c r="A1" s="1762" t="s">
        <v>883</v>
      </c>
      <c r="B1" s="1762"/>
      <c r="C1" s="1762"/>
      <c r="D1" s="1762"/>
      <c r="E1" s="1762"/>
      <c r="F1" s="900"/>
      <c r="G1" s="1400" t="s">
        <v>665</v>
      </c>
      <c r="H1" s="1400"/>
      <c r="I1" s="897"/>
      <c r="J1" s="919"/>
      <c r="K1" s="919"/>
      <c r="L1" s="919"/>
    </row>
    <row r="2" spans="1:12" ht="18" customHeight="1">
      <c r="A2" s="1762"/>
      <c r="B2" s="1762"/>
      <c r="C2" s="1762"/>
      <c r="D2" s="1762"/>
      <c r="E2" s="1762"/>
      <c r="F2" s="900"/>
      <c r="G2" s="897"/>
      <c r="H2" s="897"/>
      <c r="I2" s="897"/>
      <c r="J2" s="919"/>
      <c r="K2" s="919"/>
      <c r="L2" s="919"/>
    </row>
    <row r="3" spans="1:12" ht="15" customHeight="1">
      <c r="A3" s="671"/>
      <c r="B3" s="671"/>
      <c r="C3" s="671"/>
      <c r="D3" s="671"/>
      <c r="E3" s="671"/>
      <c r="F3" s="921"/>
    </row>
    <row r="5" spans="1:12" ht="15.75">
      <c r="A5" s="1754" t="s">
        <v>316</v>
      </c>
      <c r="B5" s="1754"/>
      <c r="C5" s="1754"/>
      <c r="D5" s="1754"/>
      <c r="E5" s="1754"/>
      <c r="F5" s="903"/>
    </row>
    <row r="6" spans="1:12" ht="12.75">
      <c r="A6" s="184"/>
      <c r="B6" s="184"/>
      <c r="C6" s="184"/>
      <c r="D6" s="185"/>
      <c r="E6" s="185"/>
      <c r="F6" s="185"/>
    </row>
    <row r="7" spans="1:12" ht="15.75">
      <c r="A7" s="184"/>
      <c r="B7" s="1755" t="s">
        <v>317</v>
      </c>
      <c r="C7" s="1755"/>
      <c r="D7" s="1755"/>
      <c r="E7" s="894"/>
      <c r="F7" s="184"/>
    </row>
    <row r="8" spans="1:12" ht="12.75">
      <c r="A8" s="184"/>
      <c r="B8" s="184"/>
      <c r="C8" s="901"/>
      <c r="D8" s="184"/>
      <c r="E8" s="901"/>
      <c r="F8" s="901"/>
    </row>
    <row r="9" spans="1:12" ht="14.25">
      <c r="A9" s="184"/>
      <c r="B9" s="184"/>
      <c r="C9" s="1756" t="s">
        <v>1708</v>
      </c>
      <c r="D9" s="1756"/>
      <c r="E9" s="901"/>
      <c r="F9" s="901"/>
    </row>
    <row r="10" spans="1:12" ht="12.75">
      <c r="A10" s="184"/>
      <c r="B10" s="184"/>
      <c r="C10" s="184"/>
      <c r="D10" s="185"/>
      <c r="E10" s="185"/>
      <c r="F10" s="185"/>
    </row>
    <row r="11" spans="1:12" ht="12.75">
      <c r="A11" s="184"/>
      <c r="B11" s="184"/>
      <c r="C11" s="1759" t="s">
        <v>239</v>
      </c>
      <c r="D11" s="1760" t="s">
        <v>240</v>
      </c>
      <c r="E11" s="1760" t="s">
        <v>241</v>
      </c>
      <c r="F11" s="899"/>
    </row>
    <row r="12" spans="1:12" ht="12.75">
      <c r="A12" s="184"/>
      <c r="B12" s="184"/>
      <c r="C12" s="1759"/>
      <c r="D12" s="1761"/>
      <c r="E12" s="1761"/>
      <c r="F12" s="899"/>
    </row>
    <row r="13" spans="1:12" ht="12.75">
      <c r="A13" s="184"/>
      <c r="B13" s="184"/>
      <c r="C13" s="186">
        <v>1</v>
      </c>
      <c r="D13" s="1096" t="s">
        <v>388</v>
      </c>
      <c r="E13" s="1096" t="s">
        <v>43</v>
      </c>
      <c r="F13" s="634"/>
    </row>
    <row r="14" spans="1:12" ht="12.75">
      <c r="A14" s="184"/>
      <c r="B14" s="184"/>
      <c r="C14" s="186">
        <v>2</v>
      </c>
      <c r="D14" s="1096" t="s">
        <v>1070</v>
      </c>
      <c r="E14" s="1096" t="s">
        <v>694</v>
      </c>
      <c r="F14" s="634"/>
    </row>
    <row r="15" spans="1:12" ht="12.75">
      <c r="A15" s="184"/>
      <c r="B15" s="184"/>
      <c r="C15" s="186">
        <v>3</v>
      </c>
      <c r="D15" s="1096" t="s">
        <v>1071</v>
      </c>
      <c r="E15" s="1096" t="s">
        <v>694</v>
      </c>
      <c r="F15" s="634"/>
    </row>
    <row r="16" spans="1:12" ht="12.75">
      <c r="A16" s="184"/>
      <c r="B16" s="184"/>
      <c r="C16" s="186">
        <v>4</v>
      </c>
      <c r="D16" s="1096" t="s">
        <v>1072</v>
      </c>
      <c r="E16" s="1096" t="s">
        <v>1073</v>
      </c>
      <c r="F16" s="634"/>
    </row>
    <row r="17" spans="1:6" ht="12.75">
      <c r="A17" s="184"/>
      <c r="B17" s="184"/>
      <c r="C17" s="186">
        <v>5</v>
      </c>
      <c r="D17" s="1096" t="s">
        <v>1074</v>
      </c>
      <c r="E17" s="1096" t="s">
        <v>694</v>
      </c>
      <c r="F17" s="634"/>
    </row>
    <row r="18" spans="1:6" ht="12.75">
      <c r="A18" s="184"/>
      <c r="B18" s="184"/>
      <c r="C18" s="186">
        <v>6</v>
      </c>
      <c r="D18" s="1096" t="s">
        <v>1075</v>
      </c>
      <c r="E18" s="1096" t="s">
        <v>32</v>
      </c>
      <c r="F18" s="634"/>
    </row>
    <row r="19" spans="1:6" ht="25.5">
      <c r="A19" s="184"/>
      <c r="B19" s="184"/>
      <c r="C19" s="186">
        <v>7</v>
      </c>
      <c r="D19" s="1096" t="s">
        <v>1076</v>
      </c>
      <c r="E19" s="1096" t="s">
        <v>376</v>
      </c>
      <c r="F19" s="634"/>
    </row>
    <row r="20" spans="1:6" ht="12.75">
      <c r="A20" s="184"/>
      <c r="B20" s="184"/>
      <c r="C20" s="186">
        <v>8</v>
      </c>
      <c r="D20" s="1096" t="s">
        <v>1077</v>
      </c>
      <c r="E20" s="1096" t="s">
        <v>92</v>
      </c>
      <c r="F20" s="634"/>
    </row>
    <row r="21" spans="1:6" ht="12.75">
      <c r="A21" s="184"/>
      <c r="B21" s="184"/>
      <c r="C21" s="186">
        <v>9</v>
      </c>
      <c r="D21" s="1096" t="s">
        <v>1078</v>
      </c>
      <c r="E21" s="1096" t="s">
        <v>1079</v>
      </c>
      <c r="F21" s="634"/>
    </row>
    <row r="22" spans="1:6" ht="12.75">
      <c r="A22" s="184"/>
      <c r="B22" s="184"/>
      <c r="C22" s="186">
        <v>10</v>
      </c>
      <c r="D22" s="1096" t="s">
        <v>1080</v>
      </c>
      <c r="E22" s="1096" t="s">
        <v>92</v>
      </c>
      <c r="F22" s="634"/>
    </row>
    <row r="23" spans="1:6" ht="25.5">
      <c r="A23" s="184"/>
      <c r="B23" s="184"/>
      <c r="C23" s="186">
        <v>11</v>
      </c>
      <c r="D23" s="1096" t="s">
        <v>1081</v>
      </c>
      <c r="E23" s="1096" t="s">
        <v>43</v>
      </c>
      <c r="F23" s="634"/>
    </row>
    <row r="24" spans="1:6" ht="12.75">
      <c r="A24" s="184"/>
      <c r="B24" s="184"/>
      <c r="C24" s="186">
        <v>12</v>
      </c>
      <c r="D24" s="1096" t="s">
        <v>1082</v>
      </c>
      <c r="E24" s="1096" t="s">
        <v>1083</v>
      </c>
      <c r="F24" s="634"/>
    </row>
    <row r="25" spans="1:6" ht="12.75">
      <c r="A25" s="184"/>
      <c r="B25" s="184"/>
      <c r="C25" s="186">
        <v>13</v>
      </c>
      <c r="D25" s="1096" t="s">
        <v>1084</v>
      </c>
      <c r="E25" s="1096" t="s">
        <v>694</v>
      </c>
      <c r="F25" s="634"/>
    </row>
    <row r="26" spans="1:6" ht="12.75">
      <c r="A26" s="184"/>
      <c r="B26" s="184"/>
      <c r="C26" s="186">
        <v>14</v>
      </c>
      <c r="D26" s="1096" t="s">
        <v>566</v>
      </c>
      <c r="E26" s="1096" t="s">
        <v>777</v>
      </c>
      <c r="F26" s="634"/>
    </row>
    <row r="27" spans="1:6" ht="12.75">
      <c r="A27" s="184"/>
      <c r="B27" s="184"/>
      <c r="C27" s="186">
        <v>15</v>
      </c>
      <c r="D27" s="1096" t="s">
        <v>399</v>
      </c>
      <c r="E27" s="1096" t="s">
        <v>570</v>
      </c>
      <c r="F27" s="634"/>
    </row>
    <row r="28" spans="1:6" ht="12.75">
      <c r="A28" s="184"/>
      <c r="B28" s="184"/>
      <c r="C28" s="186">
        <v>16</v>
      </c>
      <c r="D28" s="1096" t="s">
        <v>1085</v>
      </c>
      <c r="E28" s="1096" t="s">
        <v>694</v>
      </c>
      <c r="F28" s="634"/>
    </row>
    <row r="29" spans="1:6" ht="12.75">
      <c r="A29" s="184"/>
      <c r="B29" s="184"/>
      <c r="C29" s="186">
        <v>17</v>
      </c>
      <c r="D29" s="1096" t="s">
        <v>1086</v>
      </c>
      <c r="E29" s="1096" t="s">
        <v>777</v>
      </c>
      <c r="F29" s="634"/>
    </row>
    <row r="30" spans="1:6" ht="12.75">
      <c r="A30" s="184"/>
      <c r="B30" s="184"/>
      <c r="C30" s="186">
        <v>18</v>
      </c>
      <c r="D30" s="1096" t="s">
        <v>1087</v>
      </c>
      <c r="E30" s="1096" t="s">
        <v>390</v>
      </c>
      <c r="F30" s="634"/>
    </row>
    <row r="31" spans="1:6" ht="12.75">
      <c r="A31" s="184"/>
      <c r="B31" s="184"/>
      <c r="C31" s="186">
        <v>19</v>
      </c>
      <c r="D31" s="1096" t="s">
        <v>1088</v>
      </c>
      <c r="E31" s="1096" t="s">
        <v>1089</v>
      </c>
      <c r="F31" s="634"/>
    </row>
    <row r="32" spans="1:6" ht="12.75">
      <c r="A32" s="184"/>
      <c r="B32" s="184"/>
      <c r="C32" s="186">
        <v>20</v>
      </c>
      <c r="D32" s="1096" t="s">
        <v>1090</v>
      </c>
      <c r="E32" s="1096" t="s">
        <v>1091</v>
      </c>
      <c r="F32" s="634"/>
    </row>
    <row r="33" spans="1:6" ht="12.75">
      <c r="A33" s="184"/>
      <c r="B33" s="184"/>
      <c r="C33" s="186">
        <v>21</v>
      </c>
      <c r="D33" s="1096" t="s">
        <v>1092</v>
      </c>
      <c r="E33" s="1096" t="s">
        <v>1093</v>
      </c>
      <c r="F33" s="634"/>
    </row>
    <row r="34" spans="1:6" ht="12.75">
      <c r="A34" s="184"/>
      <c r="B34" s="184"/>
      <c r="C34" s="186">
        <v>22</v>
      </c>
      <c r="D34" s="1096" t="s">
        <v>1092</v>
      </c>
      <c r="E34" s="1096" t="s">
        <v>1093</v>
      </c>
      <c r="F34" s="634"/>
    </row>
    <row r="35" spans="1:6" ht="25.5">
      <c r="A35" s="184"/>
      <c r="B35" s="184"/>
      <c r="C35" s="186">
        <v>23</v>
      </c>
      <c r="D35" s="1096" t="s">
        <v>1094</v>
      </c>
      <c r="E35" s="1096" t="s">
        <v>1095</v>
      </c>
      <c r="F35" s="634"/>
    </row>
    <row r="36" spans="1:6" ht="12.75">
      <c r="A36" s="184"/>
      <c r="B36" s="184"/>
      <c r="C36" s="186">
        <v>24</v>
      </c>
      <c r="D36" s="1096" t="s">
        <v>1096</v>
      </c>
      <c r="E36" s="1096" t="s">
        <v>1097</v>
      </c>
      <c r="F36" s="634"/>
    </row>
    <row r="37" spans="1:6" ht="12.75">
      <c r="A37" s="184"/>
      <c r="B37" s="184"/>
      <c r="C37" s="186">
        <v>25</v>
      </c>
      <c r="D37" s="1096" t="s">
        <v>1098</v>
      </c>
      <c r="E37" s="1096" t="s">
        <v>1099</v>
      </c>
      <c r="F37" s="634"/>
    </row>
    <row r="38" spans="1:6" ht="12.75">
      <c r="A38" s="184"/>
      <c r="B38" s="184"/>
      <c r="C38" s="186">
        <v>26</v>
      </c>
      <c r="D38" s="1096" t="s">
        <v>1100</v>
      </c>
      <c r="E38" s="1096" t="s">
        <v>694</v>
      </c>
      <c r="F38" s="634"/>
    </row>
    <row r="39" spans="1:6" ht="25.5">
      <c r="A39" s="184"/>
      <c r="B39" s="184"/>
      <c r="C39" s="186">
        <v>27</v>
      </c>
      <c r="D39" s="1096" t="s">
        <v>1101</v>
      </c>
      <c r="E39" s="1096" t="s">
        <v>379</v>
      </c>
      <c r="F39" s="634"/>
    </row>
    <row r="40" spans="1:6" ht="12.75">
      <c r="A40" s="184"/>
      <c r="B40" s="184"/>
      <c r="C40" s="186">
        <v>28</v>
      </c>
      <c r="D40" s="1096" t="s">
        <v>1102</v>
      </c>
      <c r="E40" s="1096" t="s">
        <v>694</v>
      </c>
      <c r="F40" s="634"/>
    </row>
    <row r="41" spans="1:6" ht="12.75">
      <c r="A41" s="184"/>
      <c r="B41" s="184"/>
      <c r="C41" s="186">
        <v>29</v>
      </c>
      <c r="D41" s="1096" t="s">
        <v>392</v>
      </c>
      <c r="E41" s="1096" t="s">
        <v>694</v>
      </c>
      <c r="F41" s="634"/>
    </row>
    <row r="42" spans="1:6" ht="12.75">
      <c r="A42" s="184"/>
      <c r="B42" s="184"/>
      <c r="C42" s="186">
        <v>30</v>
      </c>
      <c r="D42" s="1096" t="s">
        <v>1103</v>
      </c>
      <c r="E42" s="1096" t="s">
        <v>1073</v>
      </c>
      <c r="F42" s="634"/>
    </row>
    <row r="43" spans="1:6" ht="12.75">
      <c r="A43" s="184"/>
      <c r="B43" s="184"/>
      <c r="C43" s="186">
        <v>31</v>
      </c>
      <c r="D43" s="1096" t="s">
        <v>566</v>
      </c>
      <c r="E43" s="1096" t="s">
        <v>760</v>
      </c>
      <c r="F43" s="634"/>
    </row>
    <row r="44" spans="1:6" ht="25.5">
      <c r="A44" s="184"/>
      <c r="B44" s="184"/>
      <c r="C44" s="186">
        <v>32</v>
      </c>
      <c r="D44" s="1096" t="s">
        <v>1104</v>
      </c>
      <c r="E44" s="1096" t="s">
        <v>1105</v>
      </c>
      <c r="F44" s="634"/>
    </row>
    <row r="45" spans="1:6" ht="12.75">
      <c r="A45" s="184"/>
      <c r="B45" s="184"/>
      <c r="C45" s="186">
        <v>33</v>
      </c>
      <c r="D45" s="1096" t="s">
        <v>392</v>
      </c>
      <c r="E45" s="1096" t="s">
        <v>390</v>
      </c>
      <c r="F45" s="634"/>
    </row>
    <row r="46" spans="1:6" ht="12.75">
      <c r="A46" s="184"/>
      <c r="B46" s="184"/>
      <c r="C46" s="186">
        <v>34</v>
      </c>
      <c r="D46" s="1096" t="s">
        <v>565</v>
      </c>
      <c r="E46" s="1096" t="s">
        <v>1106</v>
      </c>
      <c r="F46" s="634"/>
    </row>
    <row r="47" spans="1:6" ht="25.5">
      <c r="A47" s="184"/>
      <c r="B47" s="184"/>
      <c r="C47" s="186">
        <v>35</v>
      </c>
      <c r="D47" s="1096" t="s">
        <v>1107</v>
      </c>
      <c r="E47" s="1096" t="s">
        <v>1108</v>
      </c>
      <c r="F47" s="634"/>
    </row>
    <row r="48" spans="1:6" ht="25.5">
      <c r="A48" s="184"/>
      <c r="B48" s="184"/>
      <c r="C48" s="186">
        <v>36</v>
      </c>
      <c r="D48" s="1096" t="s">
        <v>1109</v>
      </c>
      <c r="E48" s="1096" t="s">
        <v>1110</v>
      </c>
      <c r="F48" s="634"/>
    </row>
    <row r="49" spans="1:6" ht="25.5">
      <c r="A49" s="184"/>
      <c r="B49" s="184"/>
      <c r="C49" s="186">
        <v>37</v>
      </c>
      <c r="D49" s="1096" t="s">
        <v>1111</v>
      </c>
      <c r="E49" s="1096" t="s">
        <v>1112</v>
      </c>
      <c r="F49" s="634"/>
    </row>
    <row r="50" spans="1:6" ht="12.75">
      <c r="A50" s="184"/>
      <c r="B50" s="184"/>
      <c r="C50" s="186">
        <v>38</v>
      </c>
      <c r="D50" s="1096" t="s">
        <v>1113</v>
      </c>
      <c r="E50" s="1096" t="s">
        <v>757</v>
      </c>
      <c r="F50" s="634"/>
    </row>
    <row r="51" spans="1:6" ht="12.75">
      <c r="A51" s="184"/>
      <c r="B51" s="184"/>
      <c r="C51" s="186">
        <v>39</v>
      </c>
      <c r="D51" s="1096" t="s">
        <v>1114</v>
      </c>
      <c r="E51" s="1096" t="s">
        <v>1115</v>
      </c>
      <c r="F51" s="634"/>
    </row>
    <row r="52" spans="1:6" ht="25.5">
      <c r="A52" s="184"/>
      <c r="B52" s="184"/>
      <c r="C52" s="186">
        <v>40</v>
      </c>
      <c r="D52" s="1096" t="s">
        <v>1116</v>
      </c>
      <c r="E52" s="1096" t="s">
        <v>1117</v>
      </c>
      <c r="F52" s="634"/>
    </row>
    <row r="53" spans="1:6" ht="12.75">
      <c r="A53" s="184"/>
      <c r="B53" s="184"/>
      <c r="C53" s="186">
        <v>41</v>
      </c>
      <c r="D53" s="1096" t="s">
        <v>1118</v>
      </c>
      <c r="E53" s="1096" t="s">
        <v>1119</v>
      </c>
      <c r="F53" s="634"/>
    </row>
    <row r="54" spans="1:6" ht="12.75">
      <c r="A54" s="184"/>
      <c r="B54" s="184"/>
      <c r="C54" s="186">
        <v>42</v>
      </c>
      <c r="D54" s="1096" t="s">
        <v>1120</v>
      </c>
      <c r="E54" s="1096" t="s">
        <v>694</v>
      </c>
      <c r="F54" s="634"/>
    </row>
    <row r="55" spans="1:6" ht="12.75">
      <c r="A55" s="184"/>
      <c r="B55" s="184"/>
      <c r="C55" s="186">
        <v>43</v>
      </c>
      <c r="D55" s="1096" t="s">
        <v>416</v>
      </c>
      <c r="E55" s="1096" t="s">
        <v>694</v>
      </c>
      <c r="F55" s="634"/>
    </row>
    <row r="56" spans="1:6" ht="12.75">
      <c r="A56" s="184"/>
      <c r="B56" s="184"/>
      <c r="C56" s="186">
        <v>44</v>
      </c>
      <c r="D56" s="1096" t="s">
        <v>1121</v>
      </c>
      <c r="E56" s="1096" t="s">
        <v>694</v>
      </c>
      <c r="F56" s="634"/>
    </row>
    <row r="57" spans="1:6" ht="12.75">
      <c r="A57" s="184"/>
      <c r="B57" s="184"/>
      <c r="C57" s="186">
        <v>45</v>
      </c>
      <c r="D57" s="1096" t="s">
        <v>566</v>
      </c>
      <c r="E57" s="1096" t="s">
        <v>694</v>
      </c>
      <c r="F57" s="634"/>
    </row>
    <row r="58" spans="1:6" ht="12.75">
      <c r="A58" s="184"/>
      <c r="B58" s="184"/>
      <c r="C58" s="186">
        <v>46</v>
      </c>
      <c r="D58" s="1096" t="s">
        <v>1122</v>
      </c>
      <c r="E58" s="1096" t="s">
        <v>694</v>
      </c>
      <c r="F58" s="634"/>
    </row>
    <row r="59" spans="1:6" ht="12.75">
      <c r="A59" s="184"/>
      <c r="B59" s="184"/>
      <c r="C59" s="186">
        <v>47</v>
      </c>
      <c r="D59" s="1096" t="s">
        <v>1123</v>
      </c>
      <c r="E59" s="1096" t="s">
        <v>694</v>
      </c>
      <c r="F59" s="634"/>
    </row>
    <row r="60" spans="1:6" ht="12.75">
      <c r="A60" s="184"/>
      <c r="B60" s="184"/>
      <c r="C60" s="186">
        <v>48</v>
      </c>
      <c r="D60" s="1096" t="s">
        <v>1124</v>
      </c>
      <c r="E60" s="1096" t="s">
        <v>694</v>
      </c>
      <c r="F60" s="634"/>
    </row>
    <row r="61" spans="1:6" ht="12.75">
      <c r="A61" s="184"/>
      <c r="B61" s="184"/>
      <c r="C61" s="186">
        <v>49</v>
      </c>
      <c r="D61" s="1096" t="s">
        <v>394</v>
      </c>
      <c r="E61" s="1096" t="s">
        <v>694</v>
      </c>
      <c r="F61" s="634"/>
    </row>
    <row r="62" spans="1:6" ht="12.75">
      <c r="A62" s="184"/>
      <c r="B62" s="184"/>
      <c r="C62" s="186">
        <v>50</v>
      </c>
      <c r="D62" s="1096" t="s">
        <v>762</v>
      </c>
      <c r="E62" s="1096" t="s">
        <v>694</v>
      </c>
      <c r="F62" s="634"/>
    </row>
    <row r="63" spans="1:6" ht="12.75">
      <c r="A63" s="184"/>
      <c r="B63" s="184"/>
      <c r="C63" s="186">
        <v>51</v>
      </c>
      <c r="D63" s="1096" t="s">
        <v>1125</v>
      </c>
      <c r="E63" s="1096" t="s">
        <v>694</v>
      </c>
      <c r="F63" s="634"/>
    </row>
    <row r="64" spans="1:6" ht="12.75">
      <c r="A64" s="184"/>
      <c r="B64" s="184"/>
      <c r="C64" s="186">
        <v>52</v>
      </c>
      <c r="D64" s="1096" t="s">
        <v>1126</v>
      </c>
      <c r="E64" s="1096" t="s">
        <v>694</v>
      </c>
      <c r="F64" s="634"/>
    </row>
    <row r="65" spans="1:6" ht="12.75">
      <c r="A65" s="184"/>
      <c r="B65" s="184"/>
      <c r="C65" s="186">
        <v>53</v>
      </c>
      <c r="D65" s="1096" t="s">
        <v>1127</v>
      </c>
      <c r="E65" s="1096" t="s">
        <v>694</v>
      </c>
      <c r="F65" s="634"/>
    </row>
    <row r="66" spans="1:6" ht="12.75">
      <c r="A66" s="184"/>
      <c r="B66" s="184"/>
      <c r="C66" s="186">
        <v>54</v>
      </c>
      <c r="D66" s="1096" t="s">
        <v>416</v>
      </c>
      <c r="E66" s="1096" t="s">
        <v>694</v>
      </c>
      <c r="F66" s="634"/>
    </row>
    <row r="67" spans="1:6" ht="12.75">
      <c r="A67" s="184"/>
      <c r="B67" s="184"/>
      <c r="C67" s="186">
        <v>55</v>
      </c>
      <c r="D67" s="1096" t="s">
        <v>620</v>
      </c>
      <c r="E67" s="1096" t="s">
        <v>694</v>
      </c>
      <c r="F67" s="634"/>
    </row>
    <row r="68" spans="1:6" ht="12.75">
      <c r="A68" s="184"/>
      <c r="B68" s="184"/>
      <c r="C68" s="186">
        <v>56</v>
      </c>
      <c r="D68" s="1096" t="s">
        <v>1128</v>
      </c>
      <c r="E68" s="1096" t="s">
        <v>694</v>
      </c>
      <c r="F68" s="634"/>
    </row>
    <row r="69" spans="1:6" ht="12.75">
      <c r="A69" s="184"/>
      <c r="B69" s="184"/>
      <c r="C69" s="186">
        <v>57</v>
      </c>
      <c r="D69" s="1096" t="s">
        <v>1129</v>
      </c>
      <c r="E69" s="1096" t="s">
        <v>694</v>
      </c>
      <c r="F69" s="634"/>
    </row>
    <row r="70" spans="1:6" ht="12.75">
      <c r="A70" s="184"/>
      <c r="B70" s="184"/>
      <c r="C70" s="186">
        <v>58</v>
      </c>
      <c r="D70" s="1096" t="s">
        <v>1130</v>
      </c>
      <c r="E70" s="1096" t="s">
        <v>694</v>
      </c>
      <c r="F70" s="634"/>
    </row>
    <row r="71" spans="1:6" ht="12.75">
      <c r="A71" s="184"/>
      <c r="B71" s="184"/>
      <c r="C71" s="186">
        <v>59</v>
      </c>
      <c r="D71" s="1096" t="s">
        <v>759</v>
      </c>
      <c r="E71" s="1096" t="s">
        <v>694</v>
      </c>
      <c r="F71" s="634"/>
    </row>
    <row r="72" spans="1:6" ht="12.75">
      <c r="A72" s="184"/>
      <c r="B72" s="184"/>
      <c r="C72" s="186">
        <v>60</v>
      </c>
      <c r="D72" s="1096" t="s">
        <v>392</v>
      </c>
      <c r="E72" s="1096" t="s">
        <v>694</v>
      </c>
      <c r="F72" s="634"/>
    </row>
    <row r="73" spans="1:6" ht="12.75">
      <c r="A73" s="184"/>
      <c r="B73" s="184"/>
      <c r="C73" s="186">
        <v>61</v>
      </c>
      <c r="D73" s="1096" t="s">
        <v>388</v>
      </c>
      <c r="E73" s="1096" t="s">
        <v>694</v>
      </c>
      <c r="F73" s="634"/>
    </row>
    <row r="74" spans="1:6" ht="12.75">
      <c r="A74" s="184"/>
      <c r="B74" s="184"/>
      <c r="C74" s="186">
        <v>62</v>
      </c>
      <c r="D74" s="1096" t="s">
        <v>619</v>
      </c>
      <c r="E74" s="1096" t="s">
        <v>694</v>
      </c>
      <c r="F74" s="634"/>
    </row>
    <row r="75" spans="1:6" ht="12.75">
      <c r="A75" s="184"/>
      <c r="B75" s="184"/>
      <c r="C75" s="186">
        <v>63</v>
      </c>
      <c r="D75" s="1096" t="s">
        <v>404</v>
      </c>
      <c r="E75" s="1096" t="s">
        <v>694</v>
      </c>
      <c r="F75" s="634"/>
    </row>
    <row r="76" spans="1:6" ht="12.75">
      <c r="A76" s="184"/>
      <c r="B76" s="184"/>
      <c r="C76" s="186">
        <v>64</v>
      </c>
      <c r="D76" s="1096" t="s">
        <v>1131</v>
      </c>
      <c r="E76" s="1096" t="s">
        <v>694</v>
      </c>
      <c r="F76" s="634"/>
    </row>
    <row r="77" spans="1:6" ht="12.75">
      <c r="A77" s="184"/>
      <c r="B77" s="184"/>
      <c r="C77" s="186">
        <v>65</v>
      </c>
      <c r="D77" s="1096" t="s">
        <v>396</v>
      </c>
      <c r="E77" s="1096" t="s">
        <v>43</v>
      </c>
      <c r="F77" s="634"/>
    </row>
    <row r="78" spans="1:6" ht="12.75">
      <c r="A78" s="184"/>
      <c r="B78" s="184"/>
      <c r="C78" s="186">
        <v>66</v>
      </c>
      <c r="D78" s="1096" t="s">
        <v>1132</v>
      </c>
      <c r="E78" s="1096" t="s">
        <v>694</v>
      </c>
      <c r="F78" s="634"/>
    </row>
    <row r="79" spans="1:6" ht="25.5">
      <c r="A79" s="184"/>
      <c r="B79" s="184"/>
      <c r="C79" s="186">
        <v>67</v>
      </c>
      <c r="D79" s="1096" t="s">
        <v>1133</v>
      </c>
      <c r="E79" s="1096" t="s">
        <v>694</v>
      </c>
      <c r="F79" s="634"/>
    </row>
    <row r="80" spans="1:6" ht="12.75">
      <c r="A80" s="184"/>
      <c r="B80" s="184"/>
      <c r="C80" s="186">
        <v>68</v>
      </c>
      <c r="D80" s="1096" t="s">
        <v>1134</v>
      </c>
      <c r="E80" s="1096" t="s">
        <v>694</v>
      </c>
      <c r="F80" s="634"/>
    </row>
    <row r="81" spans="1:6" ht="12.75">
      <c r="A81" s="184"/>
      <c r="B81" s="184"/>
      <c r="C81" s="186">
        <v>69</v>
      </c>
      <c r="D81" s="1096" t="s">
        <v>1135</v>
      </c>
      <c r="E81" s="1096" t="s">
        <v>694</v>
      </c>
      <c r="F81" s="634"/>
    </row>
    <row r="82" spans="1:6" ht="12.75">
      <c r="A82" s="184"/>
      <c r="B82" s="184"/>
      <c r="C82" s="186">
        <v>70</v>
      </c>
      <c r="D82" s="1096" t="s">
        <v>1136</v>
      </c>
      <c r="E82" s="1096" t="s">
        <v>694</v>
      </c>
      <c r="F82" s="634"/>
    </row>
    <row r="83" spans="1:6" ht="12.75">
      <c r="A83" s="184"/>
      <c r="B83" s="184"/>
      <c r="C83" s="186">
        <v>71</v>
      </c>
      <c r="D83" s="1096" t="s">
        <v>770</v>
      </c>
      <c r="E83" s="1096" t="s">
        <v>1137</v>
      </c>
      <c r="F83" s="634"/>
    </row>
    <row r="84" spans="1:6" ht="25.5">
      <c r="A84" s="184"/>
      <c r="B84" s="184"/>
      <c r="C84" s="186">
        <v>72</v>
      </c>
      <c r="D84" s="1096" t="s">
        <v>388</v>
      </c>
      <c r="E84" s="1096" t="s">
        <v>1138</v>
      </c>
      <c r="F84" s="634"/>
    </row>
    <row r="85" spans="1:6" ht="12.75">
      <c r="A85" s="184"/>
      <c r="B85" s="184"/>
      <c r="C85" s="186">
        <v>73</v>
      </c>
      <c r="D85" s="1096" t="s">
        <v>391</v>
      </c>
      <c r="E85" s="1096" t="s">
        <v>43</v>
      </c>
      <c r="F85" s="634"/>
    </row>
    <row r="86" spans="1:6" ht="12.75">
      <c r="A86" s="184"/>
      <c r="B86" s="184"/>
      <c r="C86" s="186">
        <v>74</v>
      </c>
      <c r="D86" s="1096" t="s">
        <v>1139</v>
      </c>
      <c r="E86" s="1096" t="s">
        <v>30</v>
      </c>
      <c r="F86" s="634"/>
    </row>
    <row r="87" spans="1:6" ht="12.75">
      <c r="A87" s="184"/>
      <c r="B87" s="184"/>
      <c r="C87" s="186">
        <v>75</v>
      </c>
      <c r="D87" s="1096" t="s">
        <v>391</v>
      </c>
      <c r="E87" s="1096" t="s">
        <v>390</v>
      </c>
      <c r="F87" s="634"/>
    </row>
    <row r="88" spans="1:6" ht="12.75">
      <c r="A88" s="184"/>
      <c r="B88" s="184"/>
      <c r="C88" s="186">
        <v>76</v>
      </c>
      <c r="D88" s="1096" t="s">
        <v>1140</v>
      </c>
      <c r="E88" s="1096" t="s">
        <v>694</v>
      </c>
      <c r="F88" s="634"/>
    </row>
    <row r="89" spans="1:6" ht="12.75">
      <c r="A89" s="184"/>
      <c r="B89" s="184"/>
      <c r="C89" s="186">
        <v>77</v>
      </c>
      <c r="D89" s="1096" t="s">
        <v>1141</v>
      </c>
      <c r="E89" s="1096" t="s">
        <v>43</v>
      </c>
      <c r="F89" s="634"/>
    </row>
    <row r="90" spans="1:6" ht="12.75">
      <c r="A90" s="184"/>
      <c r="B90" s="184"/>
      <c r="C90" s="186">
        <v>78</v>
      </c>
      <c r="D90" s="1096" t="s">
        <v>1142</v>
      </c>
      <c r="E90" s="1096" t="s">
        <v>1143</v>
      </c>
      <c r="F90" s="634"/>
    </row>
    <row r="91" spans="1:6" ht="12.75">
      <c r="A91" s="184"/>
      <c r="B91" s="184"/>
      <c r="C91" s="186">
        <v>79</v>
      </c>
      <c r="D91" s="1096" t="s">
        <v>399</v>
      </c>
      <c r="E91" s="1096" t="s">
        <v>1144</v>
      </c>
      <c r="F91" s="634"/>
    </row>
    <row r="92" spans="1:6" ht="12.75">
      <c r="A92" s="184"/>
      <c r="B92" s="184"/>
      <c r="C92" s="186">
        <v>80</v>
      </c>
      <c r="D92" s="1096" t="s">
        <v>1145</v>
      </c>
      <c r="E92" s="1096" t="s">
        <v>32</v>
      </c>
      <c r="F92" s="634"/>
    </row>
    <row r="93" spans="1:6" ht="12.75">
      <c r="A93" s="184"/>
      <c r="B93" s="184"/>
      <c r="C93" s="186">
        <v>81</v>
      </c>
      <c r="D93" s="1096" t="s">
        <v>404</v>
      </c>
      <c r="E93" s="1096" t="s">
        <v>410</v>
      </c>
      <c r="F93" s="634"/>
    </row>
    <row r="94" spans="1:6" ht="12.75">
      <c r="A94" s="184"/>
      <c r="B94" s="184"/>
      <c r="C94" s="186">
        <v>82</v>
      </c>
      <c r="D94" s="1096" t="s">
        <v>404</v>
      </c>
      <c r="E94" s="1096" t="s">
        <v>390</v>
      </c>
      <c r="F94" s="634"/>
    </row>
    <row r="95" spans="1:6" ht="12.75">
      <c r="A95" s="184"/>
      <c r="B95" s="184"/>
      <c r="C95" s="186">
        <v>83</v>
      </c>
      <c r="D95" s="1096" t="s">
        <v>1146</v>
      </c>
      <c r="E95" s="1096" t="s">
        <v>694</v>
      </c>
      <c r="F95" s="634"/>
    </row>
    <row r="96" spans="1:6" ht="12.75">
      <c r="A96" s="184"/>
      <c r="B96" s="184"/>
      <c r="C96" s="186">
        <v>84</v>
      </c>
      <c r="D96" s="1096" t="s">
        <v>793</v>
      </c>
      <c r="E96" s="1096" t="s">
        <v>30</v>
      </c>
      <c r="F96" s="634"/>
    </row>
    <row r="97" spans="1:6" ht="12.75">
      <c r="A97" s="184"/>
      <c r="B97" s="184"/>
      <c r="C97" s="186">
        <v>85</v>
      </c>
      <c r="D97" s="1096" t="s">
        <v>394</v>
      </c>
      <c r="E97" s="1096" t="s">
        <v>390</v>
      </c>
      <c r="F97" s="634"/>
    </row>
    <row r="98" spans="1:6" ht="12.75">
      <c r="A98" s="184"/>
      <c r="B98" s="184"/>
      <c r="C98" s="186">
        <v>86</v>
      </c>
      <c r="D98" s="1096" t="s">
        <v>407</v>
      </c>
      <c r="E98" s="1096" t="s">
        <v>385</v>
      </c>
      <c r="F98" s="634"/>
    </row>
    <row r="99" spans="1:6" ht="12.75">
      <c r="A99" s="184"/>
      <c r="B99" s="184"/>
      <c r="C99" s="186">
        <v>87</v>
      </c>
      <c r="D99" s="1096" t="s">
        <v>417</v>
      </c>
      <c r="E99" s="1096" t="s">
        <v>1147</v>
      </c>
      <c r="F99" s="634"/>
    </row>
    <row r="100" spans="1:6" ht="12.75">
      <c r="A100" s="184"/>
      <c r="B100" s="184"/>
      <c r="C100" s="186">
        <v>88</v>
      </c>
      <c r="D100" s="1096" t="s">
        <v>625</v>
      </c>
      <c r="E100" s="1096" t="s">
        <v>694</v>
      </c>
      <c r="F100" s="634"/>
    </row>
    <row r="101" spans="1:6" ht="25.5">
      <c r="A101" s="184"/>
      <c r="B101" s="184"/>
      <c r="C101" s="186">
        <v>89</v>
      </c>
      <c r="D101" s="1096" t="s">
        <v>1148</v>
      </c>
      <c r="E101" s="1096" t="s">
        <v>1149</v>
      </c>
      <c r="F101" s="634"/>
    </row>
    <row r="102" spans="1:6" ht="12.75">
      <c r="A102" s="184"/>
      <c r="B102" s="184"/>
      <c r="C102" s="186">
        <v>90</v>
      </c>
      <c r="D102" s="1096" t="s">
        <v>1150</v>
      </c>
      <c r="E102" s="1096" t="s">
        <v>694</v>
      </c>
      <c r="F102" s="634"/>
    </row>
    <row r="103" spans="1:6" ht="25.5">
      <c r="A103" s="184"/>
      <c r="B103" s="184"/>
      <c r="C103" s="186">
        <v>91</v>
      </c>
      <c r="D103" s="1096" t="s">
        <v>1151</v>
      </c>
      <c r="E103" s="1096" t="s">
        <v>694</v>
      </c>
      <c r="F103" s="634"/>
    </row>
    <row r="104" spans="1:6" ht="12.75">
      <c r="A104" s="184"/>
      <c r="B104" s="184"/>
      <c r="C104" s="186">
        <v>92</v>
      </c>
      <c r="D104" s="1096" t="s">
        <v>1152</v>
      </c>
      <c r="E104" s="1096" t="s">
        <v>694</v>
      </c>
      <c r="F104" s="634"/>
    </row>
    <row r="105" spans="1:6" ht="12.75">
      <c r="A105" s="184"/>
      <c r="B105" s="184"/>
      <c r="C105" s="186">
        <v>93</v>
      </c>
      <c r="D105" s="1096" t="s">
        <v>1153</v>
      </c>
      <c r="E105" s="1096" t="s">
        <v>694</v>
      </c>
      <c r="F105" s="634"/>
    </row>
    <row r="106" spans="1:6" ht="12.75">
      <c r="A106" s="184"/>
      <c r="B106" s="184"/>
      <c r="C106" s="186">
        <v>94</v>
      </c>
      <c r="D106" s="1096" t="s">
        <v>1154</v>
      </c>
      <c r="E106" s="1096" t="s">
        <v>694</v>
      </c>
      <c r="F106" s="634"/>
    </row>
    <row r="107" spans="1:6" ht="12.75">
      <c r="A107" s="184"/>
      <c r="B107" s="184"/>
      <c r="C107" s="186">
        <v>95</v>
      </c>
      <c r="D107" s="1096" t="s">
        <v>1155</v>
      </c>
      <c r="E107" s="1096" t="s">
        <v>694</v>
      </c>
      <c r="F107" s="634"/>
    </row>
    <row r="108" spans="1:6" ht="12.75">
      <c r="A108" s="184"/>
      <c r="B108" s="184"/>
      <c r="C108" s="186">
        <v>96</v>
      </c>
      <c r="D108" s="1096" t="s">
        <v>411</v>
      </c>
      <c r="E108" s="1096" t="s">
        <v>694</v>
      </c>
      <c r="F108" s="634"/>
    </row>
    <row r="109" spans="1:6" ht="12.75">
      <c r="A109" s="184"/>
      <c r="B109" s="184"/>
      <c r="C109" s="186">
        <v>97</v>
      </c>
      <c r="D109" s="1096" t="s">
        <v>411</v>
      </c>
      <c r="E109" s="1096" t="s">
        <v>1156</v>
      </c>
      <c r="F109" s="634"/>
    </row>
    <row r="110" spans="1:6" ht="25.5">
      <c r="A110" s="184"/>
      <c r="B110" s="184"/>
      <c r="C110" s="186">
        <v>98</v>
      </c>
      <c r="D110" s="1096" t="s">
        <v>1157</v>
      </c>
      <c r="E110" s="1096" t="s">
        <v>694</v>
      </c>
      <c r="F110" s="634"/>
    </row>
    <row r="111" spans="1:6" ht="12.75">
      <c r="A111" s="184"/>
      <c r="B111" s="184"/>
      <c r="C111" s="186">
        <v>99</v>
      </c>
      <c r="D111" s="1096" t="s">
        <v>1158</v>
      </c>
      <c r="E111" s="1096" t="s">
        <v>694</v>
      </c>
      <c r="F111" s="634"/>
    </row>
    <row r="112" spans="1:6" ht="12.75">
      <c r="A112" s="184"/>
      <c r="B112" s="184"/>
      <c r="C112" s="186">
        <v>100</v>
      </c>
      <c r="D112" s="1096" t="s">
        <v>619</v>
      </c>
      <c r="E112" s="1096" t="s">
        <v>1159</v>
      </c>
      <c r="F112" s="634"/>
    </row>
    <row r="113" spans="1:6" ht="12.75">
      <c r="A113" s="184"/>
      <c r="B113" s="184"/>
      <c r="C113" s="186">
        <v>101</v>
      </c>
      <c r="D113" s="1096" t="s">
        <v>407</v>
      </c>
      <c r="E113" s="1096" t="s">
        <v>694</v>
      </c>
      <c r="F113" s="634"/>
    </row>
    <row r="114" spans="1:6" ht="12.75">
      <c r="A114" s="184"/>
      <c r="B114" s="184"/>
      <c r="C114" s="186">
        <v>102</v>
      </c>
      <c r="D114" s="1096" t="s">
        <v>1160</v>
      </c>
      <c r="E114" s="1096" t="s">
        <v>1161</v>
      </c>
      <c r="F114" s="634"/>
    </row>
    <row r="115" spans="1:6" ht="12.75">
      <c r="A115" s="184"/>
      <c r="B115" s="184"/>
      <c r="C115" s="186">
        <v>103</v>
      </c>
      <c r="D115" s="1096" t="s">
        <v>386</v>
      </c>
      <c r="E115" s="1096" t="s">
        <v>694</v>
      </c>
      <c r="F115" s="634"/>
    </row>
    <row r="116" spans="1:6" ht="12.75">
      <c r="A116" s="184"/>
      <c r="B116" s="184"/>
      <c r="C116" s="186">
        <v>104</v>
      </c>
      <c r="D116" s="1096" t="s">
        <v>394</v>
      </c>
      <c r="E116" s="1096" t="s">
        <v>390</v>
      </c>
      <c r="F116" s="634"/>
    </row>
    <row r="117" spans="1:6" ht="12.75">
      <c r="A117" s="184"/>
      <c r="B117" s="184"/>
      <c r="C117" s="186">
        <v>105</v>
      </c>
      <c r="D117" s="1096" t="s">
        <v>1162</v>
      </c>
      <c r="E117" s="1096" t="s">
        <v>694</v>
      </c>
      <c r="F117" s="634"/>
    </row>
    <row r="118" spans="1:6" ht="12.75">
      <c r="A118" s="184"/>
      <c r="B118" s="184"/>
      <c r="C118" s="186">
        <v>106</v>
      </c>
      <c r="D118" s="1096" t="s">
        <v>1163</v>
      </c>
      <c r="E118" s="1096" t="s">
        <v>694</v>
      </c>
      <c r="F118" s="634"/>
    </row>
    <row r="119" spans="1:6" ht="12.75">
      <c r="A119" s="184"/>
      <c r="B119" s="184"/>
      <c r="C119" s="186">
        <v>107</v>
      </c>
      <c r="D119" s="1096" t="s">
        <v>1164</v>
      </c>
      <c r="E119" s="1096" t="s">
        <v>694</v>
      </c>
      <c r="F119" s="634"/>
    </row>
    <row r="120" spans="1:6" ht="12.75">
      <c r="A120" s="184"/>
      <c r="B120" s="184"/>
      <c r="C120" s="186">
        <v>108</v>
      </c>
      <c r="D120" s="1096" t="s">
        <v>1165</v>
      </c>
      <c r="E120" s="1096" t="s">
        <v>694</v>
      </c>
      <c r="F120" s="634"/>
    </row>
    <row r="121" spans="1:6" ht="12.75">
      <c r="A121" s="184"/>
      <c r="B121" s="184"/>
      <c r="C121" s="186">
        <v>109</v>
      </c>
      <c r="D121" s="1096" t="s">
        <v>1166</v>
      </c>
      <c r="E121" s="1096" t="s">
        <v>694</v>
      </c>
      <c r="F121" s="634"/>
    </row>
    <row r="122" spans="1:6" ht="12.75">
      <c r="A122" s="184"/>
      <c r="B122" s="184"/>
      <c r="C122" s="186">
        <v>110</v>
      </c>
      <c r="D122" s="1096" t="s">
        <v>1167</v>
      </c>
      <c r="E122" s="1096" t="s">
        <v>758</v>
      </c>
      <c r="F122" s="634"/>
    </row>
    <row r="123" spans="1:6" ht="12.75">
      <c r="A123" s="184"/>
      <c r="B123" s="184"/>
      <c r="C123" s="186">
        <v>111</v>
      </c>
      <c r="D123" s="1096" t="s">
        <v>1168</v>
      </c>
      <c r="E123" s="1096" t="s">
        <v>694</v>
      </c>
      <c r="F123" s="634"/>
    </row>
    <row r="124" spans="1:6" ht="12.75">
      <c r="A124" s="184"/>
      <c r="B124" s="184"/>
      <c r="C124" s="186">
        <v>112</v>
      </c>
      <c r="D124" s="1096" t="s">
        <v>798</v>
      </c>
      <c r="E124" s="1096" t="s">
        <v>694</v>
      </c>
      <c r="F124" s="634"/>
    </row>
    <row r="125" spans="1:6" ht="12.75">
      <c r="A125" s="184"/>
      <c r="B125" s="184"/>
      <c r="C125" s="186">
        <v>113</v>
      </c>
      <c r="D125" s="1096" t="s">
        <v>386</v>
      </c>
      <c r="E125" s="1096" t="s">
        <v>390</v>
      </c>
      <c r="F125" s="634"/>
    </row>
    <row r="126" spans="1:6" ht="12.75">
      <c r="A126" s="184"/>
      <c r="B126" s="184"/>
      <c r="C126" s="186">
        <v>114</v>
      </c>
      <c r="D126" s="1096" t="s">
        <v>388</v>
      </c>
      <c r="E126" s="1096" t="s">
        <v>1169</v>
      </c>
      <c r="F126" s="634"/>
    </row>
    <row r="127" spans="1:6" ht="12.75">
      <c r="A127" s="184"/>
      <c r="B127" s="184"/>
      <c r="C127" s="186">
        <v>115</v>
      </c>
      <c r="D127" s="1096" t="s">
        <v>388</v>
      </c>
      <c r="E127" s="1096" t="s">
        <v>413</v>
      </c>
      <c r="F127" s="634"/>
    </row>
    <row r="128" spans="1:6" ht="25.5">
      <c r="A128" s="184"/>
      <c r="B128" s="184"/>
      <c r="C128" s="186">
        <v>116</v>
      </c>
      <c r="D128" s="1096" t="s">
        <v>1170</v>
      </c>
      <c r="E128" s="1096" t="s">
        <v>694</v>
      </c>
      <c r="F128" s="634"/>
    </row>
    <row r="129" spans="1:6" ht="12.75">
      <c r="A129" s="184"/>
      <c r="B129" s="184"/>
      <c r="C129" s="186">
        <v>117</v>
      </c>
      <c r="D129" s="1096" t="s">
        <v>1171</v>
      </c>
      <c r="E129" s="1096" t="s">
        <v>1172</v>
      </c>
      <c r="F129" s="634"/>
    </row>
    <row r="130" spans="1:6" ht="12.75">
      <c r="A130" s="184"/>
      <c r="B130" s="184"/>
      <c r="C130" s="186">
        <v>118</v>
      </c>
      <c r="D130" s="1096" t="s">
        <v>399</v>
      </c>
      <c r="E130" s="1096" t="s">
        <v>43</v>
      </c>
      <c r="F130" s="634"/>
    </row>
    <row r="131" spans="1:6" ht="12.75">
      <c r="A131" s="184"/>
      <c r="B131" s="184"/>
      <c r="C131" s="186">
        <v>119</v>
      </c>
      <c r="D131" s="1096" t="s">
        <v>1173</v>
      </c>
      <c r="E131" s="1096" t="s">
        <v>418</v>
      </c>
      <c r="F131" s="634"/>
    </row>
    <row r="132" spans="1:6" ht="12.75">
      <c r="A132" s="184"/>
      <c r="B132" s="184"/>
      <c r="C132" s="186">
        <v>120</v>
      </c>
      <c r="D132" s="1096" t="s">
        <v>1174</v>
      </c>
      <c r="E132" s="1096" t="s">
        <v>788</v>
      </c>
      <c r="F132" s="634"/>
    </row>
    <row r="133" spans="1:6" ht="12.75">
      <c r="A133" s="184"/>
      <c r="B133" s="184"/>
      <c r="C133" s="186">
        <v>121</v>
      </c>
      <c r="D133" s="1096" t="s">
        <v>1175</v>
      </c>
      <c r="E133" s="1096" t="s">
        <v>389</v>
      </c>
      <c r="F133" s="634"/>
    </row>
    <row r="134" spans="1:6" ht="12.75">
      <c r="A134" s="184"/>
      <c r="B134" s="184"/>
      <c r="C134" s="186">
        <v>122</v>
      </c>
      <c r="D134" s="1096" t="s">
        <v>1176</v>
      </c>
      <c r="E134" s="1096" t="s">
        <v>43</v>
      </c>
      <c r="F134" s="634"/>
    </row>
    <row r="135" spans="1:6" ht="12.75">
      <c r="A135" s="184"/>
      <c r="B135" s="184"/>
      <c r="C135" s="186">
        <v>123</v>
      </c>
      <c r="D135" s="1096" t="s">
        <v>1177</v>
      </c>
      <c r="E135" s="1096" t="s">
        <v>694</v>
      </c>
      <c r="F135" s="634"/>
    </row>
    <row r="136" spans="1:6" ht="12.75">
      <c r="A136" s="184"/>
      <c r="B136" s="184"/>
      <c r="C136" s="186">
        <v>124</v>
      </c>
      <c r="D136" s="1096" t="s">
        <v>1178</v>
      </c>
      <c r="E136" s="1096" t="s">
        <v>694</v>
      </c>
      <c r="F136" s="634"/>
    </row>
    <row r="137" spans="1:6" ht="12.75">
      <c r="A137" s="184"/>
      <c r="B137" s="184"/>
      <c r="C137" s="186">
        <v>125</v>
      </c>
      <c r="D137" s="1096" t="s">
        <v>563</v>
      </c>
      <c r="E137" s="1096" t="s">
        <v>694</v>
      </c>
      <c r="F137" s="634"/>
    </row>
    <row r="138" spans="1:6" ht="12.75">
      <c r="A138" s="184"/>
      <c r="B138" s="184"/>
      <c r="C138" s="186">
        <v>126</v>
      </c>
      <c r="D138" s="1096" t="s">
        <v>388</v>
      </c>
      <c r="E138" s="1096" t="s">
        <v>694</v>
      </c>
      <c r="F138" s="634"/>
    </row>
    <row r="139" spans="1:6" ht="12.75">
      <c r="A139" s="184"/>
      <c r="B139" s="184"/>
      <c r="C139" s="186">
        <v>127</v>
      </c>
      <c r="D139" s="1096" t="s">
        <v>786</v>
      </c>
      <c r="E139" s="1096" t="s">
        <v>694</v>
      </c>
      <c r="F139" s="634"/>
    </row>
    <row r="140" spans="1:6" ht="12.75">
      <c r="A140" s="184"/>
      <c r="B140" s="184"/>
      <c r="C140" s="186">
        <v>128</v>
      </c>
      <c r="D140" s="1096" t="s">
        <v>1179</v>
      </c>
      <c r="E140" s="1096" t="s">
        <v>389</v>
      </c>
      <c r="F140" s="634"/>
    </row>
    <row r="141" spans="1:6" ht="12.75">
      <c r="A141" s="184"/>
      <c r="B141" s="184"/>
      <c r="C141" s="186">
        <v>129</v>
      </c>
      <c r="D141" s="1096" t="s">
        <v>406</v>
      </c>
      <c r="E141" s="1096" t="s">
        <v>694</v>
      </c>
      <c r="F141" s="634"/>
    </row>
    <row r="142" spans="1:6" ht="12.75">
      <c r="A142" s="184"/>
      <c r="B142" s="184"/>
      <c r="C142" s="186">
        <v>130</v>
      </c>
      <c r="D142" s="1096" t="s">
        <v>1120</v>
      </c>
      <c r="E142" s="1096" t="s">
        <v>694</v>
      </c>
      <c r="F142" s="634"/>
    </row>
    <row r="143" spans="1:6" ht="25.5">
      <c r="A143" s="184"/>
      <c r="B143" s="184"/>
      <c r="C143" s="186">
        <v>131</v>
      </c>
      <c r="D143" s="1096" t="s">
        <v>1180</v>
      </c>
      <c r="E143" s="1096" t="s">
        <v>694</v>
      </c>
      <c r="F143" s="634"/>
    </row>
    <row r="144" spans="1:6" ht="12.75">
      <c r="A144" s="184"/>
      <c r="B144" s="184"/>
      <c r="C144" s="186">
        <v>132</v>
      </c>
      <c r="D144" s="1096" t="s">
        <v>406</v>
      </c>
      <c r="E144" s="1096" t="s">
        <v>1181</v>
      </c>
      <c r="F144" s="634"/>
    </row>
    <row r="145" spans="1:6" ht="12.75">
      <c r="A145" s="184"/>
      <c r="B145" s="184"/>
      <c r="C145" s="186">
        <v>133</v>
      </c>
      <c r="D145" s="1096" t="s">
        <v>1182</v>
      </c>
      <c r="E145" s="1096" t="s">
        <v>1183</v>
      </c>
      <c r="F145" s="634"/>
    </row>
    <row r="146" spans="1:6" ht="12.75">
      <c r="A146" s="184"/>
      <c r="B146" s="184"/>
      <c r="C146" s="186">
        <v>134</v>
      </c>
      <c r="D146" s="1096" t="s">
        <v>391</v>
      </c>
      <c r="E146" s="1096" t="s">
        <v>43</v>
      </c>
      <c r="F146" s="634"/>
    </row>
    <row r="147" spans="1:6" ht="12.75">
      <c r="A147" s="184"/>
      <c r="B147" s="184"/>
      <c r="C147" s="186">
        <v>135</v>
      </c>
      <c r="D147" s="1096" t="s">
        <v>402</v>
      </c>
      <c r="E147" s="1096" t="s">
        <v>389</v>
      </c>
      <c r="F147" s="634"/>
    </row>
    <row r="148" spans="1:6" ht="12.75">
      <c r="A148" s="184"/>
      <c r="B148" s="184"/>
      <c r="C148" s="186">
        <v>136</v>
      </c>
      <c r="D148" s="1096" t="s">
        <v>1184</v>
      </c>
      <c r="E148" s="1096" t="s">
        <v>372</v>
      </c>
      <c r="F148" s="634"/>
    </row>
    <row r="149" spans="1:6" ht="12.75">
      <c r="A149" s="184"/>
      <c r="B149" s="184"/>
      <c r="C149" s="186">
        <v>137</v>
      </c>
      <c r="D149" s="1096" t="s">
        <v>1185</v>
      </c>
      <c r="E149" s="1096" t="s">
        <v>1186</v>
      </c>
      <c r="F149" s="634"/>
    </row>
    <row r="150" spans="1:6" ht="12.75">
      <c r="A150" s="184"/>
      <c r="B150" s="184"/>
      <c r="C150" s="186">
        <v>138</v>
      </c>
      <c r="D150" s="1096" t="s">
        <v>1187</v>
      </c>
      <c r="E150" s="1096" t="s">
        <v>43</v>
      </c>
      <c r="F150" s="634"/>
    </row>
    <row r="151" spans="1:6" ht="12.75">
      <c r="A151" s="184"/>
      <c r="B151" s="184"/>
      <c r="C151" s="186">
        <v>139</v>
      </c>
      <c r="D151" s="1096" t="s">
        <v>1188</v>
      </c>
      <c r="E151" s="1096" t="s">
        <v>30</v>
      </c>
      <c r="F151" s="634"/>
    </row>
    <row r="152" spans="1:6" ht="25.5">
      <c r="A152" s="184"/>
      <c r="B152" s="184"/>
      <c r="C152" s="186">
        <v>140</v>
      </c>
      <c r="D152" s="1096" t="s">
        <v>1189</v>
      </c>
      <c r="E152" s="1096" t="s">
        <v>694</v>
      </c>
      <c r="F152" s="634"/>
    </row>
    <row r="153" spans="1:6" ht="12.75">
      <c r="A153" s="184"/>
      <c r="B153" s="184"/>
      <c r="C153" s="186">
        <v>141</v>
      </c>
      <c r="D153" s="1096" t="s">
        <v>1190</v>
      </c>
      <c r="E153" s="1096" t="s">
        <v>771</v>
      </c>
      <c r="F153" s="634"/>
    </row>
    <row r="154" spans="1:6" ht="12.75">
      <c r="A154" s="184"/>
      <c r="B154" s="184"/>
      <c r="C154" s="186">
        <v>142</v>
      </c>
      <c r="D154" s="1096" t="s">
        <v>1191</v>
      </c>
      <c r="E154" s="1096" t="s">
        <v>389</v>
      </c>
      <c r="F154" s="634"/>
    </row>
    <row r="155" spans="1:6" ht="12.75">
      <c r="A155" s="184"/>
      <c r="B155" s="184"/>
      <c r="C155" s="186">
        <v>143</v>
      </c>
      <c r="D155" s="1096" t="s">
        <v>641</v>
      </c>
      <c r="E155" s="1096" t="s">
        <v>43</v>
      </c>
      <c r="F155" s="634"/>
    </row>
    <row r="156" spans="1:6" ht="12.75">
      <c r="A156" s="184"/>
      <c r="B156" s="184"/>
      <c r="C156" s="186">
        <v>144</v>
      </c>
      <c r="D156" s="1096" t="s">
        <v>1192</v>
      </c>
      <c r="E156" s="1096" t="s">
        <v>419</v>
      </c>
      <c r="F156" s="634"/>
    </row>
    <row r="157" spans="1:6" ht="12.75">
      <c r="A157" s="184"/>
      <c r="B157" s="184"/>
      <c r="C157" s="186">
        <v>145</v>
      </c>
      <c r="D157" s="1096" t="s">
        <v>1193</v>
      </c>
      <c r="E157" s="1096" t="s">
        <v>1194</v>
      </c>
      <c r="F157" s="634"/>
    </row>
    <row r="158" spans="1:6" ht="12.75">
      <c r="A158" s="184"/>
      <c r="B158" s="184"/>
      <c r="C158" s="186">
        <v>146</v>
      </c>
      <c r="D158" s="1096" t="s">
        <v>1195</v>
      </c>
      <c r="E158" s="1096" t="s">
        <v>694</v>
      </c>
      <c r="F158" s="634"/>
    </row>
    <row r="159" spans="1:6" ht="12.75">
      <c r="A159" s="184"/>
      <c r="B159" s="184"/>
      <c r="C159" s="186">
        <v>147</v>
      </c>
      <c r="D159" s="1096" t="s">
        <v>772</v>
      </c>
      <c r="E159" s="1096" t="s">
        <v>43</v>
      </c>
      <c r="F159" s="634"/>
    </row>
    <row r="160" spans="1:6" ht="12.75">
      <c r="A160" s="184"/>
      <c r="B160" s="184"/>
      <c r="C160" s="186">
        <v>148</v>
      </c>
      <c r="D160" s="1096" t="s">
        <v>1196</v>
      </c>
      <c r="E160" s="1096" t="s">
        <v>694</v>
      </c>
      <c r="F160" s="634"/>
    </row>
    <row r="161" spans="1:6" ht="12.75">
      <c r="A161" s="184"/>
      <c r="B161" s="184"/>
      <c r="C161" s="186">
        <v>149</v>
      </c>
      <c r="D161" s="1096" t="s">
        <v>397</v>
      </c>
      <c r="E161" s="1096" t="s">
        <v>390</v>
      </c>
      <c r="F161" s="634"/>
    </row>
    <row r="162" spans="1:6" ht="25.5">
      <c r="A162" s="184"/>
      <c r="B162" s="184"/>
      <c r="C162" s="186">
        <v>150</v>
      </c>
      <c r="D162" s="1096" t="s">
        <v>1197</v>
      </c>
      <c r="E162" s="1096" t="s">
        <v>694</v>
      </c>
      <c r="F162" s="634"/>
    </row>
    <row r="163" spans="1:6" ht="12.75">
      <c r="A163" s="184"/>
      <c r="B163" s="184"/>
      <c r="C163" s="186">
        <v>151</v>
      </c>
      <c r="D163" s="1096" t="s">
        <v>1198</v>
      </c>
      <c r="E163" s="1096" t="s">
        <v>1199</v>
      </c>
      <c r="F163" s="634"/>
    </row>
    <row r="164" spans="1:6" ht="12.75">
      <c r="A164" s="184"/>
      <c r="B164" s="184"/>
      <c r="C164" s="186">
        <v>152</v>
      </c>
      <c r="D164" s="1096" t="s">
        <v>1200</v>
      </c>
      <c r="E164" s="1096" t="s">
        <v>694</v>
      </c>
      <c r="F164" s="634"/>
    </row>
    <row r="165" spans="1:6" ht="12.75">
      <c r="A165" s="184"/>
      <c r="B165" s="184"/>
      <c r="C165" s="186">
        <v>153</v>
      </c>
      <c r="D165" s="1096" t="s">
        <v>626</v>
      </c>
      <c r="E165" s="1096" t="s">
        <v>694</v>
      </c>
      <c r="F165" s="634"/>
    </row>
    <row r="166" spans="1:6" ht="12.75">
      <c r="A166" s="184"/>
      <c r="B166" s="184"/>
      <c r="C166" s="186">
        <v>154</v>
      </c>
      <c r="D166" s="1096" t="s">
        <v>388</v>
      </c>
      <c r="E166" s="1096" t="s">
        <v>694</v>
      </c>
      <c r="F166" s="634"/>
    </row>
    <row r="167" spans="1:6" ht="12.75">
      <c r="A167" s="184"/>
      <c r="B167" s="184"/>
      <c r="C167" s="186">
        <v>155</v>
      </c>
      <c r="D167" s="1096" t="s">
        <v>802</v>
      </c>
      <c r="E167" s="1096" t="s">
        <v>694</v>
      </c>
      <c r="F167" s="634"/>
    </row>
    <row r="168" spans="1:6" ht="12.75">
      <c r="A168" s="184"/>
      <c r="B168" s="184"/>
      <c r="C168" s="186">
        <v>156</v>
      </c>
      <c r="D168" s="1096" t="s">
        <v>616</v>
      </c>
      <c r="E168" s="1096" t="s">
        <v>1201</v>
      </c>
      <c r="F168" s="634"/>
    </row>
    <row r="169" spans="1:6" ht="12.75">
      <c r="A169" s="184"/>
      <c r="B169" s="184"/>
      <c r="C169" s="186">
        <v>157</v>
      </c>
      <c r="D169" s="1096" t="s">
        <v>1202</v>
      </c>
      <c r="E169" s="1096" t="s">
        <v>694</v>
      </c>
      <c r="F169" s="634"/>
    </row>
    <row r="170" spans="1:6" ht="12.75">
      <c r="A170" s="184"/>
      <c r="B170" s="184"/>
      <c r="C170" s="186">
        <v>158</v>
      </c>
      <c r="D170" s="1096" t="s">
        <v>1203</v>
      </c>
      <c r="E170" s="1096" t="s">
        <v>568</v>
      </c>
      <c r="F170" s="634"/>
    </row>
    <row r="171" spans="1:6" ht="25.5">
      <c r="A171" s="184"/>
      <c r="B171" s="184"/>
      <c r="C171" s="186">
        <v>159</v>
      </c>
      <c r="D171" s="1096" t="s">
        <v>1204</v>
      </c>
      <c r="E171" s="1096" t="s">
        <v>694</v>
      </c>
      <c r="F171" s="634"/>
    </row>
    <row r="172" spans="1:6" ht="12.75">
      <c r="A172" s="184"/>
      <c r="B172" s="184"/>
      <c r="C172" s="186">
        <v>160</v>
      </c>
      <c r="D172" s="1096" t="s">
        <v>1205</v>
      </c>
      <c r="E172" s="1096" t="s">
        <v>1206</v>
      </c>
      <c r="F172" s="634"/>
    </row>
    <row r="173" spans="1:6" ht="25.5">
      <c r="A173" s="184"/>
      <c r="B173" s="184"/>
      <c r="C173" s="186">
        <v>161</v>
      </c>
      <c r="D173" s="1096" t="s">
        <v>1207</v>
      </c>
      <c r="E173" s="1096" t="s">
        <v>694</v>
      </c>
      <c r="F173" s="634"/>
    </row>
    <row r="174" spans="1:6" ht="12.75">
      <c r="A174" s="184"/>
      <c r="B174" s="184"/>
      <c r="C174" s="186">
        <v>162</v>
      </c>
      <c r="D174" s="1096" t="s">
        <v>1208</v>
      </c>
      <c r="E174" s="1096" t="s">
        <v>375</v>
      </c>
      <c r="F174" s="634"/>
    </row>
    <row r="175" spans="1:6" ht="12.75">
      <c r="A175" s="184"/>
      <c r="B175" s="184"/>
      <c r="C175" s="186">
        <v>163</v>
      </c>
      <c r="D175" s="1096" t="s">
        <v>388</v>
      </c>
      <c r="E175" s="1096" t="s">
        <v>694</v>
      </c>
      <c r="F175" s="634"/>
    </row>
    <row r="176" spans="1:6" ht="12.75">
      <c r="A176" s="184"/>
      <c r="B176" s="184"/>
      <c r="C176" s="186">
        <v>164</v>
      </c>
      <c r="D176" s="1096" t="s">
        <v>1209</v>
      </c>
      <c r="E176" s="1096" t="s">
        <v>694</v>
      </c>
      <c r="F176" s="634"/>
    </row>
    <row r="177" spans="1:6" ht="12.75">
      <c r="A177" s="184"/>
      <c r="B177" s="184"/>
      <c r="C177" s="186">
        <v>165</v>
      </c>
      <c r="D177" s="1096" t="s">
        <v>619</v>
      </c>
      <c r="E177" s="1096" t="s">
        <v>694</v>
      </c>
      <c r="F177" s="634"/>
    </row>
    <row r="178" spans="1:6" ht="12.75">
      <c r="A178" s="184"/>
      <c r="B178" s="184"/>
      <c r="C178" s="186">
        <v>166</v>
      </c>
      <c r="D178" s="1096" t="s">
        <v>1123</v>
      </c>
      <c r="E178" s="1096" t="s">
        <v>694</v>
      </c>
      <c r="F178" s="634"/>
    </row>
    <row r="179" spans="1:6" ht="12.75">
      <c r="A179" s="184"/>
      <c r="B179" s="184"/>
      <c r="C179" s="186">
        <v>167</v>
      </c>
      <c r="D179" s="1096" t="s">
        <v>1210</v>
      </c>
      <c r="E179" s="1096" t="s">
        <v>694</v>
      </c>
      <c r="F179" s="634"/>
    </row>
    <row r="180" spans="1:6" ht="12.75">
      <c r="A180" s="184"/>
      <c r="B180" s="184"/>
      <c r="C180" s="186">
        <v>168</v>
      </c>
      <c r="D180" s="1096" t="s">
        <v>1211</v>
      </c>
      <c r="E180" s="1096" t="s">
        <v>694</v>
      </c>
      <c r="F180" s="634"/>
    </row>
    <row r="181" spans="1:6" ht="12.75">
      <c r="A181" s="184"/>
      <c r="B181" s="184"/>
      <c r="C181" s="186">
        <v>169</v>
      </c>
      <c r="D181" s="1096" t="s">
        <v>1212</v>
      </c>
      <c r="E181" s="1096" t="s">
        <v>43</v>
      </c>
      <c r="F181" s="634"/>
    </row>
    <row r="182" spans="1:6" ht="12.75">
      <c r="A182" s="184"/>
      <c r="B182" s="184"/>
      <c r="C182" s="186">
        <v>170</v>
      </c>
      <c r="D182" s="1096" t="s">
        <v>416</v>
      </c>
      <c r="E182" s="1096" t="s">
        <v>694</v>
      </c>
      <c r="F182" s="634"/>
    </row>
    <row r="183" spans="1:6" ht="12.75">
      <c r="A183" s="184"/>
      <c r="B183" s="184"/>
      <c r="C183" s="186">
        <v>171</v>
      </c>
      <c r="D183" s="1096" t="s">
        <v>1213</v>
      </c>
      <c r="E183" s="1096" t="s">
        <v>43</v>
      </c>
      <c r="F183" s="634"/>
    </row>
    <row r="184" spans="1:6" ht="12.75">
      <c r="A184" s="184"/>
      <c r="B184" s="184"/>
      <c r="C184" s="186">
        <v>172</v>
      </c>
      <c r="D184" s="1096" t="s">
        <v>386</v>
      </c>
      <c r="E184" s="1096" t="s">
        <v>390</v>
      </c>
      <c r="F184" s="634"/>
    </row>
    <row r="185" spans="1:6" ht="12.75">
      <c r="A185" s="184"/>
      <c r="B185" s="184"/>
      <c r="C185" s="186">
        <v>173</v>
      </c>
      <c r="D185" s="1096" t="s">
        <v>394</v>
      </c>
      <c r="E185" s="1096" t="s">
        <v>1214</v>
      </c>
      <c r="F185" s="634"/>
    </row>
    <row r="186" spans="1:6" ht="12.75">
      <c r="A186" s="184"/>
      <c r="B186" s="184"/>
      <c r="C186" s="186">
        <v>174</v>
      </c>
      <c r="D186" s="1096" t="s">
        <v>1215</v>
      </c>
      <c r="E186" s="1096" t="s">
        <v>694</v>
      </c>
      <c r="F186" s="634"/>
    </row>
    <row r="187" spans="1:6" ht="12.75">
      <c r="A187" s="184"/>
      <c r="B187" s="184"/>
      <c r="C187" s="186">
        <v>175</v>
      </c>
      <c r="D187" s="1096" t="s">
        <v>1216</v>
      </c>
      <c r="E187" s="1096" t="s">
        <v>43</v>
      </c>
      <c r="F187" s="634"/>
    </row>
    <row r="188" spans="1:6" ht="12.75">
      <c r="A188" s="184"/>
      <c r="B188" s="184"/>
      <c r="C188" s="186">
        <v>176</v>
      </c>
      <c r="D188" s="1096" t="s">
        <v>411</v>
      </c>
      <c r="E188" s="1096" t="s">
        <v>694</v>
      </c>
      <c r="F188" s="634"/>
    </row>
    <row r="189" spans="1:6" ht="12.75">
      <c r="A189" s="184"/>
      <c r="B189" s="184"/>
      <c r="C189" s="186">
        <v>177</v>
      </c>
      <c r="D189" s="1096" t="s">
        <v>1217</v>
      </c>
      <c r="E189" s="1096" t="s">
        <v>694</v>
      </c>
      <c r="F189" s="634"/>
    </row>
    <row r="190" spans="1:6" ht="12.75">
      <c r="A190" s="184"/>
      <c r="B190" s="184"/>
      <c r="C190" s="186">
        <v>178</v>
      </c>
      <c r="D190" s="1096" t="s">
        <v>1218</v>
      </c>
      <c r="E190" s="1096" t="s">
        <v>43</v>
      </c>
      <c r="F190" s="634"/>
    </row>
    <row r="191" spans="1:6" ht="12.75">
      <c r="A191" s="184"/>
      <c r="B191" s="184"/>
      <c r="C191" s="186">
        <v>179</v>
      </c>
      <c r="D191" s="1096" t="s">
        <v>1219</v>
      </c>
      <c r="E191" s="1096" t="s">
        <v>337</v>
      </c>
      <c r="F191" s="634"/>
    </row>
    <row r="192" spans="1:6" ht="12.75">
      <c r="A192" s="184"/>
      <c r="B192" s="184"/>
      <c r="C192" s="186">
        <v>180</v>
      </c>
      <c r="D192" s="1096" t="s">
        <v>388</v>
      </c>
      <c r="E192" s="1096" t="s">
        <v>766</v>
      </c>
      <c r="F192" s="634"/>
    </row>
    <row r="193" spans="1:6" ht="12.75">
      <c r="A193" s="184"/>
      <c r="B193" s="184"/>
      <c r="C193" s="186">
        <v>181</v>
      </c>
      <c r="D193" s="1096" t="s">
        <v>640</v>
      </c>
      <c r="E193" s="1096" t="s">
        <v>30</v>
      </c>
      <c r="F193" s="634"/>
    </row>
    <row r="194" spans="1:6" ht="12.75">
      <c r="A194" s="184"/>
      <c r="B194" s="184"/>
      <c r="C194" s="186">
        <v>182</v>
      </c>
      <c r="D194" s="1096" t="s">
        <v>1220</v>
      </c>
      <c r="E194" s="1096" t="s">
        <v>1221</v>
      </c>
      <c r="F194" s="634"/>
    </row>
    <row r="195" spans="1:6" ht="12.75">
      <c r="A195" s="184"/>
      <c r="B195" s="184"/>
      <c r="C195" s="186">
        <v>183</v>
      </c>
      <c r="D195" s="1096" t="s">
        <v>1222</v>
      </c>
      <c r="E195" s="1096" t="s">
        <v>43</v>
      </c>
      <c r="F195" s="634"/>
    </row>
    <row r="196" spans="1:6" ht="12.75">
      <c r="A196" s="184"/>
      <c r="B196" s="184"/>
      <c r="C196" s="186">
        <v>184</v>
      </c>
      <c r="D196" s="1096" t="s">
        <v>1223</v>
      </c>
      <c r="E196" s="1096" t="s">
        <v>797</v>
      </c>
      <c r="F196" s="634"/>
    </row>
    <row r="197" spans="1:6" ht="25.5">
      <c r="A197" s="184"/>
      <c r="B197" s="184"/>
      <c r="C197" s="186">
        <v>185</v>
      </c>
      <c r="D197" s="1096" t="s">
        <v>1224</v>
      </c>
      <c r="E197" s="1096" t="s">
        <v>389</v>
      </c>
      <c r="F197" s="634"/>
    </row>
    <row r="198" spans="1:6" ht="12.75">
      <c r="A198" s="184"/>
      <c r="B198" s="184"/>
      <c r="C198" s="186">
        <v>186</v>
      </c>
      <c r="D198" s="1096" t="s">
        <v>623</v>
      </c>
      <c r="E198" s="1096" t="s">
        <v>694</v>
      </c>
      <c r="F198" s="634"/>
    </row>
    <row r="199" spans="1:6" ht="12.75">
      <c r="A199" s="184"/>
      <c r="B199" s="184"/>
      <c r="C199" s="186">
        <v>187</v>
      </c>
      <c r="D199" s="1096" t="s">
        <v>1225</v>
      </c>
      <c r="E199" s="1096" t="s">
        <v>694</v>
      </c>
      <c r="F199" s="634"/>
    </row>
    <row r="200" spans="1:6" ht="12.75">
      <c r="A200" s="184"/>
      <c r="B200" s="184"/>
      <c r="C200" s="186">
        <v>188</v>
      </c>
      <c r="D200" s="1096" t="s">
        <v>1129</v>
      </c>
      <c r="E200" s="1096" t="s">
        <v>694</v>
      </c>
      <c r="F200" s="634"/>
    </row>
    <row r="201" spans="1:6" ht="12.75">
      <c r="A201" s="184"/>
      <c r="B201" s="184"/>
      <c r="C201" s="186">
        <v>189</v>
      </c>
      <c r="D201" s="1096" t="s">
        <v>1226</v>
      </c>
      <c r="E201" s="1096" t="s">
        <v>389</v>
      </c>
      <c r="F201" s="634"/>
    </row>
    <row r="202" spans="1:6" ht="12.75">
      <c r="A202" s="184"/>
      <c r="B202" s="184"/>
      <c r="C202" s="186">
        <v>190</v>
      </c>
      <c r="D202" s="1096" t="s">
        <v>417</v>
      </c>
      <c r="E202" s="1096" t="s">
        <v>694</v>
      </c>
      <c r="F202" s="634"/>
    </row>
    <row r="203" spans="1:6" ht="12.75">
      <c r="A203" s="184"/>
      <c r="B203" s="184"/>
      <c r="C203" s="186">
        <v>191</v>
      </c>
      <c r="D203" s="1096" t="s">
        <v>1227</v>
      </c>
      <c r="E203" s="1096" t="s">
        <v>390</v>
      </c>
      <c r="F203" s="634"/>
    </row>
    <row r="204" spans="1:6" ht="12.75">
      <c r="A204" s="184"/>
      <c r="B204" s="184"/>
      <c r="C204" s="186">
        <v>192</v>
      </c>
      <c r="D204" s="1096" t="s">
        <v>411</v>
      </c>
      <c r="E204" s="1096" t="s">
        <v>1228</v>
      </c>
      <c r="F204" s="634"/>
    </row>
    <row r="205" spans="1:6" ht="12.75">
      <c r="A205" s="184"/>
      <c r="B205" s="184"/>
      <c r="C205" s="186">
        <v>193</v>
      </c>
      <c r="D205" s="1096" t="s">
        <v>1229</v>
      </c>
      <c r="E205" s="1096" t="s">
        <v>1230</v>
      </c>
      <c r="F205" s="634"/>
    </row>
    <row r="206" spans="1:6" ht="12.75">
      <c r="A206" s="184"/>
      <c r="B206" s="184"/>
      <c r="C206" s="186">
        <v>194</v>
      </c>
      <c r="D206" s="1096" t="s">
        <v>620</v>
      </c>
      <c r="E206" s="1096" t="s">
        <v>408</v>
      </c>
      <c r="F206" s="634"/>
    </row>
    <row r="207" spans="1:6" ht="12.75">
      <c r="A207" s="184"/>
      <c r="B207" s="184"/>
      <c r="C207" s="186">
        <v>195</v>
      </c>
      <c r="D207" s="1096" t="s">
        <v>1231</v>
      </c>
      <c r="E207" s="1096" t="s">
        <v>694</v>
      </c>
      <c r="F207" s="634"/>
    </row>
    <row r="208" spans="1:6" ht="12.75">
      <c r="A208" s="184"/>
      <c r="B208" s="184"/>
      <c r="C208" s="186">
        <v>196</v>
      </c>
      <c r="D208" s="1096" t="s">
        <v>1232</v>
      </c>
      <c r="E208" s="1096" t="s">
        <v>694</v>
      </c>
      <c r="F208" s="634"/>
    </row>
    <row r="209" spans="1:6" ht="12.75">
      <c r="A209" s="184"/>
      <c r="B209" s="184"/>
      <c r="C209" s="186">
        <v>197</v>
      </c>
      <c r="D209" s="1096" t="s">
        <v>1233</v>
      </c>
      <c r="E209" s="1096" t="s">
        <v>389</v>
      </c>
      <c r="F209" s="634"/>
    </row>
    <row r="210" spans="1:6" ht="12.75">
      <c r="A210" s="184"/>
      <c r="B210" s="184"/>
      <c r="C210" s="186">
        <v>198</v>
      </c>
      <c r="D210" s="1096" t="s">
        <v>1234</v>
      </c>
      <c r="E210" s="1096" t="s">
        <v>415</v>
      </c>
      <c r="F210" s="634"/>
    </row>
    <row r="211" spans="1:6" ht="12.75">
      <c r="A211" s="184"/>
      <c r="B211" s="184"/>
      <c r="C211" s="186">
        <v>199</v>
      </c>
      <c r="D211" s="1096" t="s">
        <v>392</v>
      </c>
      <c r="E211" s="1096" t="s">
        <v>372</v>
      </c>
      <c r="F211" s="634"/>
    </row>
    <row r="212" spans="1:6" ht="12.75">
      <c r="A212" s="184"/>
      <c r="B212" s="184"/>
      <c r="C212" s="186">
        <v>200</v>
      </c>
      <c r="D212" s="1096" t="s">
        <v>386</v>
      </c>
      <c r="E212" s="1096" t="s">
        <v>613</v>
      </c>
      <c r="F212" s="634"/>
    </row>
    <row r="213" spans="1:6" ht="12.75">
      <c r="A213" s="184"/>
      <c r="B213" s="184"/>
      <c r="C213" s="186">
        <v>201</v>
      </c>
      <c r="D213" s="1096" t="s">
        <v>1235</v>
      </c>
      <c r="E213" s="1096" t="s">
        <v>694</v>
      </c>
      <c r="F213" s="634"/>
    </row>
    <row r="214" spans="1:6" ht="12.75">
      <c r="A214" s="184"/>
      <c r="B214" s="184"/>
      <c r="C214" s="186">
        <v>202</v>
      </c>
      <c r="D214" s="1096" t="s">
        <v>794</v>
      </c>
      <c r="E214" s="1096" t="s">
        <v>694</v>
      </c>
      <c r="F214" s="634"/>
    </row>
    <row r="215" spans="1:6" ht="12.75">
      <c r="A215" s="184"/>
      <c r="B215" s="184"/>
      <c r="C215" s="186">
        <v>203</v>
      </c>
      <c r="D215" s="1096" t="s">
        <v>1236</v>
      </c>
      <c r="E215" s="1096" t="s">
        <v>1237</v>
      </c>
      <c r="F215" s="634"/>
    </row>
    <row r="216" spans="1:6" ht="12.75">
      <c r="A216" s="184"/>
      <c r="B216" s="184"/>
      <c r="C216" s="186">
        <v>204</v>
      </c>
      <c r="D216" s="1096" t="s">
        <v>646</v>
      </c>
      <c r="E216" s="1096" t="s">
        <v>694</v>
      </c>
      <c r="F216" s="634"/>
    </row>
    <row r="217" spans="1:6" ht="12.75">
      <c r="A217" s="184"/>
      <c r="B217" s="184"/>
      <c r="C217" s="186">
        <v>205</v>
      </c>
      <c r="D217" s="1096" t="s">
        <v>1238</v>
      </c>
      <c r="E217" s="1096" t="s">
        <v>1239</v>
      </c>
      <c r="F217" s="634"/>
    </row>
    <row r="218" spans="1:6" ht="12.75">
      <c r="A218" s="184"/>
      <c r="B218" s="184"/>
      <c r="C218" s="186">
        <v>206</v>
      </c>
      <c r="D218" s="1096" t="s">
        <v>1240</v>
      </c>
      <c r="E218" s="1096" t="s">
        <v>694</v>
      </c>
      <c r="F218" s="634"/>
    </row>
    <row r="219" spans="1:6" ht="12.75">
      <c r="A219" s="184"/>
      <c r="B219" s="184"/>
      <c r="C219" s="186">
        <v>207</v>
      </c>
      <c r="D219" s="1096" t="s">
        <v>620</v>
      </c>
      <c r="E219" s="1096" t="s">
        <v>694</v>
      </c>
      <c r="F219" s="634"/>
    </row>
    <row r="220" spans="1:6" ht="12.75">
      <c r="A220" s="184"/>
      <c r="B220" s="184"/>
      <c r="C220" s="186">
        <v>208</v>
      </c>
      <c r="D220" s="1096" t="s">
        <v>1241</v>
      </c>
      <c r="E220" s="1096" t="s">
        <v>694</v>
      </c>
      <c r="F220" s="634"/>
    </row>
    <row r="221" spans="1:6" ht="12.75">
      <c r="A221" s="184"/>
      <c r="B221" s="184"/>
      <c r="C221" s="186">
        <v>209</v>
      </c>
      <c r="D221" s="1096" t="s">
        <v>388</v>
      </c>
      <c r="E221" s="1096" t="s">
        <v>1242</v>
      </c>
      <c r="F221" s="634"/>
    </row>
    <row r="222" spans="1:6" ht="25.5">
      <c r="A222" s="184"/>
      <c r="B222" s="184"/>
      <c r="C222" s="186">
        <v>210</v>
      </c>
      <c r="D222" s="1096" t="s">
        <v>1243</v>
      </c>
      <c r="E222" s="1096" t="s">
        <v>694</v>
      </c>
      <c r="F222" s="634"/>
    </row>
    <row r="223" spans="1:6" ht="12.75">
      <c r="A223" s="184"/>
      <c r="B223" s="184"/>
      <c r="C223" s="186">
        <v>211</v>
      </c>
      <c r="D223" s="1096" t="s">
        <v>1244</v>
      </c>
      <c r="E223" s="1096" t="s">
        <v>389</v>
      </c>
      <c r="F223" s="634"/>
    </row>
    <row r="224" spans="1:6" ht="12.75">
      <c r="A224" s="184"/>
      <c r="B224" s="184"/>
      <c r="C224" s="186">
        <v>212</v>
      </c>
      <c r="D224" s="1096" t="s">
        <v>404</v>
      </c>
      <c r="E224" s="1096" t="s">
        <v>694</v>
      </c>
      <c r="F224" s="634"/>
    </row>
    <row r="225" spans="1:6" ht="12.75">
      <c r="A225" s="184"/>
      <c r="B225" s="184"/>
      <c r="C225" s="186">
        <v>213</v>
      </c>
      <c r="D225" s="1096" t="s">
        <v>1245</v>
      </c>
      <c r="E225" s="1096" t="s">
        <v>694</v>
      </c>
      <c r="F225" s="634"/>
    </row>
    <row r="226" spans="1:6" ht="12.75">
      <c r="A226" s="184"/>
      <c r="B226" s="184"/>
      <c r="C226" s="186">
        <v>214</v>
      </c>
      <c r="D226" s="1096" t="s">
        <v>1246</v>
      </c>
      <c r="E226" s="1096" t="s">
        <v>380</v>
      </c>
      <c r="F226" s="634"/>
    </row>
    <row r="227" spans="1:6" ht="12.75">
      <c r="A227" s="184"/>
      <c r="B227" s="184"/>
      <c r="C227" s="186">
        <v>215</v>
      </c>
      <c r="D227" s="1096" t="s">
        <v>764</v>
      </c>
      <c r="E227" s="1096" t="s">
        <v>413</v>
      </c>
      <c r="F227" s="634"/>
    </row>
    <row r="228" spans="1:6" ht="12.75">
      <c r="A228" s="184"/>
      <c r="B228" s="184"/>
      <c r="C228" s="186">
        <v>216</v>
      </c>
      <c r="D228" s="1096" t="s">
        <v>626</v>
      </c>
      <c r="E228" s="1096" t="s">
        <v>1247</v>
      </c>
      <c r="F228" s="634"/>
    </row>
    <row r="229" spans="1:6" ht="12.75">
      <c r="A229" s="184"/>
      <c r="B229" s="184"/>
      <c r="C229" s="186">
        <v>217</v>
      </c>
      <c r="D229" s="1096" t="s">
        <v>1248</v>
      </c>
      <c r="E229" s="1096" t="s">
        <v>694</v>
      </c>
      <c r="F229" s="634"/>
    </row>
    <row r="230" spans="1:6" ht="12.75">
      <c r="A230" s="184"/>
      <c r="B230" s="184"/>
      <c r="C230" s="186">
        <v>218</v>
      </c>
      <c r="D230" s="1096" t="s">
        <v>1249</v>
      </c>
      <c r="E230" s="1096" t="s">
        <v>694</v>
      </c>
      <c r="F230" s="634"/>
    </row>
    <row r="231" spans="1:6" ht="25.5">
      <c r="A231" s="184"/>
      <c r="B231" s="184"/>
      <c r="C231" s="186">
        <v>219</v>
      </c>
      <c r="D231" s="1096" t="s">
        <v>1250</v>
      </c>
      <c r="E231" s="1096" t="s">
        <v>1251</v>
      </c>
      <c r="F231" s="634"/>
    </row>
    <row r="232" spans="1:6" ht="12.75">
      <c r="A232" s="184"/>
      <c r="B232" s="184"/>
      <c r="C232" s="186">
        <v>220</v>
      </c>
      <c r="D232" s="1096" t="s">
        <v>1252</v>
      </c>
      <c r="E232" s="1096" t="s">
        <v>32</v>
      </c>
      <c r="F232" s="634"/>
    </row>
    <row r="233" spans="1:6" ht="12.75">
      <c r="A233" s="184"/>
      <c r="B233" s="184"/>
      <c r="C233" s="186">
        <v>221</v>
      </c>
      <c r="D233" s="1096" t="s">
        <v>1253</v>
      </c>
      <c r="E233" s="1096" t="s">
        <v>410</v>
      </c>
      <c r="F233" s="634"/>
    </row>
    <row r="234" spans="1:6" ht="12.75">
      <c r="A234" s="184"/>
      <c r="B234" s="184"/>
      <c r="C234" s="186">
        <v>222</v>
      </c>
      <c r="D234" s="1096" t="s">
        <v>635</v>
      </c>
      <c r="E234" s="1096" t="s">
        <v>694</v>
      </c>
      <c r="F234" s="634"/>
    </row>
    <row r="235" spans="1:6" ht="12.75">
      <c r="A235" s="184"/>
      <c r="B235" s="184"/>
      <c r="C235" s="186">
        <v>223</v>
      </c>
      <c r="D235" s="1096" t="s">
        <v>1254</v>
      </c>
      <c r="E235" s="1096" t="s">
        <v>30</v>
      </c>
      <c r="F235" s="634"/>
    </row>
    <row r="236" spans="1:6" ht="12.75">
      <c r="A236" s="184"/>
      <c r="B236" s="184"/>
      <c r="C236" s="186">
        <v>224</v>
      </c>
      <c r="D236" s="1096" t="s">
        <v>1255</v>
      </c>
      <c r="E236" s="1096" t="s">
        <v>694</v>
      </c>
      <c r="F236" s="634"/>
    </row>
    <row r="237" spans="1:6" ht="12.75">
      <c r="A237" s="184"/>
      <c r="B237" s="184"/>
      <c r="C237" s="186">
        <v>225</v>
      </c>
      <c r="D237" s="1096" t="s">
        <v>1256</v>
      </c>
      <c r="E237" s="1096" t="s">
        <v>30</v>
      </c>
      <c r="F237" s="634"/>
    </row>
    <row r="238" spans="1:6" ht="12.75">
      <c r="A238" s="184"/>
      <c r="B238" s="184"/>
      <c r="C238" s="186">
        <v>226</v>
      </c>
      <c r="D238" s="1096" t="s">
        <v>1257</v>
      </c>
      <c r="E238" s="1096" t="s">
        <v>1258</v>
      </c>
      <c r="F238" s="634"/>
    </row>
    <row r="239" spans="1:6" ht="12.75">
      <c r="A239" s="184"/>
      <c r="B239" s="184"/>
      <c r="C239" s="186">
        <v>227</v>
      </c>
      <c r="D239" s="1096" t="s">
        <v>1259</v>
      </c>
      <c r="E239" s="1096" t="s">
        <v>393</v>
      </c>
      <c r="F239" s="634"/>
    </row>
    <row r="240" spans="1:6" ht="12.75">
      <c r="A240" s="184"/>
      <c r="B240" s="184"/>
      <c r="C240" s="186">
        <v>228</v>
      </c>
      <c r="D240" s="1096" t="s">
        <v>1260</v>
      </c>
      <c r="E240" s="1096" t="s">
        <v>789</v>
      </c>
      <c r="F240" s="634"/>
    </row>
    <row r="241" spans="1:6" ht="12.75">
      <c r="A241" s="184"/>
      <c r="B241" s="184"/>
      <c r="C241" s="186">
        <v>229</v>
      </c>
      <c r="D241" s="1096" t="s">
        <v>1261</v>
      </c>
      <c r="E241" s="1096" t="s">
        <v>694</v>
      </c>
      <c r="F241" s="634"/>
    </row>
    <row r="242" spans="1:6" ht="25.5">
      <c r="A242" s="184"/>
      <c r="B242" s="184"/>
      <c r="C242" s="186">
        <v>230</v>
      </c>
      <c r="D242" s="1096" t="s">
        <v>1262</v>
      </c>
      <c r="E242" s="1096" t="s">
        <v>1263</v>
      </c>
      <c r="F242" s="634"/>
    </row>
    <row r="243" spans="1:6" ht="12.75">
      <c r="A243" s="184"/>
      <c r="B243" s="184"/>
      <c r="C243" s="186">
        <v>231</v>
      </c>
      <c r="D243" s="1096" t="s">
        <v>388</v>
      </c>
      <c r="E243" s="1096" t="s">
        <v>630</v>
      </c>
      <c r="F243" s="634"/>
    </row>
    <row r="244" spans="1:6" ht="12.75">
      <c r="A244" s="184"/>
      <c r="B244" s="184"/>
      <c r="C244" s="186">
        <v>232</v>
      </c>
      <c r="D244" s="1096" t="s">
        <v>404</v>
      </c>
      <c r="E244" s="1096" t="s">
        <v>43</v>
      </c>
      <c r="F244" s="634"/>
    </row>
    <row r="245" spans="1:6" ht="12.75">
      <c r="A245" s="184"/>
      <c r="B245" s="184"/>
      <c r="C245" s="186">
        <v>233</v>
      </c>
      <c r="D245" s="1096" t="s">
        <v>1264</v>
      </c>
      <c r="E245" s="1096" t="s">
        <v>694</v>
      </c>
      <c r="F245" s="634"/>
    </row>
    <row r="246" spans="1:6" ht="12.75">
      <c r="A246" s="184"/>
      <c r="B246" s="184"/>
      <c r="C246" s="186">
        <v>234</v>
      </c>
      <c r="D246" s="1096" t="s">
        <v>1265</v>
      </c>
      <c r="E246" s="1096" t="s">
        <v>1266</v>
      </c>
      <c r="F246" s="634"/>
    </row>
    <row r="247" spans="1:6" ht="12.75">
      <c r="A247" s="184"/>
      <c r="B247" s="184"/>
      <c r="C247" s="186">
        <v>235</v>
      </c>
      <c r="D247" s="1096" t="s">
        <v>1267</v>
      </c>
      <c r="E247" s="1096" t="s">
        <v>390</v>
      </c>
      <c r="F247" s="634"/>
    </row>
    <row r="248" spans="1:6" ht="12.75">
      <c r="A248" s="184"/>
      <c r="B248" s="184"/>
      <c r="C248" s="186">
        <v>236</v>
      </c>
      <c r="D248" s="1096" t="s">
        <v>792</v>
      </c>
      <c r="E248" s="1096" t="s">
        <v>694</v>
      </c>
      <c r="F248" s="634"/>
    </row>
    <row r="249" spans="1:6" ht="12.75">
      <c r="A249" s="184"/>
      <c r="B249" s="184"/>
      <c r="C249" s="186">
        <v>237</v>
      </c>
      <c r="D249" s="1096" t="s">
        <v>1268</v>
      </c>
      <c r="E249" s="1096" t="s">
        <v>683</v>
      </c>
      <c r="F249" s="634"/>
    </row>
    <row r="250" spans="1:6" ht="12.75">
      <c r="A250" s="184"/>
      <c r="B250" s="184"/>
      <c r="C250" s="186">
        <v>238</v>
      </c>
      <c r="D250" s="1096" t="s">
        <v>1268</v>
      </c>
      <c r="E250" s="1096" t="s">
        <v>694</v>
      </c>
      <c r="F250" s="634"/>
    </row>
    <row r="251" spans="1:6" ht="12.75">
      <c r="A251" s="184"/>
      <c r="B251" s="184"/>
      <c r="C251" s="186">
        <v>239</v>
      </c>
      <c r="D251" s="1096" t="s">
        <v>392</v>
      </c>
      <c r="E251" s="1096" t="s">
        <v>694</v>
      </c>
      <c r="F251" s="634"/>
    </row>
    <row r="252" spans="1:6" ht="12.75">
      <c r="A252" s="184"/>
      <c r="B252" s="184"/>
      <c r="C252" s="186">
        <v>240</v>
      </c>
      <c r="D252" s="1096" t="s">
        <v>388</v>
      </c>
      <c r="E252" s="1096" t="s">
        <v>1269</v>
      </c>
      <c r="F252" s="634"/>
    </row>
    <row r="253" spans="1:6" ht="12.75">
      <c r="A253" s="184"/>
      <c r="B253" s="184"/>
      <c r="C253" s="186">
        <v>241</v>
      </c>
      <c r="D253" s="1096" t="s">
        <v>1270</v>
      </c>
      <c r="E253" s="1096" t="s">
        <v>372</v>
      </c>
      <c r="F253" s="634"/>
    </row>
    <row r="254" spans="1:6" ht="12.75">
      <c r="A254" s="184"/>
      <c r="B254" s="184"/>
      <c r="C254" s="186">
        <v>242</v>
      </c>
      <c r="D254" s="1096" t="s">
        <v>374</v>
      </c>
      <c r="E254" s="1096" t="s">
        <v>385</v>
      </c>
      <c r="F254" s="634"/>
    </row>
    <row r="255" spans="1:6" ht="12.75">
      <c r="A255" s="184"/>
      <c r="B255" s="184"/>
      <c r="C255" s="186">
        <v>243</v>
      </c>
      <c r="D255" s="1096" t="s">
        <v>1271</v>
      </c>
      <c r="E255" s="1096" t="s">
        <v>1272</v>
      </c>
      <c r="F255" s="634"/>
    </row>
    <row r="256" spans="1:6" ht="25.5">
      <c r="A256" s="184"/>
      <c r="B256" s="184"/>
      <c r="C256" s="186">
        <v>244</v>
      </c>
      <c r="D256" s="1096" t="s">
        <v>1273</v>
      </c>
      <c r="E256" s="1096" t="s">
        <v>30</v>
      </c>
      <c r="F256" s="634"/>
    </row>
    <row r="257" spans="1:6" ht="12.75">
      <c r="A257" s="184"/>
      <c r="B257" s="184"/>
      <c r="C257" s="186">
        <v>245</v>
      </c>
      <c r="D257" s="1096" t="s">
        <v>1274</v>
      </c>
      <c r="E257" s="1096" t="s">
        <v>694</v>
      </c>
      <c r="F257" s="634"/>
    </row>
    <row r="258" spans="1:6" ht="12.75">
      <c r="A258" s="184"/>
      <c r="B258" s="184"/>
      <c r="C258" s="186">
        <v>246</v>
      </c>
      <c r="D258" s="1096" t="s">
        <v>1275</v>
      </c>
      <c r="E258" s="1096" t="s">
        <v>800</v>
      </c>
      <c r="F258" s="634"/>
    </row>
    <row r="259" spans="1:6" ht="12.75">
      <c r="A259" s="184"/>
      <c r="B259" s="184"/>
      <c r="C259" s="186">
        <v>247</v>
      </c>
      <c r="D259" s="1096" t="s">
        <v>1276</v>
      </c>
      <c r="E259" s="1096" t="s">
        <v>694</v>
      </c>
      <c r="F259" s="634"/>
    </row>
    <row r="260" spans="1:6" ht="12.75">
      <c r="A260" s="184"/>
      <c r="B260" s="184"/>
      <c r="C260" s="186">
        <v>248</v>
      </c>
      <c r="D260" s="1096" t="s">
        <v>392</v>
      </c>
      <c r="E260" s="1096" t="s">
        <v>694</v>
      </c>
      <c r="F260" s="634"/>
    </row>
    <row r="261" spans="1:6" ht="12.75">
      <c r="A261" s="184"/>
      <c r="B261" s="184"/>
      <c r="C261" s="186">
        <v>249</v>
      </c>
      <c r="D261" s="1096" t="s">
        <v>397</v>
      </c>
      <c r="E261" s="1096" t="s">
        <v>694</v>
      </c>
      <c r="F261" s="634"/>
    </row>
    <row r="262" spans="1:6" ht="12.75">
      <c r="A262" s="184"/>
      <c r="B262" s="184"/>
      <c r="C262" s="186">
        <v>250</v>
      </c>
      <c r="D262" s="1096" t="s">
        <v>392</v>
      </c>
      <c r="E262" s="1096" t="s">
        <v>694</v>
      </c>
      <c r="F262" s="634"/>
    </row>
    <row r="263" spans="1:6" ht="12.75">
      <c r="A263" s="184"/>
      <c r="B263" s="184"/>
      <c r="C263" s="186">
        <v>251</v>
      </c>
      <c r="D263" s="1096" t="s">
        <v>1277</v>
      </c>
      <c r="E263" s="1096" t="s">
        <v>694</v>
      </c>
      <c r="F263" s="634"/>
    </row>
    <row r="264" spans="1:6" ht="12.75">
      <c r="A264" s="184"/>
      <c r="B264" s="184"/>
      <c r="C264" s="186">
        <v>252</v>
      </c>
      <c r="D264" s="1096" t="s">
        <v>780</v>
      </c>
      <c r="E264" s="1096" t="s">
        <v>694</v>
      </c>
      <c r="F264" s="634"/>
    </row>
    <row r="265" spans="1:6" ht="12.75">
      <c r="A265" s="184"/>
      <c r="B265" s="184"/>
      <c r="C265" s="186">
        <v>253</v>
      </c>
      <c r="D265" s="1096" t="s">
        <v>1278</v>
      </c>
      <c r="E265" s="1096" t="s">
        <v>395</v>
      </c>
      <c r="F265" s="634"/>
    </row>
    <row r="266" spans="1:6" ht="12.75">
      <c r="A266" s="184"/>
      <c r="B266" s="184"/>
      <c r="C266" s="186">
        <v>254</v>
      </c>
      <c r="D266" s="1096" t="s">
        <v>400</v>
      </c>
      <c r="E266" s="1096" t="s">
        <v>694</v>
      </c>
      <c r="F266" s="634"/>
    </row>
    <row r="267" spans="1:6" ht="12.75">
      <c r="A267" s="184"/>
      <c r="B267" s="184"/>
      <c r="C267" s="186">
        <v>255</v>
      </c>
      <c r="D267" s="1096" t="s">
        <v>1275</v>
      </c>
      <c r="E267" s="1096" t="s">
        <v>694</v>
      </c>
      <c r="F267" s="634"/>
    </row>
    <row r="268" spans="1:6" ht="12.75">
      <c r="A268" s="184"/>
      <c r="B268" s="184"/>
      <c r="C268" s="186">
        <v>256</v>
      </c>
      <c r="D268" s="1096" t="s">
        <v>1279</v>
      </c>
      <c r="E268" s="1096" t="s">
        <v>1280</v>
      </c>
      <c r="F268" s="634"/>
    </row>
    <row r="269" spans="1:6" ht="12.75">
      <c r="A269" s="184"/>
      <c r="B269" s="184"/>
      <c r="C269" s="186">
        <v>257</v>
      </c>
      <c r="D269" s="1096" t="s">
        <v>1281</v>
      </c>
      <c r="E269" s="1096" t="s">
        <v>1282</v>
      </c>
      <c r="F269" s="634"/>
    </row>
    <row r="270" spans="1:6" ht="12.75">
      <c r="A270" s="184"/>
      <c r="B270" s="184"/>
      <c r="C270" s="186">
        <v>258</v>
      </c>
      <c r="D270" s="1096" t="s">
        <v>397</v>
      </c>
      <c r="E270" s="1096" t="s">
        <v>385</v>
      </c>
      <c r="F270" s="634"/>
    </row>
    <row r="271" spans="1:6" ht="12.75">
      <c r="A271" s="184"/>
      <c r="B271" s="184"/>
      <c r="C271" s="186">
        <v>259</v>
      </c>
      <c r="D271" s="1096" t="s">
        <v>1283</v>
      </c>
      <c r="E271" s="1096" t="s">
        <v>1284</v>
      </c>
      <c r="F271" s="634"/>
    </row>
    <row r="272" spans="1:6" ht="12.75">
      <c r="A272" s="184"/>
      <c r="B272" s="184"/>
      <c r="C272" s="186">
        <v>260</v>
      </c>
      <c r="D272" s="1096" t="s">
        <v>388</v>
      </c>
      <c r="E272" s="1096" t="s">
        <v>1285</v>
      </c>
      <c r="F272" s="634"/>
    </row>
    <row r="273" spans="1:6" ht="12.75">
      <c r="A273" s="184"/>
      <c r="B273" s="184"/>
      <c r="C273" s="186">
        <v>261</v>
      </c>
      <c r="D273" s="1096" t="s">
        <v>1286</v>
      </c>
      <c r="E273" s="1096" t="s">
        <v>413</v>
      </c>
      <c r="F273" s="634"/>
    </row>
    <row r="274" spans="1:6" ht="12.75">
      <c r="A274" s="184"/>
      <c r="B274" s="184"/>
      <c r="C274" s="186">
        <v>262</v>
      </c>
      <c r="D274" s="1096" t="s">
        <v>407</v>
      </c>
      <c r="E274" s="1096" t="s">
        <v>43</v>
      </c>
      <c r="F274" s="634"/>
    </row>
    <row r="275" spans="1:6" ht="12.75">
      <c r="A275" s="184"/>
      <c r="B275" s="184"/>
      <c r="C275" s="186">
        <v>263</v>
      </c>
      <c r="D275" s="1096" t="s">
        <v>1287</v>
      </c>
      <c r="E275" s="1096" t="s">
        <v>390</v>
      </c>
      <c r="F275" s="634"/>
    </row>
    <row r="276" spans="1:6" ht="12.75">
      <c r="A276" s="184"/>
      <c r="B276" s="184"/>
      <c r="C276" s="186">
        <v>264</v>
      </c>
      <c r="D276" s="1096" t="s">
        <v>394</v>
      </c>
      <c r="E276" s="1096" t="s">
        <v>1159</v>
      </c>
      <c r="F276" s="634"/>
    </row>
    <row r="277" spans="1:6" ht="12.75">
      <c r="A277" s="184"/>
      <c r="B277" s="184"/>
      <c r="C277" s="186">
        <v>265</v>
      </c>
      <c r="D277" s="1096" t="s">
        <v>618</v>
      </c>
      <c r="E277" s="1096" t="s">
        <v>1288</v>
      </c>
      <c r="F277" s="634"/>
    </row>
    <row r="278" spans="1:6" ht="12.75">
      <c r="A278" s="184"/>
      <c r="B278" s="184"/>
      <c r="C278" s="186">
        <v>266</v>
      </c>
      <c r="D278" s="1096" t="s">
        <v>1289</v>
      </c>
      <c r="E278" s="1096" t="s">
        <v>1290</v>
      </c>
      <c r="F278" s="634"/>
    </row>
    <row r="279" spans="1:6" ht="12.75">
      <c r="A279" s="184"/>
      <c r="B279" s="184"/>
      <c r="C279" s="186">
        <v>267</v>
      </c>
      <c r="D279" s="1096" t="s">
        <v>1291</v>
      </c>
      <c r="E279" s="1096" t="s">
        <v>1292</v>
      </c>
      <c r="F279" s="634"/>
    </row>
    <row r="280" spans="1:6" ht="12.75">
      <c r="A280" s="184"/>
      <c r="B280" s="184"/>
      <c r="C280" s="186">
        <v>268</v>
      </c>
      <c r="D280" s="1096" t="s">
        <v>786</v>
      </c>
      <c r="E280" s="1096" t="s">
        <v>1293</v>
      </c>
      <c r="F280" s="634"/>
    </row>
    <row r="281" spans="1:6" ht="12.75">
      <c r="A281" s="184"/>
      <c r="B281" s="184"/>
      <c r="C281" s="186">
        <v>269</v>
      </c>
      <c r="D281" s="1096" t="s">
        <v>1294</v>
      </c>
      <c r="E281" s="1096" t="s">
        <v>1295</v>
      </c>
      <c r="F281" s="634"/>
    </row>
    <row r="282" spans="1:6" ht="12.75">
      <c r="A282" s="184"/>
      <c r="B282" s="184"/>
      <c r="C282" s="186">
        <v>270</v>
      </c>
      <c r="D282" s="1096" t="s">
        <v>1296</v>
      </c>
      <c r="E282" s="1096" t="s">
        <v>694</v>
      </c>
      <c r="F282" s="634"/>
    </row>
    <row r="283" spans="1:6" ht="12.75">
      <c r="A283" s="184"/>
      <c r="B283" s="184"/>
      <c r="C283" s="186">
        <v>271</v>
      </c>
      <c r="D283" s="1096" t="s">
        <v>1297</v>
      </c>
      <c r="E283" s="1096" t="s">
        <v>694</v>
      </c>
      <c r="F283" s="634"/>
    </row>
    <row r="284" spans="1:6" ht="12.75">
      <c r="A284" s="184"/>
      <c r="B284" s="184"/>
      <c r="C284" s="186">
        <v>272</v>
      </c>
      <c r="D284" s="1096" t="s">
        <v>1298</v>
      </c>
      <c r="E284" s="1096" t="s">
        <v>390</v>
      </c>
      <c r="F284" s="634"/>
    </row>
    <row r="285" spans="1:6" ht="12.75">
      <c r="A285" s="184"/>
      <c r="B285" s="184"/>
      <c r="C285" s="186">
        <v>273</v>
      </c>
      <c r="D285" s="1096" t="s">
        <v>417</v>
      </c>
      <c r="E285" s="1096" t="s">
        <v>694</v>
      </c>
      <c r="F285" s="634"/>
    </row>
    <row r="286" spans="1:6" ht="12.75">
      <c r="A286" s="184"/>
      <c r="B286" s="184"/>
      <c r="C286" s="186">
        <v>274</v>
      </c>
      <c r="D286" s="1096" t="s">
        <v>1299</v>
      </c>
      <c r="E286" s="1096" t="s">
        <v>390</v>
      </c>
      <c r="F286" s="634"/>
    </row>
    <row r="287" spans="1:6" ht="25.5">
      <c r="A287" s="184"/>
      <c r="B287" s="184"/>
      <c r="C287" s="186">
        <v>275</v>
      </c>
      <c r="D287" s="1096" t="s">
        <v>1300</v>
      </c>
      <c r="E287" s="1096" t="s">
        <v>1301</v>
      </c>
      <c r="F287" s="634"/>
    </row>
    <row r="288" spans="1:6" ht="12.75">
      <c r="A288" s="184"/>
      <c r="B288" s="184"/>
      <c r="C288" s="186">
        <v>276</v>
      </c>
      <c r="D288" s="1096" t="s">
        <v>1302</v>
      </c>
      <c r="E288" s="1096" t="s">
        <v>613</v>
      </c>
      <c r="F288" s="634"/>
    </row>
    <row r="289" spans="1:6" ht="12.75">
      <c r="A289" s="184"/>
      <c r="B289" s="184"/>
      <c r="C289" s="186">
        <v>277</v>
      </c>
      <c r="D289" s="1096" t="s">
        <v>407</v>
      </c>
      <c r="E289" s="1096" t="s">
        <v>393</v>
      </c>
      <c r="F289" s="634"/>
    </row>
    <row r="290" spans="1:6" ht="12.75">
      <c r="A290" s="184"/>
      <c r="B290" s="184"/>
      <c r="C290" s="186">
        <v>278</v>
      </c>
      <c r="D290" s="1096" t="s">
        <v>388</v>
      </c>
      <c r="E290" s="1096" t="s">
        <v>1303</v>
      </c>
      <c r="F290" s="634"/>
    </row>
    <row r="291" spans="1:6" ht="12.75">
      <c r="A291" s="184"/>
      <c r="B291" s="184"/>
      <c r="C291" s="186">
        <v>279</v>
      </c>
      <c r="D291" s="1096" t="s">
        <v>1304</v>
      </c>
      <c r="E291" s="1096" t="s">
        <v>694</v>
      </c>
      <c r="F291" s="634"/>
    </row>
    <row r="292" spans="1:6" ht="12.75">
      <c r="A292" s="184"/>
      <c r="B292" s="184"/>
      <c r="C292" s="186">
        <v>280</v>
      </c>
      <c r="D292" s="1096" t="s">
        <v>394</v>
      </c>
      <c r="E292" s="1096" t="s">
        <v>1305</v>
      </c>
      <c r="F292" s="634"/>
    </row>
    <row r="293" spans="1:6" ht="12.75">
      <c r="A293" s="184"/>
      <c r="B293" s="184"/>
      <c r="C293" s="186">
        <v>281</v>
      </c>
      <c r="D293" s="1096" t="s">
        <v>388</v>
      </c>
      <c r="E293" s="1096" t="s">
        <v>1306</v>
      </c>
      <c r="F293" s="634"/>
    </row>
    <row r="294" spans="1:6" ht="12.75">
      <c r="A294" s="184"/>
      <c r="B294" s="184"/>
      <c r="C294" s="186">
        <v>282</v>
      </c>
      <c r="D294" s="1096" t="s">
        <v>624</v>
      </c>
      <c r="E294" s="1096" t="s">
        <v>694</v>
      </c>
      <c r="F294" s="634"/>
    </row>
    <row r="295" spans="1:6" ht="12.75">
      <c r="A295" s="184"/>
      <c r="B295" s="184"/>
      <c r="C295" s="186">
        <v>283</v>
      </c>
      <c r="D295" s="1096" t="s">
        <v>1307</v>
      </c>
      <c r="E295" s="1096" t="s">
        <v>694</v>
      </c>
      <c r="F295" s="634"/>
    </row>
    <row r="296" spans="1:6" ht="12.75">
      <c r="A296" s="184"/>
      <c r="B296" s="184"/>
      <c r="C296" s="186">
        <v>284</v>
      </c>
      <c r="D296" s="1096" t="s">
        <v>1308</v>
      </c>
      <c r="E296" s="1096" t="s">
        <v>788</v>
      </c>
      <c r="F296" s="634"/>
    </row>
    <row r="297" spans="1:6" ht="12.75">
      <c r="A297" s="184"/>
      <c r="B297" s="184"/>
      <c r="C297" s="186">
        <v>285</v>
      </c>
      <c r="D297" s="1096" t="s">
        <v>394</v>
      </c>
      <c r="E297" s="1096" t="s">
        <v>694</v>
      </c>
      <c r="F297" s="634"/>
    </row>
    <row r="298" spans="1:6" ht="12.75">
      <c r="A298" s="184"/>
      <c r="B298" s="184"/>
      <c r="C298" s="186">
        <v>286</v>
      </c>
      <c r="D298" s="1096" t="s">
        <v>1309</v>
      </c>
      <c r="E298" s="1096" t="s">
        <v>694</v>
      </c>
      <c r="F298" s="634"/>
    </row>
    <row r="299" spans="1:6" ht="12.75">
      <c r="A299" s="184"/>
      <c r="B299" s="184"/>
      <c r="C299" s="186">
        <v>287</v>
      </c>
      <c r="D299" s="1096" t="s">
        <v>573</v>
      </c>
      <c r="E299" s="1096" t="s">
        <v>30</v>
      </c>
      <c r="F299" s="634"/>
    </row>
    <row r="300" spans="1:6" ht="12.75">
      <c r="A300" s="184"/>
      <c r="B300" s="184"/>
      <c r="C300" s="186">
        <v>288</v>
      </c>
      <c r="D300" s="1096" t="s">
        <v>1310</v>
      </c>
      <c r="E300" s="1096" t="s">
        <v>1311</v>
      </c>
      <c r="F300" s="634"/>
    </row>
    <row r="301" spans="1:6" ht="12.75">
      <c r="A301" s="184"/>
      <c r="B301" s="184"/>
      <c r="C301" s="186">
        <v>289</v>
      </c>
      <c r="D301" s="1096" t="s">
        <v>565</v>
      </c>
      <c r="E301" s="1096" t="s">
        <v>390</v>
      </c>
      <c r="F301" s="634"/>
    </row>
    <row r="302" spans="1:6" ht="12.75">
      <c r="A302" s="184"/>
      <c r="B302" s="184"/>
      <c r="C302" s="186">
        <v>290</v>
      </c>
      <c r="D302" s="1096" t="s">
        <v>402</v>
      </c>
      <c r="E302" s="1096" t="s">
        <v>1312</v>
      </c>
      <c r="F302" s="634"/>
    </row>
    <row r="303" spans="1:6" ht="12.75">
      <c r="A303" s="184"/>
      <c r="B303" s="184"/>
      <c r="C303" s="186">
        <v>291</v>
      </c>
      <c r="D303" s="1096" t="s">
        <v>614</v>
      </c>
      <c r="E303" s="1096" t="s">
        <v>1313</v>
      </c>
      <c r="F303" s="634"/>
    </row>
    <row r="304" spans="1:6" ht="12.75">
      <c r="A304" s="184"/>
      <c r="B304" s="184"/>
      <c r="C304" s="186">
        <v>292</v>
      </c>
      <c r="D304" s="1096" t="s">
        <v>394</v>
      </c>
      <c r="E304" s="1096" t="s">
        <v>1314</v>
      </c>
      <c r="F304" s="634"/>
    </row>
    <row r="305" spans="1:6" ht="12.75">
      <c r="A305" s="184"/>
      <c r="B305" s="184"/>
      <c r="C305" s="186">
        <v>293</v>
      </c>
      <c r="D305" s="1096" t="s">
        <v>407</v>
      </c>
      <c r="E305" s="1096" t="s">
        <v>1315</v>
      </c>
      <c r="F305" s="634"/>
    </row>
    <row r="306" spans="1:6" ht="12.75">
      <c r="A306" s="184"/>
      <c r="B306" s="184"/>
      <c r="C306" s="186">
        <v>294</v>
      </c>
      <c r="D306" s="1096" t="s">
        <v>1316</v>
      </c>
      <c r="E306" s="1096" t="s">
        <v>1214</v>
      </c>
      <c r="F306" s="634"/>
    </row>
    <row r="307" spans="1:6" ht="12.75">
      <c r="A307" s="184"/>
      <c r="B307" s="184"/>
      <c r="C307" s="186">
        <v>295</v>
      </c>
      <c r="D307" s="1096" t="s">
        <v>1317</v>
      </c>
      <c r="E307" s="1096" t="s">
        <v>43</v>
      </c>
      <c r="F307" s="634"/>
    </row>
    <row r="308" spans="1:6" ht="12.75">
      <c r="A308" s="184"/>
      <c r="B308" s="184"/>
      <c r="C308" s="186">
        <v>296</v>
      </c>
      <c r="D308" s="1096" t="s">
        <v>1318</v>
      </c>
      <c r="E308" s="1096" t="s">
        <v>1319</v>
      </c>
      <c r="F308" s="634"/>
    </row>
    <row r="309" spans="1:6" ht="12.75">
      <c r="A309" s="184"/>
      <c r="B309" s="184"/>
      <c r="C309" s="186">
        <v>297</v>
      </c>
      <c r="D309" s="1096" t="s">
        <v>1320</v>
      </c>
      <c r="E309" s="1096" t="s">
        <v>694</v>
      </c>
      <c r="F309" s="634"/>
    </row>
    <row r="310" spans="1:6" ht="12.75">
      <c r="A310" s="184"/>
      <c r="B310" s="184"/>
      <c r="C310" s="186">
        <v>298</v>
      </c>
      <c r="D310" s="1096" t="s">
        <v>388</v>
      </c>
      <c r="E310" s="1096" t="s">
        <v>43</v>
      </c>
      <c r="F310" s="634"/>
    </row>
    <row r="311" spans="1:6" ht="12.75">
      <c r="A311" s="184"/>
      <c r="B311" s="184"/>
      <c r="C311" s="186">
        <v>299</v>
      </c>
      <c r="D311" s="1096" t="s">
        <v>1321</v>
      </c>
      <c r="E311" s="1096" t="s">
        <v>389</v>
      </c>
      <c r="F311" s="634"/>
    </row>
    <row r="312" spans="1:6" ht="12.75">
      <c r="A312" s="184"/>
      <c r="B312" s="184"/>
      <c r="C312" s="186">
        <v>300</v>
      </c>
      <c r="D312" s="1096" t="s">
        <v>1322</v>
      </c>
      <c r="E312" s="1096" t="s">
        <v>1323</v>
      </c>
      <c r="F312" s="634"/>
    </row>
    <row r="313" spans="1:6" ht="12.75">
      <c r="A313" s="184"/>
      <c r="B313" s="184"/>
      <c r="C313" s="186">
        <v>301</v>
      </c>
      <c r="D313" s="1096" t="s">
        <v>1324</v>
      </c>
      <c r="E313" s="1096" t="s">
        <v>30</v>
      </c>
      <c r="F313" s="634"/>
    </row>
    <row r="314" spans="1:6" ht="12.75">
      <c r="A314" s="184"/>
      <c r="B314" s="184"/>
      <c r="C314" s="186">
        <v>302</v>
      </c>
      <c r="D314" s="1096" t="s">
        <v>1325</v>
      </c>
      <c r="E314" s="1096" t="s">
        <v>694</v>
      </c>
      <c r="F314" s="634"/>
    </row>
    <row r="315" spans="1:6" ht="25.5">
      <c r="A315" s="184"/>
      <c r="B315" s="184"/>
      <c r="C315" s="186">
        <v>303</v>
      </c>
      <c r="D315" s="1096" t="s">
        <v>1326</v>
      </c>
      <c r="E315" s="1096" t="s">
        <v>694</v>
      </c>
      <c r="F315" s="634"/>
    </row>
    <row r="316" spans="1:6" ht="12.75">
      <c r="A316" s="184"/>
      <c r="B316" s="184"/>
      <c r="C316" s="186">
        <v>304</v>
      </c>
      <c r="D316" s="1096" t="s">
        <v>1327</v>
      </c>
      <c r="E316" s="1096" t="s">
        <v>1328</v>
      </c>
      <c r="F316" s="634"/>
    </row>
    <row r="317" spans="1:6" ht="12.75">
      <c r="A317" s="184"/>
      <c r="B317" s="184"/>
      <c r="C317" s="186">
        <v>305</v>
      </c>
      <c r="D317" s="1096" t="s">
        <v>566</v>
      </c>
      <c r="E317" s="1096" t="s">
        <v>1329</v>
      </c>
      <c r="F317" s="634"/>
    </row>
    <row r="318" spans="1:6" ht="12.75">
      <c r="A318" s="184"/>
      <c r="B318" s="184"/>
      <c r="C318" s="186">
        <v>306</v>
      </c>
      <c r="D318" s="1096" t="s">
        <v>776</v>
      </c>
      <c r="E318" s="1096" t="s">
        <v>694</v>
      </c>
      <c r="F318" s="634"/>
    </row>
    <row r="319" spans="1:6" ht="12.75">
      <c r="A319" s="184"/>
      <c r="B319" s="184"/>
      <c r="C319" s="186">
        <v>307</v>
      </c>
      <c r="D319" s="1096" t="s">
        <v>392</v>
      </c>
      <c r="E319" s="1096" t="s">
        <v>1330</v>
      </c>
      <c r="F319" s="634"/>
    </row>
    <row r="320" spans="1:6" ht="12.75">
      <c r="A320" s="184"/>
      <c r="B320" s="184"/>
      <c r="C320" s="186">
        <v>308</v>
      </c>
      <c r="D320" s="1096" t="s">
        <v>392</v>
      </c>
      <c r="E320" s="1096" t="s">
        <v>694</v>
      </c>
      <c r="F320" s="634"/>
    </row>
    <row r="321" spans="1:6" ht="12.75">
      <c r="A321" s="184"/>
      <c r="B321" s="184"/>
      <c r="C321" s="186">
        <v>309</v>
      </c>
      <c r="D321" s="1096" t="s">
        <v>1331</v>
      </c>
      <c r="E321" s="1096" t="s">
        <v>1332</v>
      </c>
      <c r="F321" s="634"/>
    </row>
    <row r="322" spans="1:6" ht="12.75">
      <c r="A322" s="184"/>
      <c r="B322" s="184"/>
      <c r="C322" s="186">
        <v>310</v>
      </c>
      <c r="D322" s="1096" t="s">
        <v>401</v>
      </c>
      <c r="E322" s="1096" t="s">
        <v>1333</v>
      </c>
      <c r="F322" s="634"/>
    </row>
    <row r="323" spans="1:6" ht="12.75">
      <c r="A323" s="184"/>
      <c r="B323" s="184"/>
      <c r="C323" s="186">
        <v>311</v>
      </c>
      <c r="D323" s="1096" t="s">
        <v>1275</v>
      </c>
      <c r="E323" s="1096" t="s">
        <v>1334</v>
      </c>
      <c r="F323" s="634"/>
    </row>
    <row r="324" spans="1:6" ht="12.75">
      <c r="A324" s="184"/>
      <c r="B324" s="184"/>
      <c r="C324" s="186">
        <v>312</v>
      </c>
      <c r="D324" s="1096" t="s">
        <v>1335</v>
      </c>
      <c r="E324" s="1096" t="s">
        <v>395</v>
      </c>
      <c r="F324" s="634"/>
    </row>
    <row r="325" spans="1:6" ht="12.75">
      <c r="A325" s="184"/>
      <c r="B325" s="184"/>
      <c r="C325" s="186">
        <v>313</v>
      </c>
      <c r="D325" s="1096" t="s">
        <v>573</v>
      </c>
      <c r="E325" s="1096" t="s">
        <v>43</v>
      </c>
      <c r="F325" s="634"/>
    </row>
    <row r="326" spans="1:6" ht="12.75">
      <c r="A326" s="184"/>
      <c r="B326" s="184"/>
      <c r="C326" s="186">
        <v>314</v>
      </c>
      <c r="D326" s="1096" t="s">
        <v>1336</v>
      </c>
      <c r="E326" s="1096" t="s">
        <v>1337</v>
      </c>
      <c r="F326" s="634"/>
    </row>
    <row r="327" spans="1:6" ht="12.75">
      <c r="A327" s="184"/>
      <c r="B327" s="184"/>
      <c r="C327" s="186">
        <v>315</v>
      </c>
      <c r="D327" s="1096" t="s">
        <v>392</v>
      </c>
      <c r="E327" s="1096" t="s">
        <v>1338</v>
      </c>
      <c r="F327" s="634"/>
    </row>
    <row r="328" spans="1:6" ht="12.75">
      <c r="A328" s="184"/>
      <c r="B328" s="184"/>
      <c r="C328" s="186">
        <v>316</v>
      </c>
      <c r="D328" s="1096" t="s">
        <v>407</v>
      </c>
      <c r="E328" s="1096" t="s">
        <v>1339</v>
      </c>
      <c r="F328" s="634"/>
    </row>
    <row r="329" spans="1:6" ht="12.75">
      <c r="A329" s="184"/>
      <c r="B329" s="184"/>
      <c r="C329" s="186">
        <v>317</v>
      </c>
      <c r="D329" s="1096" t="s">
        <v>394</v>
      </c>
      <c r="E329" s="1096" t="s">
        <v>694</v>
      </c>
      <c r="F329" s="634"/>
    </row>
    <row r="330" spans="1:6" ht="12.75">
      <c r="A330" s="184"/>
      <c r="B330" s="184"/>
      <c r="C330" s="186">
        <v>318</v>
      </c>
      <c r="D330" s="1096" t="s">
        <v>762</v>
      </c>
      <c r="E330" s="1096" t="s">
        <v>694</v>
      </c>
      <c r="F330" s="634"/>
    </row>
    <row r="331" spans="1:6" ht="12.75">
      <c r="A331" s="184"/>
      <c r="B331" s="184"/>
      <c r="C331" s="186">
        <v>319</v>
      </c>
      <c r="D331" s="1096" t="s">
        <v>1340</v>
      </c>
      <c r="E331" s="1096" t="s">
        <v>694</v>
      </c>
      <c r="F331" s="634"/>
    </row>
    <row r="332" spans="1:6" ht="12.75">
      <c r="A332" s="184"/>
      <c r="B332" s="184"/>
      <c r="C332" s="186">
        <v>320</v>
      </c>
      <c r="D332" s="1096" t="s">
        <v>392</v>
      </c>
      <c r="E332" s="1096" t="s">
        <v>694</v>
      </c>
      <c r="F332" s="634"/>
    </row>
    <row r="333" spans="1:6" ht="12.75">
      <c r="A333" s="184"/>
      <c r="B333" s="184"/>
      <c r="C333" s="186">
        <v>321</v>
      </c>
      <c r="D333" s="1096" t="s">
        <v>1341</v>
      </c>
      <c r="E333" s="1096" t="s">
        <v>1342</v>
      </c>
      <c r="F333" s="634"/>
    </row>
    <row r="334" spans="1:6" ht="25.5">
      <c r="A334" s="184"/>
      <c r="B334" s="184"/>
      <c r="C334" s="186">
        <v>322</v>
      </c>
      <c r="D334" s="1096" t="s">
        <v>388</v>
      </c>
      <c r="E334" s="1096" t="s">
        <v>1343</v>
      </c>
      <c r="F334" s="634"/>
    </row>
    <row r="335" spans="1:6" ht="12.75">
      <c r="A335" s="184"/>
      <c r="B335" s="184"/>
      <c r="C335" s="186">
        <v>323</v>
      </c>
      <c r="D335" s="1096" t="s">
        <v>392</v>
      </c>
      <c r="E335" s="1096" t="s">
        <v>43</v>
      </c>
      <c r="F335" s="634"/>
    </row>
    <row r="336" spans="1:6" ht="25.5">
      <c r="A336" s="184"/>
      <c r="B336" s="184"/>
      <c r="C336" s="186">
        <v>324</v>
      </c>
      <c r="D336" s="1096" t="s">
        <v>1344</v>
      </c>
      <c r="E336" s="1096" t="s">
        <v>1345</v>
      </c>
      <c r="F336" s="634"/>
    </row>
    <row r="337" spans="1:6" ht="12.75">
      <c r="A337" s="184"/>
      <c r="B337" s="184"/>
      <c r="C337" s="186">
        <v>325</v>
      </c>
      <c r="D337" s="1096" t="s">
        <v>406</v>
      </c>
      <c r="E337" s="1096" t="s">
        <v>694</v>
      </c>
      <c r="F337" s="634"/>
    </row>
    <row r="338" spans="1:6" ht="12.75">
      <c r="A338" s="184"/>
      <c r="B338" s="184"/>
      <c r="C338" s="186">
        <v>326</v>
      </c>
      <c r="D338" s="1096" t="s">
        <v>1346</v>
      </c>
      <c r="E338" s="1096" t="s">
        <v>694</v>
      </c>
      <c r="F338" s="634"/>
    </row>
    <row r="339" spans="1:6" ht="12.75">
      <c r="A339" s="184"/>
      <c r="B339" s="184"/>
      <c r="C339" s="186">
        <v>327</v>
      </c>
      <c r="D339" s="1096" t="s">
        <v>391</v>
      </c>
      <c r="E339" s="1096" t="s">
        <v>1347</v>
      </c>
      <c r="F339" s="634"/>
    </row>
    <row r="340" spans="1:6" ht="12.75">
      <c r="A340" s="184"/>
      <c r="B340" s="184"/>
      <c r="C340" s="186">
        <v>328</v>
      </c>
      <c r="D340" s="1096" t="s">
        <v>401</v>
      </c>
      <c r="E340" s="1096" t="s">
        <v>694</v>
      </c>
      <c r="F340" s="634"/>
    </row>
    <row r="341" spans="1:6" ht="12.75">
      <c r="A341" s="184"/>
      <c r="B341" s="184"/>
      <c r="C341" s="186">
        <v>329</v>
      </c>
      <c r="D341" s="1096" t="s">
        <v>1348</v>
      </c>
      <c r="E341" s="1096" t="s">
        <v>694</v>
      </c>
      <c r="F341" s="634"/>
    </row>
    <row r="342" spans="1:6" ht="12.75">
      <c r="A342" s="184"/>
      <c r="B342" s="184"/>
      <c r="C342" s="186">
        <v>330</v>
      </c>
      <c r="D342" s="1096" t="s">
        <v>394</v>
      </c>
      <c r="E342" s="1096" t="s">
        <v>1349</v>
      </c>
      <c r="F342" s="634"/>
    </row>
    <row r="343" spans="1:6" ht="12.75">
      <c r="A343" s="184"/>
      <c r="B343" s="184"/>
      <c r="C343" s="186">
        <v>331</v>
      </c>
      <c r="D343" s="1096" t="s">
        <v>396</v>
      </c>
      <c r="E343" s="1096" t="s">
        <v>1350</v>
      </c>
      <c r="F343" s="634"/>
    </row>
    <row r="344" spans="1:6" ht="12.75">
      <c r="A344" s="184"/>
      <c r="B344" s="184"/>
      <c r="C344" s="186">
        <v>332</v>
      </c>
      <c r="D344" s="1096" t="s">
        <v>392</v>
      </c>
      <c r="E344" s="1096" t="s">
        <v>694</v>
      </c>
      <c r="F344" s="634"/>
    </row>
    <row r="345" spans="1:6" ht="12.75">
      <c r="A345" s="184"/>
      <c r="B345" s="184"/>
      <c r="C345" s="186">
        <v>333</v>
      </c>
      <c r="D345" s="1096" t="s">
        <v>1351</v>
      </c>
      <c r="E345" s="1096" t="s">
        <v>1352</v>
      </c>
      <c r="F345" s="634"/>
    </row>
    <row r="346" spans="1:6" ht="12.75">
      <c r="A346" s="184"/>
      <c r="B346" s="184"/>
      <c r="C346" s="186">
        <v>334</v>
      </c>
      <c r="D346" s="1096" t="s">
        <v>639</v>
      </c>
      <c r="E346" s="1096" t="s">
        <v>389</v>
      </c>
      <c r="F346" s="634"/>
    </row>
    <row r="347" spans="1:6" ht="12.75">
      <c r="A347" s="184"/>
      <c r="B347" s="184"/>
      <c r="C347" s="186">
        <v>335</v>
      </c>
      <c r="D347" s="1096" t="s">
        <v>388</v>
      </c>
      <c r="E347" s="1096" t="s">
        <v>574</v>
      </c>
      <c r="F347" s="634"/>
    </row>
    <row r="348" spans="1:6" ht="12.75">
      <c r="A348" s="184"/>
      <c r="B348" s="184"/>
      <c r="C348" s="186">
        <v>336</v>
      </c>
      <c r="D348" s="1096" t="s">
        <v>1353</v>
      </c>
      <c r="E348" s="1096" t="s">
        <v>1354</v>
      </c>
      <c r="F348" s="634"/>
    </row>
    <row r="349" spans="1:6" ht="25.5">
      <c r="A349" s="184"/>
      <c r="B349" s="184"/>
      <c r="C349" s="186">
        <v>337</v>
      </c>
      <c r="D349" s="1096" t="s">
        <v>388</v>
      </c>
      <c r="E349" s="1096" t="s">
        <v>1355</v>
      </c>
      <c r="F349" s="634"/>
    </row>
    <row r="350" spans="1:6" ht="12.75">
      <c r="A350" s="184"/>
      <c r="B350" s="184"/>
      <c r="C350" s="186">
        <v>338</v>
      </c>
      <c r="D350" s="1096" t="s">
        <v>407</v>
      </c>
      <c r="E350" s="1096" t="s">
        <v>1356</v>
      </c>
      <c r="F350" s="634"/>
    </row>
    <row r="351" spans="1:6" ht="12.75">
      <c r="A351" s="184"/>
      <c r="B351" s="184"/>
      <c r="C351" s="186">
        <v>339</v>
      </c>
      <c r="D351" s="1096" t="s">
        <v>407</v>
      </c>
      <c r="E351" s="1096" t="s">
        <v>390</v>
      </c>
      <c r="F351" s="634"/>
    </row>
    <row r="352" spans="1:6" ht="12.75">
      <c r="A352" s="184"/>
      <c r="B352" s="184"/>
      <c r="C352" s="186">
        <v>340</v>
      </c>
      <c r="D352" s="1096" t="s">
        <v>1357</v>
      </c>
      <c r="E352" s="1096" t="s">
        <v>648</v>
      </c>
      <c r="F352" s="634"/>
    </row>
    <row r="353" spans="1:6" ht="12.75">
      <c r="A353" s="184"/>
      <c r="B353" s="184"/>
      <c r="C353" s="186">
        <v>341</v>
      </c>
      <c r="D353" s="1096" t="s">
        <v>1358</v>
      </c>
      <c r="E353" s="1096" t="s">
        <v>694</v>
      </c>
      <c r="F353" s="634"/>
    </row>
    <row r="354" spans="1:6" ht="25.5">
      <c r="A354" s="184"/>
      <c r="B354" s="184"/>
      <c r="C354" s="186">
        <v>342</v>
      </c>
      <c r="D354" s="1096" t="s">
        <v>1359</v>
      </c>
      <c r="E354" s="1096" t="s">
        <v>390</v>
      </c>
      <c r="F354" s="634"/>
    </row>
    <row r="355" spans="1:6" ht="12.75">
      <c r="A355" s="184"/>
      <c r="B355" s="184"/>
      <c r="C355" s="186">
        <v>343</v>
      </c>
      <c r="D355" s="1096" t="s">
        <v>1360</v>
      </c>
      <c r="E355" s="1096" t="s">
        <v>390</v>
      </c>
      <c r="F355" s="634"/>
    </row>
    <row r="356" spans="1:6" ht="12.75">
      <c r="A356" s="184"/>
      <c r="B356" s="184"/>
      <c r="C356" s="186">
        <v>344</v>
      </c>
      <c r="D356" s="1096" t="s">
        <v>1361</v>
      </c>
      <c r="E356" s="1096" t="s">
        <v>1149</v>
      </c>
      <c r="F356" s="634"/>
    </row>
    <row r="357" spans="1:6" ht="12.75">
      <c r="A357" s="184"/>
      <c r="B357" s="184"/>
      <c r="C357" s="186">
        <v>345</v>
      </c>
      <c r="D357" s="1096" t="s">
        <v>1362</v>
      </c>
      <c r="E357" s="1096" t="s">
        <v>408</v>
      </c>
      <c r="F357" s="634"/>
    </row>
    <row r="358" spans="1:6" ht="12.75">
      <c r="A358" s="184"/>
      <c r="B358" s="184"/>
      <c r="C358" s="186">
        <v>346</v>
      </c>
      <c r="D358" s="1096" t="s">
        <v>1363</v>
      </c>
      <c r="E358" s="1096" t="s">
        <v>694</v>
      </c>
      <c r="F358" s="634"/>
    </row>
    <row r="359" spans="1:6" ht="12.75">
      <c r="A359" s="184"/>
      <c r="B359" s="184"/>
      <c r="C359" s="186">
        <v>347</v>
      </c>
      <c r="D359" s="1096" t="s">
        <v>1364</v>
      </c>
      <c r="E359" s="1096" t="s">
        <v>694</v>
      </c>
      <c r="F359" s="634"/>
    </row>
    <row r="360" spans="1:6" ht="12.75">
      <c r="A360" s="184"/>
      <c r="B360" s="184"/>
      <c r="C360" s="186">
        <v>348</v>
      </c>
      <c r="D360" s="1096" t="s">
        <v>633</v>
      </c>
      <c r="E360" s="1096" t="s">
        <v>43</v>
      </c>
      <c r="F360" s="634"/>
    </row>
    <row r="361" spans="1:6" ht="12.75">
      <c r="A361" s="184"/>
      <c r="B361" s="184"/>
      <c r="C361" s="186">
        <v>349</v>
      </c>
      <c r="D361" s="1096" t="s">
        <v>394</v>
      </c>
      <c r="E361" s="1096" t="s">
        <v>694</v>
      </c>
      <c r="F361" s="634"/>
    </row>
    <row r="362" spans="1:6" ht="12.75">
      <c r="A362" s="184"/>
      <c r="B362" s="184"/>
      <c r="C362" s="186">
        <v>350</v>
      </c>
      <c r="D362" s="1096" t="s">
        <v>1365</v>
      </c>
      <c r="E362" s="1096" t="s">
        <v>1366</v>
      </c>
      <c r="F362" s="634"/>
    </row>
    <row r="363" spans="1:6" ht="12.75">
      <c r="A363" s="184"/>
      <c r="B363" s="184"/>
      <c r="C363" s="186">
        <v>351</v>
      </c>
      <c r="D363" s="1096" t="s">
        <v>1367</v>
      </c>
      <c r="E363" s="1096" t="s">
        <v>1368</v>
      </c>
      <c r="F363" s="634"/>
    </row>
    <row r="364" spans="1:6" ht="12.75">
      <c r="A364" s="184"/>
      <c r="B364" s="184"/>
      <c r="C364" s="186">
        <v>352</v>
      </c>
      <c r="D364" s="1096" t="s">
        <v>404</v>
      </c>
      <c r="E364" s="1096" t="s">
        <v>694</v>
      </c>
      <c r="F364" s="634"/>
    </row>
    <row r="365" spans="1:6" ht="12.75">
      <c r="A365" s="184"/>
      <c r="B365" s="184"/>
      <c r="C365" s="186">
        <v>353</v>
      </c>
      <c r="D365" s="1096" t="s">
        <v>1369</v>
      </c>
      <c r="E365" s="1096" t="s">
        <v>694</v>
      </c>
      <c r="F365" s="634"/>
    </row>
    <row r="366" spans="1:6" ht="12.75">
      <c r="A366" s="184"/>
      <c r="B366" s="184"/>
      <c r="C366" s="186">
        <v>354</v>
      </c>
      <c r="D366" s="1096" t="s">
        <v>616</v>
      </c>
      <c r="E366" s="1096" t="s">
        <v>694</v>
      </c>
      <c r="F366" s="634"/>
    </row>
    <row r="367" spans="1:6" ht="12.75">
      <c r="A367" s="184"/>
      <c r="B367" s="184"/>
      <c r="C367" s="186">
        <v>355</v>
      </c>
      <c r="D367" s="1096" t="s">
        <v>1370</v>
      </c>
      <c r="E367" s="1096" t="s">
        <v>43</v>
      </c>
      <c r="F367" s="634"/>
    </row>
    <row r="368" spans="1:6" ht="12.75">
      <c r="A368" s="184"/>
      <c r="B368" s="184"/>
      <c r="C368" s="186">
        <v>356</v>
      </c>
      <c r="D368" s="1096" t="s">
        <v>401</v>
      </c>
      <c r="E368" s="1096" t="s">
        <v>385</v>
      </c>
      <c r="F368" s="634"/>
    </row>
    <row r="369" spans="1:6" ht="12.75">
      <c r="A369" s="184"/>
      <c r="B369" s="184"/>
      <c r="C369" s="186">
        <v>357</v>
      </c>
      <c r="D369" s="1096" t="s">
        <v>388</v>
      </c>
      <c r="E369" s="1096" t="s">
        <v>1371</v>
      </c>
      <c r="F369" s="634"/>
    </row>
    <row r="370" spans="1:6" ht="12.75">
      <c r="A370" s="184"/>
      <c r="B370" s="184"/>
      <c r="C370" s="186">
        <v>358</v>
      </c>
      <c r="D370" s="1096" t="s">
        <v>1372</v>
      </c>
      <c r="E370" s="1096" t="s">
        <v>1373</v>
      </c>
      <c r="F370" s="634"/>
    </row>
    <row r="371" spans="1:6" ht="12.75">
      <c r="A371" s="184"/>
      <c r="B371" s="184"/>
      <c r="C371" s="186">
        <v>359</v>
      </c>
      <c r="D371" s="1096" t="s">
        <v>573</v>
      </c>
      <c r="E371" s="1096" t="s">
        <v>634</v>
      </c>
      <c r="F371" s="634"/>
    </row>
    <row r="372" spans="1:6" ht="12.75">
      <c r="A372" s="184"/>
      <c r="B372" s="184"/>
      <c r="C372" s="186">
        <v>360</v>
      </c>
      <c r="D372" s="1096" t="s">
        <v>417</v>
      </c>
      <c r="E372" s="1096" t="s">
        <v>694</v>
      </c>
      <c r="F372" s="634"/>
    </row>
    <row r="373" spans="1:6" ht="12.75">
      <c r="A373" s="184"/>
      <c r="B373" s="184"/>
      <c r="C373" s="186">
        <v>361</v>
      </c>
      <c r="D373" s="1096" t="s">
        <v>404</v>
      </c>
      <c r="E373" s="1096" t="s">
        <v>1374</v>
      </c>
      <c r="F373" s="634"/>
    </row>
    <row r="374" spans="1:6" ht="25.5">
      <c r="A374" s="184"/>
      <c r="B374" s="184"/>
      <c r="C374" s="186">
        <v>362</v>
      </c>
      <c r="D374" s="1096" t="s">
        <v>1375</v>
      </c>
      <c r="E374" s="1096" t="s">
        <v>1376</v>
      </c>
      <c r="F374" s="634"/>
    </row>
    <row r="375" spans="1:6" ht="12.75">
      <c r="A375" s="184"/>
      <c r="B375" s="184"/>
      <c r="C375" s="186">
        <v>363</v>
      </c>
      <c r="D375" s="1096" t="s">
        <v>575</v>
      </c>
      <c r="E375" s="1096" t="s">
        <v>567</v>
      </c>
      <c r="F375" s="634"/>
    </row>
    <row r="376" spans="1:6" ht="12.75">
      <c r="A376" s="184"/>
      <c r="B376" s="184"/>
      <c r="C376" s="186">
        <v>364</v>
      </c>
      <c r="D376" s="1096" t="s">
        <v>1377</v>
      </c>
      <c r="E376" s="1096" t="s">
        <v>390</v>
      </c>
      <c r="F376" s="634"/>
    </row>
    <row r="377" spans="1:6" ht="12.75">
      <c r="A377" s="184"/>
      <c r="B377" s="184"/>
      <c r="C377" s="186">
        <v>365</v>
      </c>
      <c r="D377" s="1096" t="s">
        <v>1378</v>
      </c>
      <c r="E377" s="1096" t="s">
        <v>372</v>
      </c>
      <c r="F377" s="634"/>
    </row>
    <row r="378" spans="1:6" ht="12.75">
      <c r="A378" s="184"/>
      <c r="B378" s="184"/>
      <c r="C378" s="186">
        <v>366</v>
      </c>
      <c r="D378" s="1096" t="s">
        <v>1379</v>
      </c>
      <c r="E378" s="1096" t="s">
        <v>395</v>
      </c>
      <c r="F378" s="634"/>
    </row>
    <row r="379" spans="1:6" ht="12.75">
      <c r="A379" s="184"/>
      <c r="B379" s="184"/>
      <c r="C379" s="186">
        <v>367</v>
      </c>
      <c r="D379" s="1096" t="s">
        <v>575</v>
      </c>
      <c r="E379" s="1096" t="s">
        <v>1380</v>
      </c>
      <c r="F379" s="634"/>
    </row>
    <row r="380" spans="1:6" ht="12.75">
      <c r="A380" s="184"/>
      <c r="B380" s="184"/>
      <c r="C380" s="186">
        <v>368</v>
      </c>
      <c r="D380" s="1096" t="s">
        <v>1381</v>
      </c>
      <c r="E380" s="1096" t="s">
        <v>1382</v>
      </c>
      <c r="F380" s="634"/>
    </row>
    <row r="381" spans="1:6" ht="12.75">
      <c r="A381" s="184"/>
      <c r="B381" s="184"/>
      <c r="C381" s="186">
        <v>369</v>
      </c>
      <c r="D381" s="1096" t="s">
        <v>1383</v>
      </c>
      <c r="E381" s="1096" t="s">
        <v>385</v>
      </c>
      <c r="F381" s="634"/>
    </row>
    <row r="382" spans="1:6" ht="12.75">
      <c r="A382" s="184"/>
      <c r="B382" s="184"/>
      <c r="C382" s="186">
        <v>370</v>
      </c>
      <c r="D382" s="1096" t="s">
        <v>620</v>
      </c>
      <c r="E382" s="1096" t="s">
        <v>390</v>
      </c>
      <c r="F382" s="634"/>
    </row>
    <row r="383" spans="1:6" ht="12.75">
      <c r="A383" s="184"/>
      <c r="B383" s="184"/>
      <c r="C383" s="186">
        <v>371</v>
      </c>
      <c r="D383" s="1096" t="s">
        <v>1384</v>
      </c>
      <c r="E383" s="1096" t="s">
        <v>787</v>
      </c>
      <c r="F383" s="634"/>
    </row>
    <row r="384" spans="1:6" ht="12.75">
      <c r="A384" s="184"/>
      <c r="B384" s="184"/>
      <c r="C384" s="186">
        <v>372</v>
      </c>
      <c r="D384" s="1096" t="s">
        <v>388</v>
      </c>
      <c r="E384" s="1096" t="s">
        <v>413</v>
      </c>
      <c r="F384" s="634"/>
    </row>
    <row r="385" spans="1:6" ht="12.75">
      <c r="A385" s="184"/>
      <c r="B385" s="184"/>
      <c r="C385" s="186">
        <v>373</v>
      </c>
      <c r="D385" s="1096" t="s">
        <v>633</v>
      </c>
      <c r="E385" s="1096" t="s">
        <v>694</v>
      </c>
      <c r="F385" s="634"/>
    </row>
    <row r="386" spans="1:6" ht="12.75">
      <c r="A386" s="184"/>
      <c r="B386" s="184"/>
      <c r="C386" s="186">
        <v>374</v>
      </c>
      <c r="D386" s="1096" t="s">
        <v>399</v>
      </c>
      <c r="E386" s="1096" t="s">
        <v>567</v>
      </c>
      <c r="F386" s="634"/>
    </row>
    <row r="387" spans="1:6" ht="12.75">
      <c r="A387" s="184"/>
      <c r="B387" s="184"/>
      <c r="C387" s="186">
        <v>375</v>
      </c>
      <c r="D387" s="1096" t="s">
        <v>783</v>
      </c>
      <c r="E387" s="1096" t="s">
        <v>1385</v>
      </c>
      <c r="F387" s="634"/>
    </row>
    <row r="388" spans="1:6" ht="12.75">
      <c r="A388" s="184"/>
      <c r="B388" s="184"/>
      <c r="C388" s="186">
        <v>376</v>
      </c>
      <c r="D388" s="1096" t="s">
        <v>407</v>
      </c>
      <c r="E388" s="1096" t="s">
        <v>1386</v>
      </c>
      <c r="F388" s="634"/>
    </row>
    <row r="389" spans="1:6" ht="12.75">
      <c r="A389" s="184"/>
      <c r="B389" s="184"/>
      <c r="C389" s="186">
        <v>377</v>
      </c>
      <c r="D389" s="1096" t="s">
        <v>1387</v>
      </c>
      <c r="E389" s="1096" t="s">
        <v>389</v>
      </c>
      <c r="F389" s="634"/>
    </row>
    <row r="390" spans="1:6" ht="12.75">
      <c r="A390" s="184"/>
      <c r="B390" s="184"/>
      <c r="C390" s="186">
        <v>378</v>
      </c>
      <c r="D390" s="1096" t="s">
        <v>1388</v>
      </c>
      <c r="E390" s="1096" t="s">
        <v>380</v>
      </c>
      <c r="F390" s="634"/>
    </row>
    <row r="391" spans="1:6" ht="12.75">
      <c r="A391" s="184"/>
      <c r="B391" s="184"/>
      <c r="C391" s="186">
        <v>379</v>
      </c>
      <c r="D391" s="1096" t="s">
        <v>649</v>
      </c>
      <c r="E391" s="1096" t="s">
        <v>1389</v>
      </c>
      <c r="F391" s="634"/>
    </row>
    <row r="392" spans="1:6" ht="12.75">
      <c r="A392" s="184"/>
      <c r="B392" s="184"/>
      <c r="C392" s="186">
        <v>380</v>
      </c>
      <c r="D392" s="1096" t="s">
        <v>406</v>
      </c>
      <c r="E392" s="1096" t="s">
        <v>694</v>
      </c>
      <c r="F392" s="634"/>
    </row>
    <row r="393" spans="1:6" ht="12.75">
      <c r="A393" s="184"/>
      <c r="B393" s="184"/>
      <c r="C393" s="186">
        <v>381</v>
      </c>
      <c r="D393" s="1096" t="s">
        <v>407</v>
      </c>
      <c r="E393" s="1096" t="s">
        <v>43</v>
      </c>
      <c r="F393" s="634"/>
    </row>
    <row r="394" spans="1:6" ht="12.75">
      <c r="A394" s="184"/>
      <c r="B394" s="184"/>
      <c r="C394" s="186">
        <v>382</v>
      </c>
      <c r="D394" s="1096" t="s">
        <v>1390</v>
      </c>
      <c r="E394" s="1096" t="s">
        <v>1391</v>
      </c>
      <c r="F394" s="634"/>
    </row>
    <row r="395" spans="1:6" ht="12.75">
      <c r="A395" s="184"/>
      <c r="B395" s="184"/>
      <c r="C395" s="186">
        <v>383</v>
      </c>
      <c r="D395" s="1096" t="s">
        <v>414</v>
      </c>
      <c r="E395" s="1096" t="s">
        <v>337</v>
      </c>
      <c r="F395" s="634"/>
    </row>
    <row r="396" spans="1:6" ht="12.75">
      <c r="A396" s="184"/>
      <c r="B396" s="184"/>
      <c r="C396" s="186">
        <v>384</v>
      </c>
      <c r="D396" s="1096" t="s">
        <v>1392</v>
      </c>
      <c r="E396" s="1096" t="s">
        <v>390</v>
      </c>
      <c r="F396" s="634"/>
    </row>
    <row r="397" spans="1:6" ht="12.75">
      <c r="A397" s="184"/>
      <c r="B397" s="184"/>
      <c r="C397" s="186">
        <v>385</v>
      </c>
      <c r="D397" s="1096" t="s">
        <v>1393</v>
      </c>
      <c r="E397" s="1096" t="s">
        <v>694</v>
      </c>
      <c r="F397" s="634"/>
    </row>
    <row r="398" spans="1:6" ht="12.75">
      <c r="A398" s="184"/>
      <c r="B398" s="184"/>
      <c r="C398" s="186">
        <v>386</v>
      </c>
      <c r="D398" s="1096" t="s">
        <v>1394</v>
      </c>
      <c r="E398" s="1096" t="s">
        <v>1395</v>
      </c>
      <c r="F398" s="634"/>
    </row>
    <row r="399" spans="1:6" ht="12.75">
      <c r="A399" s="184"/>
      <c r="B399" s="184"/>
      <c r="C399" s="186">
        <v>387</v>
      </c>
      <c r="D399" s="1096" t="s">
        <v>1396</v>
      </c>
      <c r="E399" s="1096" t="s">
        <v>694</v>
      </c>
      <c r="F399" s="634"/>
    </row>
    <row r="400" spans="1:6" ht="12.75">
      <c r="A400" s="184"/>
      <c r="B400" s="184"/>
      <c r="C400" s="186">
        <v>388</v>
      </c>
      <c r="D400" s="1096" t="s">
        <v>1397</v>
      </c>
      <c r="E400" s="1096" t="s">
        <v>1398</v>
      </c>
      <c r="F400" s="634"/>
    </row>
    <row r="401" spans="1:6" ht="12.75">
      <c r="A401" s="184"/>
      <c r="B401" s="184"/>
      <c r="C401" s="186">
        <v>389</v>
      </c>
      <c r="D401" s="1096" t="s">
        <v>407</v>
      </c>
      <c r="E401" s="1096" t="s">
        <v>775</v>
      </c>
      <c r="F401" s="634"/>
    </row>
    <row r="402" spans="1:6" ht="12.75">
      <c r="A402" s="184"/>
      <c r="B402" s="184"/>
      <c r="C402" s="186">
        <v>390</v>
      </c>
      <c r="D402" s="1096" t="s">
        <v>614</v>
      </c>
      <c r="E402" s="1096" t="s">
        <v>412</v>
      </c>
      <c r="F402" s="634"/>
    </row>
    <row r="403" spans="1:6" ht="12.75">
      <c r="A403" s="184"/>
      <c r="B403" s="184"/>
      <c r="C403" s="186">
        <v>391</v>
      </c>
      <c r="D403" s="1096" t="s">
        <v>642</v>
      </c>
      <c r="E403" s="1096" t="s">
        <v>1399</v>
      </c>
      <c r="F403" s="634"/>
    </row>
    <row r="404" spans="1:6" ht="12.75">
      <c r="A404" s="184"/>
      <c r="B404" s="184"/>
      <c r="C404" s="186">
        <v>392</v>
      </c>
      <c r="D404" s="1096" t="s">
        <v>1400</v>
      </c>
      <c r="E404" s="1096" t="s">
        <v>694</v>
      </c>
      <c r="F404" s="634"/>
    </row>
    <row r="405" spans="1:6" ht="12.75">
      <c r="A405" s="184"/>
      <c r="B405" s="184"/>
      <c r="C405" s="186">
        <v>393</v>
      </c>
      <c r="D405" s="1096" t="s">
        <v>795</v>
      </c>
      <c r="E405" s="1096" t="s">
        <v>1401</v>
      </c>
      <c r="F405" s="634"/>
    </row>
    <row r="406" spans="1:6" ht="12.75">
      <c r="A406" s="184"/>
      <c r="B406" s="184"/>
      <c r="C406" s="186">
        <v>394</v>
      </c>
      <c r="D406" s="1096" t="s">
        <v>1358</v>
      </c>
      <c r="E406" s="1096" t="s">
        <v>694</v>
      </c>
      <c r="F406" s="634"/>
    </row>
    <row r="407" spans="1:6" ht="12.75">
      <c r="A407" s="184"/>
      <c r="B407" s="184"/>
      <c r="C407" s="186">
        <v>395</v>
      </c>
      <c r="D407" s="1096" t="s">
        <v>1265</v>
      </c>
      <c r="E407" s="1096" t="s">
        <v>694</v>
      </c>
      <c r="F407" s="634"/>
    </row>
    <row r="408" spans="1:6" ht="12.75">
      <c r="A408" s="184"/>
      <c r="B408" s="184"/>
      <c r="C408" s="186">
        <v>396</v>
      </c>
      <c r="D408" s="1096" t="s">
        <v>1402</v>
      </c>
      <c r="E408" s="1096" t="s">
        <v>1403</v>
      </c>
      <c r="F408" s="634"/>
    </row>
    <row r="409" spans="1:6" ht="12.75">
      <c r="A409" s="184"/>
      <c r="B409" s="184"/>
      <c r="C409" s="186">
        <v>397</v>
      </c>
      <c r="D409" s="1096" t="s">
        <v>388</v>
      </c>
      <c r="E409" s="1096" t="s">
        <v>1404</v>
      </c>
      <c r="F409" s="634"/>
    </row>
    <row r="410" spans="1:6" ht="12.75">
      <c r="A410" s="184"/>
      <c r="B410" s="184"/>
      <c r="C410" s="186">
        <v>398</v>
      </c>
      <c r="D410" s="1096" t="s">
        <v>392</v>
      </c>
      <c r="E410" s="1096" t="s">
        <v>43</v>
      </c>
      <c r="F410" s="634"/>
    </row>
    <row r="411" spans="1:6" ht="12.75">
      <c r="A411" s="184"/>
      <c r="B411" s="184"/>
      <c r="C411" s="186">
        <v>399</v>
      </c>
      <c r="D411" s="1096" t="s">
        <v>1405</v>
      </c>
      <c r="E411" s="1096" t="s">
        <v>694</v>
      </c>
      <c r="F411" s="634"/>
    </row>
    <row r="412" spans="1:6" ht="12.75">
      <c r="A412" s="184"/>
      <c r="B412" s="184"/>
      <c r="C412" s="186">
        <v>400</v>
      </c>
      <c r="D412" s="1096" t="s">
        <v>614</v>
      </c>
      <c r="E412" s="1096" t="s">
        <v>1406</v>
      </c>
      <c r="F412" s="634"/>
    </row>
    <row r="413" spans="1:6" ht="12.75">
      <c r="A413" s="184"/>
      <c r="B413" s="184"/>
      <c r="C413" s="186">
        <v>401</v>
      </c>
      <c r="D413" s="1096" t="s">
        <v>626</v>
      </c>
      <c r="E413" s="1096" t="s">
        <v>694</v>
      </c>
      <c r="F413" s="634"/>
    </row>
    <row r="414" spans="1:6" ht="12.75">
      <c r="A414" s="184"/>
      <c r="B414" s="184"/>
      <c r="C414" s="186">
        <v>402</v>
      </c>
      <c r="D414" s="1096" t="s">
        <v>1407</v>
      </c>
      <c r="E414" s="1096" t="s">
        <v>613</v>
      </c>
      <c r="F414" s="634"/>
    </row>
    <row r="415" spans="1:6" ht="12.75">
      <c r="A415" s="184"/>
      <c r="B415" s="184"/>
      <c r="C415" s="186">
        <v>403</v>
      </c>
      <c r="D415" s="1096" t="s">
        <v>414</v>
      </c>
      <c r="E415" s="1096" t="s">
        <v>694</v>
      </c>
      <c r="F415" s="634"/>
    </row>
    <row r="416" spans="1:6" ht="12.75">
      <c r="A416" s="184"/>
      <c r="B416" s="184"/>
      <c r="C416" s="186">
        <v>404</v>
      </c>
      <c r="D416" s="1096" t="s">
        <v>790</v>
      </c>
      <c r="E416" s="1096" t="s">
        <v>43</v>
      </c>
      <c r="F416" s="634"/>
    </row>
    <row r="417" spans="1:6" ht="12.75">
      <c r="A417" s="184"/>
      <c r="B417" s="184"/>
      <c r="C417" s="186">
        <v>405</v>
      </c>
      <c r="D417" s="1096" t="s">
        <v>1408</v>
      </c>
      <c r="E417" s="1096" t="s">
        <v>694</v>
      </c>
      <c r="F417" s="634"/>
    </row>
    <row r="418" spans="1:6" ht="12.75">
      <c r="A418" s="184"/>
      <c r="B418" s="184"/>
      <c r="C418" s="186">
        <v>406</v>
      </c>
      <c r="D418" s="1096" t="s">
        <v>1409</v>
      </c>
      <c r="E418" s="1096" t="s">
        <v>390</v>
      </c>
      <c r="F418" s="634"/>
    </row>
    <row r="419" spans="1:6" ht="12.75">
      <c r="A419" s="184"/>
      <c r="B419" s="184"/>
      <c r="C419" s="186">
        <v>407</v>
      </c>
      <c r="D419" s="1096" t="s">
        <v>1410</v>
      </c>
      <c r="E419" s="1096" t="s">
        <v>373</v>
      </c>
      <c r="F419" s="634"/>
    </row>
    <row r="420" spans="1:6" ht="12.75">
      <c r="A420" s="184"/>
      <c r="B420" s="184"/>
      <c r="C420" s="186">
        <v>408</v>
      </c>
      <c r="D420" s="1096" t="s">
        <v>1411</v>
      </c>
      <c r="E420" s="1096" t="s">
        <v>694</v>
      </c>
      <c r="F420" s="634"/>
    </row>
    <row r="421" spans="1:6" ht="12.75">
      <c r="A421" s="184"/>
      <c r="B421" s="184"/>
      <c r="C421" s="186">
        <v>409</v>
      </c>
      <c r="D421" s="1096" t="s">
        <v>388</v>
      </c>
      <c r="E421" s="1096" t="s">
        <v>393</v>
      </c>
      <c r="F421" s="634"/>
    </row>
    <row r="422" spans="1:6" ht="12.75">
      <c r="A422" s="184"/>
      <c r="B422" s="184"/>
      <c r="C422" s="186">
        <v>410</v>
      </c>
      <c r="D422" s="1096" t="s">
        <v>1412</v>
      </c>
      <c r="E422" s="1096" t="s">
        <v>694</v>
      </c>
      <c r="F422" s="634"/>
    </row>
    <row r="423" spans="1:6" ht="12.75">
      <c r="A423" s="184"/>
      <c r="B423" s="184"/>
      <c r="C423" s="186">
        <v>411</v>
      </c>
      <c r="D423" s="1096" t="s">
        <v>1413</v>
      </c>
      <c r="E423" s="1096" t="s">
        <v>777</v>
      </c>
      <c r="F423" s="634"/>
    </row>
    <row r="424" spans="1:6" ht="12.75">
      <c r="A424" s="184"/>
      <c r="B424" s="184"/>
      <c r="C424" s="186">
        <v>412</v>
      </c>
      <c r="D424" s="1096" t="s">
        <v>641</v>
      </c>
      <c r="E424" s="1096" t="s">
        <v>337</v>
      </c>
      <c r="F424" s="634"/>
    </row>
    <row r="425" spans="1:6" ht="12.75">
      <c r="A425" s="184"/>
      <c r="B425" s="184"/>
      <c r="C425" s="186">
        <v>413</v>
      </c>
      <c r="D425" s="1096" t="s">
        <v>411</v>
      </c>
      <c r="E425" s="1096" t="s">
        <v>419</v>
      </c>
      <c r="F425" s="634"/>
    </row>
    <row r="426" spans="1:6" ht="12.75">
      <c r="A426" s="184"/>
      <c r="B426" s="184"/>
      <c r="C426" s="186">
        <v>414</v>
      </c>
      <c r="D426" s="1096" t="s">
        <v>633</v>
      </c>
      <c r="E426" s="1096" t="s">
        <v>1414</v>
      </c>
      <c r="F426" s="634"/>
    </row>
    <row r="427" spans="1:6" ht="12.75">
      <c r="A427" s="184"/>
      <c r="B427" s="184"/>
      <c r="C427" s="186">
        <v>415</v>
      </c>
      <c r="D427" s="1096" t="s">
        <v>394</v>
      </c>
      <c r="E427" s="1096" t="s">
        <v>390</v>
      </c>
      <c r="F427" s="634"/>
    </row>
    <row r="428" spans="1:6" ht="12.75">
      <c r="A428" s="184"/>
      <c r="B428" s="184"/>
      <c r="C428" s="186">
        <v>416</v>
      </c>
      <c r="D428" s="1096" t="s">
        <v>1415</v>
      </c>
      <c r="E428" s="1096" t="s">
        <v>694</v>
      </c>
      <c r="F428" s="634"/>
    </row>
    <row r="429" spans="1:6" ht="12.75">
      <c r="A429" s="184"/>
      <c r="B429" s="184"/>
      <c r="C429" s="186">
        <v>417</v>
      </c>
      <c r="D429" s="1096" t="s">
        <v>566</v>
      </c>
      <c r="E429" s="1096" t="s">
        <v>1416</v>
      </c>
      <c r="F429" s="634"/>
    </row>
    <row r="430" spans="1:6" ht="12.75">
      <c r="A430" s="184"/>
      <c r="B430" s="184"/>
      <c r="C430" s="186">
        <v>418</v>
      </c>
      <c r="D430" s="1096" t="s">
        <v>407</v>
      </c>
      <c r="E430" s="1096" t="s">
        <v>1417</v>
      </c>
      <c r="F430" s="634"/>
    </row>
    <row r="431" spans="1:6" ht="12.75">
      <c r="A431" s="184"/>
      <c r="B431" s="184"/>
      <c r="C431" s="186">
        <v>419</v>
      </c>
      <c r="D431" s="1096" t="s">
        <v>397</v>
      </c>
      <c r="E431" s="1096" t="s">
        <v>1418</v>
      </c>
      <c r="F431" s="634"/>
    </row>
    <row r="432" spans="1:6" ht="12.75">
      <c r="A432" s="184"/>
      <c r="B432" s="184"/>
      <c r="C432" s="186">
        <v>420</v>
      </c>
      <c r="D432" s="1096" t="s">
        <v>1419</v>
      </c>
      <c r="E432" s="1096" t="s">
        <v>694</v>
      </c>
      <c r="F432" s="634"/>
    </row>
    <row r="433" spans="1:6" ht="12.75">
      <c r="A433" s="184"/>
      <c r="B433" s="184"/>
      <c r="C433" s="186">
        <v>421</v>
      </c>
      <c r="D433" s="1096" t="s">
        <v>791</v>
      </c>
      <c r="E433" s="1096" t="s">
        <v>694</v>
      </c>
      <c r="F433" s="634"/>
    </row>
    <row r="434" spans="1:6" ht="12.75">
      <c r="A434" s="184"/>
      <c r="B434" s="184"/>
      <c r="C434" s="186">
        <v>422</v>
      </c>
      <c r="D434" s="1096" t="s">
        <v>1271</v>
      </c>
      <c r="E434" s="1096" t="s">
        <v>43</v>
      </c>
      <c r="F434" s="634"/>
    </row>
    <row r="435" spans="1:6" ht="12.75">
      <c r="A435" s="184"/>
      <c r="B435" s="184"/>
      <c r="C435" s="186">
        <v>423</v>
      </c>
      <c r="D435" s="1096" t="s">
        <v>614</v>
      </c>
      <c r="E435" s="1096" t="s">
        <v>43</v>
      </c>
      <c r="F435" s="634"/>
    </row>
    <row r="436" spans="1:6" ht="12.75">
      <c r="A436" s="184"/>
      <c r="B436" s="184"/>
      <c r="C436" s="186">
        <v>424</v>
      </c>
      <c r="D436" s="1096" t="s">
        <v>633</v>
      </c>
      <c r="E436" s="1096" t="s">
        <v>1420</v>
      </c>
      <c r="F436" s="634"/>
    </row>
    <row r="437" spans="1:6" ht="12.75">
      <c r="A437" s="184"/>
      <c r="B437" s="184"/>
      <c r="C437" s="186">
        <v>425</v>
      </c>
      <c r="D437" s="1096" t="s">
        <v>394</v>
      </c>
      <c r="E437" s="1096" t="s">
        <v>1295</v>
      </c>
      <c r="F437" s="634"/>
    </row>
    <row r="438" spans="1:6" ht="12.75">
      <c r="A438" s="184"/>
      <c r="B438" s="184"/>
      <c r="C438" s="186">
        <v>426</v>
      </c>
      <c r="D438" s="1096" t="s">
        <v>1421</v>
      </c>
      <c r="E438" s="1096" t="s">
        <v>694</v>
      </c>
      <c r="F438" s="634"/>
    </row>
    <row r="439" spans="1:6" ht="12.75">
      <c r="A439" s="184"/>
      <c r="B439" s="184"/>
      <c r="C439" s="186">
        <v>427</v>
      </c>
      <c r="D439" s="1096" t="s">
        <v>392</v>
      </c>
      <c r="E439" s="1096" t="s">
        <v>1342</v>
      </c>
      <c r="F439" s="634"/>
    </row>
    <row r="440" spans="1:6" ht="12.75">
      <c r="A440" s="184"/>
      <c r="B440" s="184"/>
      <c r="C440" s="186">
        <v>428</v>
      </c>
      <c r="D440" s="1096" t="s">
        <v>773</v>
      </c>
      <c r="E440" s="1096" t="s">
        <v>1422</v>
      </c>
      <c r="F440" s="634"/>
    </row>
    <row r="441" spans="1:6" ht="12.75">
      <c r="A441" s="184"/>
      <c r="B441" s="184"/>
      <c r="C441" s="186">
        <v>429</v>
      </c>
      <c r="D441" s="1096" t="s">
        <v>1173</v>
      </c>
      <c r="E441" s="1096" t="s">
        <v>1423</v>
      </c>
      <c r="F441" s="634"/>
    </row>
    <row r="442" spans="1:6" ht="12.75">
      <c r="A442" s="184"/>
      <c r="B442" s="184"/>
      <c r="C442" s="186">
        <v>430</v>
      </c>
      <c r="D442" s="1096" t="s">
        <v>565</v>
      </c>
      <c r="E442" s="1096" t="s">
        <v>694</v>
      </c>
      <c r="F442" s="634"/>
    </row>
    <row r="443" spans="1:6" ht="12.75">
      <c r="A443" s="184"/>
      <c r="B443" s="184"/>
      <c r="C443" s="186">
        <v>431</v>
      </c>
      <c r="D443" s="1096" t="s">
        <v>1424</v>
      </c>
      <c r="E443" s="1096" t="s">
        <v>694</v>
      </c>
      <c r="F443" s="634"/>
    </row>
    <row r="444" spans="1:6" ht="12.75">
      <c r="A444" s="184"/>
      <c r="B444" s="184"/>
      <c r="C444" s="186">
        <v>432</v>
      </c>
      <c r="D444" s="1096" t="s">
        <v>1425</v>
      </c>
      <c r="E444" s="1096" t="s">
        <v>380</v>
      </c>
      <c r="F444" s="634"/>
    </row>
    <row r="445" spans="1:6" ht="12.75">
      <c r="A445" s="184"/>
      <c r="B445" s="184"/>
      <c r="C445" s="186">
        <v>433</v>
      </c>
      <c r="D445" s="1096" t="s">
        <v>388</v>
      </c>
      <c r="E445" s="1096" t="s">
        <v>1426</v>
      </c>
      <c r="F445" s="634"/>
    </row>
    <row r="446" spans="1:6" ht="12.75">
      <c r="A446" s="184"/>
      <c r="B446" s="184"/>
      <c r="C446" s="186">
        <v>434</v>
      </c>
      <c r="D446" s="1096" t="s">
        <v>388</v>
      </c>
      <c r="E446" s="1096" t="s">
        <v>694</v>
      </c>
      <c r="F446" s="634"/>
    </row>
    <row r="447" spans="1:6" ht="12.75">
      <c r="A447" s="184"/>
      <c r="B447" s="184"/>
      <c r="C447" s="186">
        <v>435</v>
      </c>
      <c r="D447" s="1096" t="s">
        <v>399</v>
      </c>
      <c r="E447" s="1096" t="s">
        <v>694</v>
      </c>
      <c r="F447" s="634"/>
    </row>
    <row r="448" spans="1:6" ht="12.75">
      <c r="A448" s="184"/>
      <c r="B448" s="184"/>
      <c r="C448" s="186">
        <v>436</v>
      </c>
      <c r="D448" s="1096" t="s">
        <v>1427</v>
      </c>
      <c r="E448" s="1096" t="s">
        <v>30</v>
      </c>
      <c r="F448" s="634"/>
    </row>
    <row r="449" spans="1:6" ht="12.75">
      <c r="A449" s="184"/>
      <c r="B449" s="184"/>
      <c r="C449" s="186">
        <v>437</v>
      </c>
      <c r="D449" s="1096" t="s">
        <v>801</v>
      </c>
      <c r="E449" s="1096" t="s">
        <v>390</v>
      </c>
      <c r="F449" s="634"/>
    </row>
    <row r="450" spans="1:6" ht="12.75">
      <c r="A450" s="184"/>
      <c r="B450" s="184"/>
      <c r="C450" s="186">
        <v>438</v>
      </c>
      <c r="D450" s="1096" t="s">
        <v>1428</v>
      </c>
      <c r="E450" s="1096" t="s">
        <v>694</v>
      </c>
      <c r="F450" s="634"/>
    </row>
    <row r="451" spans="1:6" ht="12.75">
      <c r="A451" s="184"/>
      <c r="B451" s="184"/>
      <c r="C451" s="186">
        <v>439</v>
      </c>
      <c r="D451" s="1096" t="s">
        <v>792</v>
      </c>
      <c r="E451" s="1096" t="s">
        <v>1429</v>
      </c>
      <c r="F451" s="634"/>
    </row>
    <row r="452" spans="1:6" ht="12.75">
      <c r="A452" s="184"/>
      <c r="B452" s="184"/>
      <c r="C452" s="186">
        <v>440</v>
      </c>
      <c r="D452" s="1096" t="s">
        <v>572</v>
      </c>
      <c r="E452" s="1096" t="s">
        <v>1430</v>
      </c>
      <c r="F452" s="634"/>
    </row>
    <row r="453" spans="1:6" ht="12.75">
      <c r="A453" s="184"/>
      <c r="B453" s="184"/>
      <c r="C453" s="186">
        <v>441</v>
      </c>
      <c r="D453" s="1096" t="s">
        <v>1431</v>
      </c>
      <c r="E453" s="1096" t="s">
        <v>694</v>
      </c>
      <c r="F453" s="634"/>
    </row>
    <row r="454" spans="1:6" ht="12.75">
      <c r="A454" s="184"/>
      <c r="B454" s="184"/>
      <c r="C454" s="186">
        <v>442</v>
      </c>
      <c r="D454" s="1096" t="s">
        <v>1432</v>
      </c>
      <c r="E454" s="1096" t="s">
        <v>617</v>
      </c>
      <c r="F454" s="634"/>
    </row>
    <row r="455" spans="1:6" ht="12.75">
      <c r="A455" s="184"/>
      <c r="B455" s="184"/>
      <c r="C455" s="186">
        <v>443</v>
      </c>
      <c r="D455" s="1096" t="s">
        <v>397</v>
      </c>
      <c r="E455" s="1096" t="s">
        <v>43</v>
      </c>
      <c r="F455" s="634"/>
    </row>
    <row r="456" spans="1:6" ht="12.75">
      <c r="A456" s="184"/>
      <c r="B456" s="184"/>
      <c r="C456" s="186">
        <v>444</v>
      </c>
      <c r="D456" s="1096" t="s">
        <v>396</v>
      </c>
      <c r="E456" s="1096" t="s">
        <v>694</v>
      </c>
      <c r="F456" s="634"/>
    </row>
    <row r="457" spans="1:6" ht="12.75">
      <c r="A457" s="184"/>
      <c r="B457" s="184"/>
      <c r="C457" s="186">
        <v>445</v>
      </c>
      <c r="D457" s="1096" t="s">
        <v>643</v>
      </c>
      <c r="E457" s="1096" t="s">
        <v>43</v>
      </c>
      <c r="F457" s="634"/>
    </row>
    <row r="458" spans="1:6" ht="12.75">
      <c r="A458" s="184"/>
      <c r="B458" s="184"/>
      <c r="C458" s="186">
        <v>446</v>
      </c>
      <c r="D458" s="1096" t="s">
        <v>784</v>
      </c>
      <c r="E458" s="1096" t="s">
        <v>1433</v>
      </c>
      <c r="F458" s="634"/>
    </row>
    <row r="459" spans="1:6" ht="12.75">
      <c r="A459" s="184"/>
      <c r="B459" s="184"/>
      <c r="C459" s="186">
        <v>447</v>
      </c>
      <c r="D459" s="1096" t="s">
        <v>407</v>
      </c>
      <c r="E459" s="1096" t="s">
        <v>694</v>
      </c>
      <c r="F459" s="634"/>
    </row>
    <row r="460" spans="1:6" ht="12.75">
      <c r="A460" s="184"/>
      <c r="B460" s="184"/>
      <c r="C460" s="186">
        <v>448</v>
      </c>
      <c r="D460" s="1096" t="s">
        <v>638</v>
      </c>
      <c r="E460" s="1096" t="s">
        <v>43</v>
      </c>
      <c r="F460" s="634"/>
    </row>
    <row r="461" spans="1:6" ht="12.75">
      <c r="A461" s="184"/>
      <c r="B461" s="184"/>
      <c r="C461" s="186">
        <v>449</v>
      </c>
      <c r="D461" s="1096" t="s">
        <v>626</v>
      </c>
      <c r="E461" s="1096" t="s">
        <v>390</v>
      </c>
      <c r="F461" s="634"/>
    </row>
    <row r="462" spans="1:6" ht="12.75">
      <c r="A462" s="184"/>
      <c r="B462" s="184"/>
      <c r="C462" s="186">
        <v>450</v>
      </c>
      <c r="D462" s="1096" t="s">
        <v>1434</v>
      </c>
      <c r="E462" s="1096" t="s">
        <v>1435</v>
      </c>
      <c r="F462" s="634"/>
    </row>
    <row r="463" spans="1:6" ht="12.75">
      <c r="A463" s="184"/>
      <c r="B463" s="184"/>
      <c r="C463" s="186">
        <v>451</v>
      </c>
      <c r="D463" s="1096" t="s">
        <v>1436</v>
      </c>
      <c r="E463" s="1096" t="s">
        <v>694</v>
      </c>
      <c r="F463" s="634"/>
    </row>
    <row r="464" spans="1:6" ht="12.75">
      <c r="A464" s="184"/>
      <c r="B464" s="184"/>
      <c r="C464" s="186">
        <v>452</v>
      </c>
      <c r="D464" s="1096" t="s">
        <v>388</v>
      </c>
      <c r="E464" s="1096" t="s">
        <v>395</v>
      </c>
      <c r="F464" s="634"/>
    </row>
    <row r="465" spans="1:6" ht="12.75">
      <c r="A465" s="184"/>
      <c r="B465" s="184"/>
      <c r="C465" s="186">
        <v>453</v>
      </c>
      <c r="D465" s="1096" t="s">
        <v>1437</v>
      </c>
      <c r="E465" s="1096" t="s">
        <v>694</v>
      </c>
      <c r="F465" s="634"/>
    </row>
    <row r="466" spans="1:6" ht="12.75">
      <c r="A466" s="184"/>
      <c r="B466" s="184"/>
      <c r="C466" s="186">
        <v>454</v>
      </c>
      <c r="D466" s="1096" t="s">
        <v>388</v>
      </c>
      <c r="E466" s="1096" t="s">
        <v>43</v>
      </c>
      <c r="F466" s="634"/>
    </row>
    <row r="467" spans="1:6" ht="12.75">
      <c r="A467" s="184"/>
      <c r="B467" s="184"/>
      <c r="C467" s="186">
        <v>455</v>
      </c>
      <c r="D467" s="1096" t="s">
        <v>1438</v>
      </c>
      <c r="E467" s="1096" t="s">
        <v>1439</v>
      </c>
      <c r="F467" s="634"/>
    </row>
    <row r="468" spans="1:6" ht="12.75">
      <c r="A468" s="184"/>
      <c r="B468" s="184"/>
      <c r="C468" s="186">
        <v>456</v>
      </c>
      <c r="D468" s="1096" t="s">
        <v>1440</v>
      </c>
      <c r="E468" s="1096" t="s">
        <v>1441</v>
      </c>
      <c r="F468" s="634"/>
    </row>
    <row r="469" spans="1:6" ht="12.75">
      <c r="A469" s="184"/>
      <c r="B469" s="184"/>
      <c r="C469" s="186">
        <v>457</v>
      </c>
      <c r="D469" s="1096" t="s">
        <v>1442</v>
      </c>
      <c r="E469" s="1096" t="s">
        <v>1443</v>
      </c>
      <c r="F469" s="634"/>
    </row>
    <row r="470" spans="1:6" ht="12.75">
      <c r="A470" s="184"/>
      <c r="B470" s="184"/>
      <c r="C470" s="186">
        <v>458</v>
      </c>
      <c r="D470" s="1096" t="s">
        <v>1444</v>
      </c>
      <c r="E470" s="1096" t="s">
        <v>390</v>
      </c>
      <c r="F470" s="634"/>
    </row>
    <row r="471" spans="1:6" ht="12.75">
      <c r="A471" s="184"/>
      <c r="B471" s="184"/>
      <c r="C471" s="186">
        <v>459</v>
      </c>
      <c r="D471" s="1096" t="s">
        <v>1445</v>
      </c>
      <c r="E471" s="1096" t="s">
        <v>1446</v>
      </c>
      <c r="F471" s="634"/>
    </row>
    <row r="472" spans="1:6" ht="12.75">
      <c r="A472" s="184"/>
      <c r="B472" s="184"/>
      <c r="C472" s="186">
        <v>460</v>
      </c>
      <c r="D472" s="1096" t="s">
        <v>1447</v>
      </c>
      <c r="E472" s="1096" t="s">
        <v>1448</v>
      </c>
      <c r="F472" s="634"/>
    </row>
    <row r="473" spans="1:6" ht="12.75">
      <c r="A473" s="184"/>
      <c r="B473" s="184"/>
      <c r="C473" s="186">
        <v>461</v>
      </c>
      <c r="D473" s="1096" t="s">
        <v>1449</v>
      </c>
      <c r="E473" s="1096" t="s">
        <v>694</v>
      </c>
      <c r="F473" s="634"/>
    </row>
    <row r="474" spans="1:6" ht="12.75">
      <c r="A474" s="184"/>
      <c r="B474" s="184"/>
      <c r="C474" s="186">
        <v>462</v>
      </c>
      <c r="D474" s="1096" t="s">
        <v>1450</v>
      </c>
      <c r="E474" s="1096" t="s">
        <v>613</v>
      </c>
      <c r="F474" s="634"/>
    </row>
    <row r="475" spans="1:6" ht="12.75">
      <c r="A475" s="184"/>
      <c r="B475" s="184"/>
      <c r="C475" s="186">
        <v>463</v>
      </c>
      <c r="D475" s="1096" t="s">
        <v>404</v>
      </c>
      <c r="E475" s="1096" t="s">
        <v>1451</v>
      </c>
      <c r="F475" s="634"/>
    </row>
    <row r="476" spans="1:6" ht="12.75">
      <c r="A476" s="184"/>
      <c r="B476" s="184"/>
      <c r="C476" s="186">
        <v>464</v>
      </c>
      <c r="D476" s="1096" t="s">
        <v>1452</v>
      </c>
      <c r="E476" s="1096" t="s">
        <v>694</v>
      </c>
      <c r="F476" s="634"/>
    </row>
    <row r="477" spans="1:6" ht="12.75">
      <c r="A477" s="184"/>
      <c r="B477" s="184"/>
      <c r="C477" s="186">
        <v>465</v>
      </c>
      <c r="D477" s="1096" t="s">
        <v>1453</v>
      </c>
      <c r="E477" s="1096" t="s">
        <v>1454</v>
      </c>
      <c r="F477" s="634"/>
    </row>
    <row r="478" spans="1:6" ht="12.75">
      <c r="A478" s="184"/>
      <c r="B478" s="184"/>
      <c r="C478" s="186">
        <v>466</v>
      </c>
      <c r="D478" s="1096" t="s">
        <v>642</v>
      </c>
      <c r="E478" s="1096" t="s">
        <v>390</v>
      </c>
      <c r="F478" s="634"/>
    </row>
    <row r="479" spans="1:6" ht="12.75">
      <c r="A479" s="184"/>
      <c r="B479" s="184"/>
      <c r="C479" s="186">
        <v>467</v>
      </c>
      <c r="D479" s="1096" t="s">
        <v>407</v>
      </c>
      <c r="E479" s="1096" t="s">
        <v>1455</v>
      </c>
      <c r="F479" s="634"/>
    </row>
    <row r="480" spans="1:6" ht="12.75">
      <c r="A480" s="184"/>
      <c r="B480" s="184"/>
      <c r="C480" s="186">
        <v>468</v>
      </c>
      <c r="D480" s="1096" t="s">
        <v>1268</v>
      </c>
      <c r="E480" s="1096" t="s">
        <v>694</v>
      </c>
      <c r="F480" s="634"/>
    </row>
    <row r="481" spans="1:6" ht="12.75">
      <c r="A481" s="184"/>
      <c r="B481" s="184"/>
      <c r="C481" s="186">
        <v>469</v>
      </c>
      <c r="D481" s="1096" t="s">
        <v>1456</v>
      </c>
      <c r="E481" s="1096" t="s">
        <v>413</v>
      </c>
      <c r="F481" s="634"/>
    </row>
    <row r="482" spans="1:6" ht="12.75">
      <c r="A482" s="184"/>
      <c r="B482" s="184"/>
      <c r="C482" s="186">
        <v>470</v>
      </c>
      <c r="D482" s="1096" t="s">
        <v>1457</v>
      </c>
      <c r="E482" s="1096" t="s">
        <v>30</v>
      </c>
      <c r="F482" s="634"/>
    </row>
    <row r="483" spans="1:6" ht="12.75">
      <c r="A483" s="184"/>
      <c r="B483" s="184"/>
      <c r="C483" s="186">
        <v>471</v>
      </c>
      <c r="D483" s="1096" t="s">
        <v>1458</v>
      </c>
      <c r="E483" s="1096" t="s">
        <v>803</v>
      </c>
      <c r="F483" s="634"/>
    </row>
    <row r="484" spans="1:6" ht="12.75">
      <c r="A484" s="184"/>
      <c r="B484" s="184"/>
      <c r="C484" s="186">
        <v>472</v>
      </c>
      <c r="D484" s="1096" t="s">
        <v>1459</v>
      </c>
      <c r="E484" s="1096" t="s">
        <v>43</v>
      </c>
      <c r="F484" s="634"/>
    </row>
    <row r="485" spans="1:6" ht="12.75">
      <c r="A485" s="184"/>
      <c r="B485" s="184"/>
      <c r="C485" s="186">
        <v>473</v>
      </c>
      <c r="D485" s="1096" t="s">
        <v>406</v>
      </c>
      <c r="E485" s="1096" t="s">
        <v>1460</v>
      </c>
      <c r="F485" s="634"/>
    </row>
    <row r="486" spans="1:6" ht="12.75">
      <c r="A486" s="184"/>
      <c r="B486" s="184"/>
      <c r="C486" s="186">
        <v>474</v>
      </c>
      <c r="D486" s="1096" t="s">
        <v>407</v>
      </c>
      <c r="E486" s="1096" t="s">
        <v>1339</v>
      </c>
      <c r="F486" s="634"/>
    </row>
    <row r="487" spans="1:6" ht="12.75">
      <c r="A487" s="184"/>
      <c r="B487" s="184"/>
      <c r="C487" s="186">
        <v>475</v>
      </c>
      <c r="D487" s="1096" t="s">
        <v>1461</v>
      </c>
      <c r="E487" s="1096" t="s">
        <v>30</v>
      </c>
      <c r="F487" s="634"/>
    </row>
    <row r="488" spans="1:6" ht="12.75">
      <c r="A488" s="184"/>
      <c r="B488" s="184"/>
      <c r="C488" s="186">
        <v>476</v>
      </c>
      <c r="D488" s="1096" t="s">
        <v>625</v>
      </c>
      <c r="E488" s="1096" t="s">
        <v>390</v>
      </c>
      <c r="F488" s="634"/>
    </row>
    <row r="489" spans="1:6" ht="12.75">
      <c r="A489" s="184"/>
      <c r="B489" s="184"/>
      <c r="C489" s="186">
        <v>477</v>
      </c>
      <c r="D489" s="1096" t="s">
        <v>1462</v>
      </c>
      <c r="E489" s="1096" t="s">
        <v>338</v>
      </c>
      <c r="F489" s="634"/>
    </row>
    <row r="490" spans="1:6" ht="12.75">
      <c r="A490" s="184"/>
      <c r="B490" s="184"/>
      <c r="C490" s="186">
        <v>478</v>
      </c>
      <c r="D490" s="1096" t="s">
        <v>1463</v>
      </c>
      <c r="E490" s="1096" t="s">
        <v>782</v>
      </c>
      <c r="F490" s="634"/>
    </row>
    <row r="491" spans="1:6" ht="12.75">
      <c r="A491" s="184"/>
      <c r="B491" s="184"/>
      <c r="C491" s="186">
        <v>479</v>
      </c>
      <c r="D491" s="1096" t="s">
        <v>1464</v>
      </c>
      <c r="E491" s="1096" t="s">
        <v>632</v>
      </c>
      <c r="F491" s="634"/>
    </row>
    <row r="492" spans="1:6" ht="12.75">
      <c r="A492" s="184"/>
      <c r="B492" s="184"/>
      <c r="C492" s="186">
        <v>480</v>
      </c>
      <c r="D492" s="1096" t="s">
        <v>566</v>
      </c>
      <c r="E492" s="1096" t="s">
        <v>43</v>
      </c>
      <c r="F492" s="634"/>
    </row>
    <row r="493" spans="1:6" ht="12.75">
      <c r="A493" s="184"/>
      <c r="B493" s="184"/>
      <c r="C493" s="186">
        <v>481</v>
      </c>
      <c r="D493" s="1096" t="s">
        <v>394</v>
      </c>
      <c r="E493" s="1096" t="s">
        <v>393</v>
      </c>
      <c r="F493" s="634"/>
    </row>
    <row r="494" spans="1:6" ht="12.75">
      <c r="A494" s="184"/>
      <c r="B494" s="184"/>
      <c r="C494" s="186">
        <v>482</v>
      </c>
      <c r="D494" s="1096" t="s">
        <v>636</v>
      </c>
      <c r="E494" s="1096" t="s">
        <v>1465</v>
      </c>
      <c r="F494" s="634"/>
    </row>
    <row r="495" spans="1:6" ht="12.75">
      <c r="A495" s="184"/>
      <c r="B495" s="184"/>
      <c r="C495" s="186">
        <v>483</v>
      </c>
      <c r="D495" s="1096" t="s">
        <v>402</v>
      </c>
      <c r="E495" s="1096" t="s">
        <v>1466</v>
      </c>
      <c r="F495" s="634"/>
    </row>
    <row r="496" spans="1:6" ht="12.75">
      <c r="A496" s="184"/>
      <c r="B496" s="184"/>
      <c r="C496" s="186">
        <v>484</v>
      </c>
      <c r="D496" s="1096" t="s">
        <v>618</v>
      </c>
      <c r="E496" s="1096" t="s">
        <v>32</v>
      </c>
      <c r="F496" s="634"/>
    </row>
    <row r="497" spans="1:6" ht="12.75">
      <c r="A497" s="184"/>
      <c r="B497" s="184"/>
      <c r="C497" s="186">
        <v>485</v>
      </c>
      <c r="D497" s="1096" t="s">
        <v>1467</v>
      </c>
      <c r="E497" s="1096" t="s">
        <v>390</v>
      </c>
      <c r="F497" s="634"/>
    </row>
    <row r="498" spans="1:6" ht="12.75">
      <c r="A498" s="184"/>
      <c r="B498" s="184"/>
      <c r="C498" s="186">
        <v>486</v>
      </c>
      <c r="D498" s="1096" t="s">
        <v>388</v>
      </c>
      <c r="E498" s="1096" t="s">
        <v>43</v>
      </c>
      <c r="F498" s="634"/>
    </row>
    <row r="499" spans="1:6" ht="12.75">
      <c r="A499" s="184"/>
      <c r="B499" s="184"/>
      <c r="C499" s="186">
        <v>487</v>
      </c>
      <c r="D499" s="1096" t="s">
        <v>623</v>
      </c>
      <c r="E499" s="1096" t="s">
        <v>694</v>
      </c>
      <c r="F499" s="634"/>
    </row>
    <row r="500" spans="1:6" ht="12.75">
      <c r="A500" s="184"/>
      <c r="B500" s="184"/>
      <c r="C500" s="186">
        <v>488</v>
      </c>
      <c r="D500" s="1096" t="s">
        <v>1468</v>
      </c>
      <c r="E500" s="1096" t="s">
        <v>694</v>
      </c>
      <c r="F500" s="634"/>
    </row>
    <row r="501" spans="1:6" ht="12.75">
      <c r="A501" s="184"/>
      <c r="B501" s="184"/>
      <c r="C501" s="186">
        <v>489</v>
      </c>
      <c r="D501" s="1096" t="s">
        <v>791</v>
      </c>
      <c r="E501" s="1096" t="s">
        <v>694</v>
      </c>
      <c r="F501" s="634"/>
    </row>
    <row r="502" spans="1:6" ht="12.75">
      <c r="A502" s="184"/>
      <c r="B502" s="184"/>
      <c r="C502" s="186">
        <v>490</v>
      </c>
      <c r="D502" s="1096" t="s">
        <v>386</v>
      </c>
      <c r="E502" s="1096" t="s">
        <v>390</v>
      </c>
      <c r="F502" s="634"/>
    </row>
    <row r="503" spans="1:6" ht="12.75">
      <c r="A503" s="184"/>
      <c r="B503" s="184"/>
      <c r="C503" s="186">
        <v>491</v>
      </c>
      <c r="D503" s="1096" t="s">
        <v>388</v>
      </c>
      <c r="E503" s="1096" t="s">
        <v>1469</v>
      </c>
      <c r="F503" s="634"/>
    </row>
    <row r="504" spans="1:6" ht="12.75">
      <c r="A504" s="184"/>
      <c r="B504" s="184"/>
      <c r="C504" s="186">
        <v>492</v>
      </c>
      <c r="D504" s="1096" t="s">
        <v>1470</v>
      </c>
      <c r="E504" s="1096" t="s">
        <v>694</v>
      </c>
      <c r="F504" s="634"/>
    </row>
    <row r="505" spans="1:6" ht="12.75">
      <c r="A505" s="184"/>
      <c r="B505" s="184"/>
      <c r="C505" s="186">
        <v>493</v>
      </c>
      <c r="D505" s="1096" t="s">
        <v>411</v>
      </c>
      <c r="E505" s="1096" t="s">
        <v>1471</v>
      </c>
      <c r="F505" s="634"/>
    </row>
    <row r="506" spans="1:6" ht="12.75">
      <c r="A506" s="184"/>
      <c r="B506" s="184"/>
      <c r="C506" s="186">
        <v>494</v>
      </c>
      <c r="D506" s="1096" t="s">
        <v>1472</v>
      </c>
      <c r="E506" s="1096" t="s">
        <v>622</v>
      </c>
      <c r="F506" s="634"/>
    </row>
    <row r="507" spans="1:6" ht="12.75">
      <c r="A507" s="184"/>
      <c r="B507" s="184"/>
      <c r="C507" s="186">
        <v>495</v>
      </c>
      <c r="D507" s="1096" t="s">
        <v>1473</v>
      </c>
      <c r="E507" s="1096" t="s">
        <v>767</v>
      </c>
      <c r="F507" s="634"/>
    </row>
    <row r="508" spans="1:6" ht="12.75">
      <c r="A508" s="184"/>
      <c r="B508" s="184"/>
      <c r="C508" s="186">
        <v>496</v>
      </c>
      <c r="D508" s="1096" t="s">
        <v>565</v>
      </c>
      <c r="E508" s="1096" t="s">
        <v>1474</v>
      </c>
      <c r="F508" s="634"/>
    </row>
    <row r="509" spans="1:6" ht="12.75">
      <c r="A509" s="184"/>
      <c r="B509" s="184"/>
      <c r="C509" s="186">
        <v>497</v>
      </c>
      <c r="D509" s="1096" t="s">
        <v>1475</v>
      </c>
      <c r="E509" s="1096" t="s">
        <v>1476</v>
      </c>
      <c r="F509" s="634"/>
    </row>
    <row r="510" spans="1:6" ht="12.75">
      <c r="A510" s="184"/>
      <c r="B510" s="184"/>
      <c r="C510" s="186">
        <v>498</v>
      </c>
      <c r="D510" s="1096" t="s">
        <v>407</v>
      </c>
      <c r="E510" s="1096" t="s">
        <v>694</v>
      </c>
      <c r="F510" s="634"/>
    </row>
    <row r="511" spans="1:6" ht="12.75">
      <c r="A511" s="184"/>
      <c r="B511" s="184"/>
      <c r="C511" s="186">
        <v>499</v>
      </c>
      <c r="D511" s="1096" t="s">
        <v>768</v>
      </c>
      <c r="E511" s="1096" t="s">
        <v>804</v>
      </c>
      <c r="F511" s="634"/>
    </row>
    <row r="512" spans="1:6" ht="12.75">
      <c r="A512" s="184"/>
      <c r="B512" s="184"/>
      <c r="C512" s="186">
        <v>500</v>
      </c>
      <c r="D512" s="1096" t="s">
        <v>386</v>
      </c>
      <c r="E512" s="1096" t="s">
        <v>1439</v>
      </c>
      <c r="F512" s="634"/>
    </row>
    <row r="513" spans="1:6" ht="12.75">
      <c r="A513" s="184"/>
      <c r="B513" s="184"/>
      <c r="C513" s="186">
        <v>501</v>
      </c>
      <c r="D513" s="1096" t="s">
        <v>636</v>
      </c>
      <c r="E513" s="1096" t="s">
        <v>694</v>
      </c>
      <c r="F513" s="634"/>
    </row>
    <row r="514" spans="1:6" ht="12.75">
      <c r="A514" s="184"/>
      <c r="B514" s="184"/>
      <c r="C514" s="186">
        <v>502</v>
      </c>
      <c r="D514" s="1096" t="s">
        <v>624</v>
      </c>
      <c r="E514" s="1096" t="s">
        <v>694</v>
      </c>
      <c r="F514" s="634"/>
    </row>
    <row r="515" spans="1:6" ht="12.75">
      <c r="A515" s="184"/>
      <c r="B515" s="184"/>
      <c r="C515" s="186">
        <v>503</v>
      </c>
      <c r="D515" s="1096" t="s">
        <v>1477</v>
      </c>
      <c r="E515" s="1096" t="s">
        <v>385</v>
      </c>
      <c r="F515" s="634"/>
    </row>
    <row r="516" spans="1:6" ht="12.75">
      <c r="A516" s="184"/>
      <c r="B516" s="184"/>
      <c r="C516" s="186">
        <v>504</v>
      </c>
      <c r="D516" s="1096" t="s">
        <v>407</v>
      </c>
      <c r="E516" s="1096" t="s">
        <v>413</v>
      </c>
      <c r="F516" s="634"/>
    </row>
    <row r="517" spans="1:6" ht="12.75">
      <c r="A517" s="184"/>
      <c r="B517" s="184"/>
      <c r="C517" s="186">
        <v>505</v>
      </c>
      <c r="D517" s="1096" t="s">
        <v>394</v>
      </c>
      <c r="E517" s="1096" t="s">
        <v>385</v>
      </c>
      <c r="F517" s="634"/>
    </row>
    <row r="518" spans="1:6" ht="12.75">
      <c r="A518" s="184"/>
      <c r="B518" s="184"/>
      <c r="C518" s="186">
        <v>506</v>
      </c>
      <c r="D518" s="1096" t="s">
        <v>1478</v>
      </c>
      <c r="E518" s="1096" t="s">
        <v>568</v>
      </c>
      <c r="F518" s="634"/>
    </row>
    <row r="519" spans="1:6" ht="12.75">
      <c r="A519" s="184"/>
      <c r="B519" s="184"/>
      <c r="C519" s="186">
        <v>507</v>
      </c>
      <c r="D519" s="1096" t="s">
        <v>411</v>
      </c>
      <c r="E519" s="1096" t="s">
        <v>1479</v>
      </c>
      <c r="F519" s="634"/>
    </row>
    <row r="520" spans="1:6" ht="12.75">
      <c r="A520" s="184"/>
      <c r="B520" s="184"/>
      <c r="C520" s="186">
        <v>508</v>
      </c>
      <c r="D520" s="1096" t="s">
        <v>1480</v>
      </c>
      <c r="E520" s="1096" t="s">
        <v>694</v>
      </c>
      <c r="F520" s="634"/>
    </row>
    <row r="521" spans="1:6" ht="12.75">
      <c r="A521" s="184"/>
      <c r="B521" s="184"/>
      <c r="C521" s="186">
        <v>509</v>
      </c>
      <c r="D521" s="1096" t="s">
        <v>1481</v>
      </c>
      <c r="E521" s="1096" t="s">
        <v>694</v>
      </c>
      <c r="F521" s="634"/>
    </row>
    <row r="522" spans="1:6" ht="12.75">
      <c r="A522" s="184"/>
      <c r="B522" s="184"/>
      <c r="C522" s="186">
        <v>510</v>
      </c>
      <c r="D522" s="1096" t="s">
        <v>394</v>
      </c>
      <c r="E522" s="1096" t="s">
        <v>694</v>
      </c>
      <c r="F522" s="634"/>
    </row>
    <row r="523" spans="1:6" ht="12.75">
      <c r="A523" s="184"/>
      <c r="B523" s="184"/>
      <c r="C523" s="186">
        <v>511</v>
      </c>
      <c r="D523" s="1096" t="s">
        <v>392</v>
      </c>
      <c r="E523" s="1096" t="s">
        <v>1482</v>
      </c>
      <c r="F523" s="634"/>
    </row>
    <row r="524" spans="1:6" ht="25.5">
      <c r="A524" s="184"/>
      <c r="B524" s="184"/>
      <c r="C524" s="186">
        <v>512</v>
      </c>
      <c r="D524" s="1096" t="s">
        <v>1483</v>
      </c>
      <c r="E524" s="1096" t="s">
        <v>787</v>
      </c>
      <c r="F524" s="634"/>
    </row>
    <row r="525" spans="1:6" ht="12.75">
      <c r="A525" s="184"/>
      <c r="B525" s="184"/>
      <c r="C525" s="186">
        <v>513</v>
      </c>
      <c r="D525" s="1096" t="s">
        <v>388</v>
      </c>
      <c r="E525" s="1096" t="s">
        <v>694</v>
      </c>
      <c r="F525" s="634"/>
    </row>
    <row r="526" spans="1:6" ht="12.75">
      <c r="A526" s="184"/>
      <c r="B526" s="184"/>
      <c r="C526" s="186">
        <v>514</v>
      </c>
      <c r="D526" s="1096" t="s">
        <v>1484</v>
      </c>
      <c r="E526" s="1096" t="s">
        <v>385</v>
      </c>
      <c r="F526" s="634"/>
    </row>
    <row r="527" spans="1:6" ht="12.75">
      <c r="A527" s="184"/>
      <c r="B527" s="184"/>
      <c r="C527" s="186">
        <v>515</v>
      </c>
      <c r="D527" s="1096" t="s">
        <v>403</v>
      </c>
      <c r="E527" s="1096" t="s">
        <v>648</v>
      </c>
      <c r="F527" s="634"/>
    </row>
    <row r="528" spans="1:6" ht="12.75">
      <c r="A528" s="184"/>
      <c r="B528" s="184"/>
      <c r="C528" s="186">
        <v>516</v>
      </c>
      <c r="D528" s="1096" t="s">
        <v>407</v>
      </c>
      <c r="E528" s="1096" t="s">
        <v>1485</v>
      </c>
      <c r="F528" s="634"/>
    </row>
    <row r="529" spans="1:6" ht="12.75">
      <c r="A529" s="184"/>
      <c r="B529" s="184"/>
      <c r="C529" s="186">
        <v>517</v>
      </c>
      <c r="D529" s="1096" t="s">
        <v>1486</v>
      </c>
      <c r="E529" s="1096" t="s">
        <v>1487</v>
      </c>
      <c r="F529" s="634"/>
    </row>
    <row r="530" spans="1:6" ht="12.75">
      <c r="A530" s="184"/>
      <c r="B530" s="184"/>
      <c r="C530" s="186">
        <v>518</v>
      </c>
      <c r="D530" s="1096" t="s">
        <v>392</v>
      </c>
      <c r="E530" s="1096" t="s">
        <v>337</v>
      </c>
      <c r="F530" s="634"/>
    </row>
    <row r="531" spans="1:6" ht="12.75">
      <c r="A531" s="184"/>
      <c r="B531" s="184"/>
      <c r="C531" s="186">
        <v>519</v>
      </c>
      <c r="D531" s="1096" t="s">
        <v>388</v>
      </c>
      <c r="E531" s="1096" t="s">
        <v>1488</v>
      </c>
      <c r="F531" s="634"/>
    </row>
    <row r="532" spans="1:6" ht="12.75">
      <c r="A532" s="184"/>
      <c r="B532" s="184"/>
      <c r="C532" s="186">
        <v>520</v>
      </c>
      <c r="D532" s="1096" t="s">
        <v>392</v>
      </c>
      <c r="E532" s="1096" t="s">
        <v>390</v>
      </c>
      <c r="F532" s="634"/>
    </row>
    <row r="533" spans="1:6" ht="12.75">
      <c r="A533" s="184"/>
      <c r="B533" s="184"/>
      <c r="C533" s="186">
        <v>521</v>
      </c>
      <c r="D533" s="1096" t="s">
        <v>404</v>
      </c>
      <c r="E533" s="1096" t="s">
        <v>1489</v>
      </c>
      <c r="F533" s="634"/>
    </row>
    <row r="534" spans="1:6" ht="12.75">
      <c r="A534" s="184"/>
      <c r="B534" s="184"/>
      <c r="C534" s="186">
        <v>522</v>
      </c>
      <c r="D534" s="1096" t="s">
        <v>628</v>
      </c>
      <c r="E534" s="1096" t="s">
        <v>694</v>
      </c>
      <c r="F534" s="634"/>
    </row>
    <row r="535" spans="1:6" ht="12.75">
      <c r="A535" s="184"/>
      <c r="B535" s="184"/>
      <c r="C535" s="186">
        <v>523</v>
      </c>
      <c r="D535" s="1096" t="s">
        <v>404</v>
      </c>
      <c r="E535" s="1096" t="s">
        <v>30</v>
      </c>
      <c r="F535" s="634"/>
    </row>
    <row r="536" spans="1:6" ht="12.75">
      <c r="A536" s="184"/>
      <c r="B536" s="184"/>
      <c r="C536" s="186">
        <v>524</v>
      </c>
      <c r="D536" s="1096" t="s">
        <v>1458</v>
      </c>
      <c r="E536" s="1096" t="s">
        <v>694</v>
      </c>
      <c r="F536" s="634"/>
    </row>
    <row r="537" spans="1:6" ht="12.75">
      <c r="A537" s="184"/>
      <c r="B537" s="184"/>
      <c r="C537" s="186">
        <v>525</v>
      </c>
      <c r="D537" s="1096" t="s">
        <v>621</v>
      </c>
      <c r="E537" s="1096" t="s">
        <v>1490</v>
      </c>
      <c r="F537" s="634"/>
    </row>
    <row r="538" spans="1:6" ht="12.75">
      <c r="A538" s="184"/>
      <c r="B538" s="184"/>
      <c r="C538" s="186">
        <v>526</v>
      </c>
      <c r="D538" s="1096" t="s">
        <v>1141</v>
      </c>
      <c r="E538" s="1096" t="s">
        <v>390</v>
      </c>
      <c r="F538" s="634"/>
    </row>
    <row r="539" spans="1:6" ht="12.75">
      <c r="A539" s="184"/>
      <c r="B539" s="184"/>
      <c r="C539" s="186">
        <v>527</v>
      </c>
      <c r="D539" s="1096" t="s">
        <v>400</v>
      </c>
      <c r="E539" s="1096" t="s">
        <v>694</v>
      </c>
      <c r="F539" s="634"/>
    </row>
    <row r="540" spans="1:6" ht="12.75">
      <c r="A540" s="184"/>
      <c r="B540" s="184"/>
      <c r="C540" s="186">
        <v>528</v>
      </c>
      <c r="D540" s="1096" t="s">
        <v>1491</v>
      </c>
      <c r="E540" s="1096" t="s">
        <v>694</v>
      </c>
      <c r="F540" s="634"/>
    </row>
    <row r="541" spans="1:6" ht="12.75">
      <c r="A541" s="184"/>
      <c r="B541" s="184"/>
      <c r="C541" s="186">
        <v>529</v>
      </c>
      <c r="D541" s="1096" t="s">
        <v>417</v>
      </c>
      <c r="E541" s="1096" t="s">
        <v>694</v>
      </c>
      <c r="F541" s="634"/>
    </row>
    <row r="542" spans="1:6" ht="12.75">
      <c r="A542" s="184"/>
      <c r="B542" s="184"/>
      <c r="C542" s="186">
        <v>530</v>
      </c>
      <c r="D542" s="1096" t="s">
        <v>407</v>
      </c>
      <c r="E542" s="1096" t="s">
        <v>777</v>
      </c>
      <c r="F542" s="634"/>
    </row>
    <row r="543" spans="1:6" ht="12.75">
      <c r="A543" s="184"/>
      <c r="B543" s="184"/>
      <c r="C543" s="186">
        <v>531</v>
      </c>
      <c r="D543" s="1096" t="s">
        <v>397</v>
      </c>
      <c r="E543" s="1096" t="s">
        <v>390</v>
      </c>
      <c r="F543" s="634"/>
    </row>
    <row r="544" spans="1:6" ht="12.75">
      <c r="A544" s="184"/>
      <c r="B544" s="184"/>
      <c r="C544" s="186">
        <v>532</v>
      </c>
      <c r="D544" s="1096" t="s">
        <v>1492</v>
      </c>
      <c r="E544" s="1096" t="s">
        <v>413</v>
      </c>
      <c r="F544" s="634"/>
    </row>
    <row r="545" spans="1:6" ht="12.75">
      <c r="A545" s="184"/>
      <c r="B545" s="184"/>
      <c r="C545" s="186">
        <v>533</v>
      </c>
      <c r="D545" s="1096" t="s">
        <v>411</v>
      </c>
      <c r="E545" s="1096" t="s">
        <v>613</v>
      </c>
      <c r="F545" s="634"/>
    </row>
    <row r="546" spans="1:6" ht="12.75">
      <c r="A546" s="184"/>
      <c r="B546" s="184"/>
      <c r="C546" s="186">
        <v>534</v>
      </c>
      <c r="D546" s="1096" t="s">
        <v>400</v>
      </c>
      <c r="E546" s="1096" t="s">
        <v>613</v>
      </c>
      <c r="F546" s="634"/>
    </row>
    <row r="547" spans="1:6" ht="12.75">
      <c r="A547" s="184"/>
      <c r="B547" s="184"/>
      <c r="C547" s="186">
        <v>535</v>
      </c>
      <c r="D547" s="1096" t="s">
        <v>407</v>
      </c>
      <c r="E547" s="1096" t="s">
        <v>390</v>
      </c>
      <c r="F547" s="634"/>
    </row>
    <row r="548" spans="1:6" ht="25.5">
      <c r="A548" s="184"/>
      <c r="B548" s="184"/>
      <c r="C548" s="186">
        <v>536</v>
      </c>
      <c r="D548" s="1096" t="s">
        <v>1493</v>
      </c>
      <c r="E548" s="1096" t="s">
        <v>694</v>
      </c>
      <c r="F548" s="634"/>
    </row>
    <row r="549" spans="1:6" ht="12.75">
      <c r="A549" s="184"/>
      <c r="B549" s="184"/>
      <c r="C549" s="186">
        <v>537</v>
      </c>
      <c r="D549" s="1096" t="s">
        <v>614</v>
      </c>
      <c r="E549" s="1096" t="s">
        <v>694</v>
      </c>
      <c r="F549" s="634"/>
    </row>
    <row r="550" spans="1:6" ht="12.75">
      <c r="A550" s="184"/>
      <c r="B550" s="184"/>
      <c r="C550" s="186">
        <v>538</v>
      </c>
      <c r="D550" s="1096" t="s">
        <v>394</v>
      </c>
      <c r="E550" s="1096" t="s">
        <v>1494</v>
      </c>
      <c r="F550" s="634"/>
    </row>
    <row r="551" spans="1:6" ht="12.75">
      <c r="A551" s="184"/>
      <c r="B551" s="184"/>
      <c r="C551" s="186">
        <v>539</v>
      </c>
      <c r="D551" s="1096" t="s">
        <v>1495</v>
      </c>
      <c r="E551" s="1096" t="s">
        <v>800</v>
      </c>
      <c r="F551" s="634"/>
    </row>
    <row r="552" spans="1:6" ht="12.75">
      <c r="A552" s="184"/>
      <c r="B552" s="184"/>
      <c r="C552" s="186">
        <v>540</v>
      </c>
      <c r="D552" s="1096" t="s">
        <v>397</v>
      </c>
      <c r="E552" s="1096" t="s">
        <v>390</v>
      </c>
      <c r="F552" s="634"/>
    </row>
    <row r="553" spans="1:6" ht="12.75">
      <c r="A553" s="184"/>
      <c r="B553" s="184"/>
      <c r="C553" s="186">
        <v>541</v>
      </c>
      <c r="D553" s="1096" t="s">
        <v>1173</v>
      </c>
      <c r="E553" s="1096" t="s">
        <v>694</v>
      </c>
      <c r="F553" s="634"/>
    </row>
    <row r="554" spans="1:6" ht="12.75">
      <c r="A554" s="184"/>
      <c r="B554" s="184"/>
      <c r="C554" s="186">
        <v>542</v>
      </c>
      <c r="D554" s="1096" t="s">
        <v>1496</v>
      </c>
      <c r="E554" s="1096" t="s">
        <v>1497</v>
      </c>
      <c r="F554" s="634"/>
    </row>
    <row r="555" spans="1:6" ht="12.75">
      <c r="A555" s="184"/>
      <c r="B555" s="184"/>
      <c r="C555" s="186">
        <v>543</v>
      </c>
      <c r="D555" s="1096" t="s">
        <v>387</v>
      </c>
      <c r="E555" s="1096" t="s">
        <v>694</v>
      </c>
      <c r="F555" s="634"/>
    </row>
    <row r="556" spans="1:6" ht="12.75">
      <c r="A556" s="184"/>
      <c r="B556" s="184"/>
      <c r="C556" s="186">
        <v>544</v>
      </c>
      <c r="D556" s="1096" t="s">
        <v>1498</v>
      </c>
      <c r="E556" s="1096" t="s">
        <v>694</v>
      </c>
      <c r="F556" s="634"/>
    </row>
    <row r="557" spans="1:6" ht="12.75">
      <c r="A557" s="184"/>
      <c r="B557" s="184"/>
      <c r="C557" s="186">
        <v>545</v>
      </c>
      <c r="D557" s="1096" t="s">
        <v>1499</v>
      </c>
      <c r="E557" s="1096" t="s">
        <v>571</v>
      </c>
      <c r="F557" s="634"/>
    </row>
    <row r="558" spans="1:6" ht="12.75">
      <c r="A558" s="184"/>
      <c r="B558" s="184"/>
      <c r="C558" s="186">
        <v>546</v>
      </c>
      <c r="D558" s="1096" t="s">
        <v>1500</v>
      </c>
      <c r="E558" s="1096" t="s">
        <v>694</v>
      </c>
      <c r="F558" s="634"/>
    </row>
    <row r="559" spans="1:6" ht="12.75">
      <c r="A559" s="184"/>
      <c r="B559" s="184"/>
      <c r="C559" s="186">
        <v>547</v>
      </c>
      <c r="D559" s="1096" t="s">
        <v>1501</v>
      </c>
      <c r="E559" s="1096" t="s">
        <v>373</v>
      </c>
      <c r="F559" s="634"/>
    </row>
    <row r="560" spans="1:6" ht="12.75">
      <c r="A560" s="184"/>
      <c r="B560" s="184"/>
      <c r="C560" s="186">
        <v>548</v>
      </c>
      <c r="D560" s="1096" t="s">
        <v>1502</v>
      </c>
      <c r="E560" s="1096" t="s">
        <v>395</v>
      </c>
      <c r="F560" s="634"/>
    </row>
    <row r="561" spans="1:6" ht="12.75">
      <c r="A561" s="184"/>
      <c r="B561" s="184"/>
      <c r="C561" s="186">
        <v>549</v>
      </c>
      <c r="D561" s="1096" t="s">
        <v>1271</v>
      </c>
      <c r="E561" s="1096" t="s">
        <v>694</v>
      </c>
      <c r="F561" s="634"/>
    </row>
    <row r="562" spans="1:6" ht="12.75">
      <c r="A562" s="184"/>
      <c r="B562" s="184"/>
      <c r="C562" s="186">
        <v>550</v>
      </c>
      <c r="D562" s="1096" t="s">
        <v>621</v>
      </c>
      <c r="E562" s="1096" t="s">
        <v>337</v>
      </c>
      <c r="F562" s="634"/>
    </row>
    <row r="563" spans="1:6" ht="12.75">
      <c r="A563" s="184"/>
      <c r="B563" s="184"/>
      <c r="C563" s="186">
        <v>551</v>
      </c>
      <c r="D563" s="1096" t="s">
        <v>642</v>
      </c>
      <c r="E563" s="1096" t="s">
        <v>390</v>
      </c>
      <c r="F563" s="634"/>
    </row>
    <row r="564" spans="1:6" ht="12.75">
      <c r="A564" s="184"/>
      <c r="B564" s="184"/>
      <c r="C564" s="186">
        <v>552</v>
      </c>
      <c r="D564" s="1096" t="s">
        <v>1298</v>
      </c>
      <c r="E564" s="1096" t="s">
        <v>694</v>
      </c>
      <c r="F564" s="634"/>
    </row>
    <row r="565" spans="1:6" ht="12.75">
      <c r="A565" s="184"/>
      <c r="B565" s="184"/>
      <c r="C565" s="186">
        <v>553</v>
      </c>
      <c r="D565" s="1096" t="s">
        <v>1503</v>
      </c>
      <c r="E565" s="1096" t="s">
        <v>694</v>
      </c>
      <c r="F565" s="634"/>
    </row>
    <row r="566" spans="1:6" ht="12.75">
      <c r="A566" s="184"/>
      <c r="B566" s="184"/>
      <c r="C566" s="186">
        <v>554</v>
      </c>
      <c r="D566" s="1096" t="s">
        <v>407</v>
      </c>
      <c r="E566" s="1096" t="s">
        <v>413</v>
      </c>
      <c r="F566" s="634"/>
    </row>
    <row r="567" spans="1:6" ht="12.75">
      <c r="A567" s="184"/>
      <c r="B567" s="184"/>
      <c r="C567" s="186">
        <v>555</v>
      </c>
      <c r="D567" s="1096" t="s">
        <v>566</v>
      </c>
      <c r="E567" s="1096" t="s">
        <v>1504</v>
      </c>
      <c r="F567" s="634"/>
    </row>
    <row r="568" spans="1:6" ht="12.75">
      <c r="A568" s="184"/>
      <c r="B568" s="184"/>
      <c r="C568" s="186">
        <v>556</v>
      </c>
      <c r="D568" s="1096" t="s">
        <v>407</v>
      </c>
      <c r="E568" s="1096" t="s">
        <v>694</v>
      </c>
      <c r="F568" s="634"/>
    </row>
    <row r="569" spans="1:6" ht="12.75">
      <c r="A569" s="184"/>
      <c r="B569" s="184"/>
      <c r="C569" s="186">
        <v>557</v>
      </c>
      <c r="D569" s="1096" t="s">
        <v>407</v>
      </c>
      <c r="E569" s="1096" t="s">
        <v>694</v>
      </c>
      <c r="F569" s="634"/>
    </row>
    <row r="570" spans="1:6" ht="12.75">
      <c r="A570" s="184"/>
      <c r="B570" s="184"/>
      <c r="C570" s="186">
        <v>558</v>
      </c>
      <c r="D570" s="1096" t="s">
        <v>388</v>
      </c>
      <c r="E570" s="1096" t="s">
        <v>1505</v>
      </c>
      <c r="F570" s="634"/>
    </row>
    <row r="571" spans="1:6" ht="12.75">
      <c r="A571" s="184"/>
      <c r="B571" s="184"/>
      <c r="C571" s="186">
        <v>559</v>
      </c>
      <c r="D571" s="1096" t="s">
        <v>397</v>
      </c>
      <c r="E571" s="1096" t="s">
        <v>617</v>
      </c>
      <c r="F571" s="634"/>
    </row>
    <row r="572" spans="1:6" ht="12.75">
      <c r="A572" s="184"/>
      <c r="B572" s="184"/>
      <c r="C572" s="186">
        <v>560</v>
      </c>
      <c r="D572" s="1096" t="s">
        <v>779</v>
      </c>
      <c r="E572" s="1096" t="s">
        <v>694</v>
      </c>
      <c r="F572" s="634"/>
    </row>
    <row r="573" spans="1:6" ht="12.75">
      <c r="A573" s="184"/>
      <c r="B573" s="184"/>
      <c r="C573" s="186">
        <v>561</v>
      </c>
      <c r="D573" s="1096" t="s">
        <v>1506</v>
      </c>
      <c r="E573" s="1096" t="s">
        <v>694</v>
      </c>
      <c r="F573" s="634"/>
    </row>
    <row r="574" spans="1:6" ht="12.75">
      <c r="A574" s="184"/>
      <c r="B574" s="184"/>
      <c r="C574" s="186">
        <v>562</v>
      </c>
      <c r="D574" s="1096" t="s">
        <v>1507</v>
      </c>
      <c r="E574" s="1096" t="s">
        <v>1508</v>
      </c>
      <c r="F574" s="634"/>
    </row>
    <row r="575" spans="1:6" ht="12.75">
      <c r="A575" s="184"/>
      <c r="B575" s="184"/>
      <c r="C575" s="186">
        <v>563</v>
      </c>
      <c r="D575" s="1096" t="s">
        <v>1509</v>
      </c>
      <c r="E575" s="1096" t="s">
        <v>694</v>
      </c>
      <c r="F575" s="634"/>
    </row>
    <row r="576" spans="1:6" ht="12.75">
      <c r="A576" s="184"/>
      <c r="B576" s="184"/>
      <c r="C576" s="186">
        <v>564</v>
      </c>
      <c r="D576" s="1096" t="s">
        <v>802</v>
      </c>
      <c r="E576" s="1096" t="s">
        <v>774</v>
      </c>
      <c r="F576" s="634"/>
    </row>
    <row r="577" spans="1:6" ht="12.75">
      <c r="A577" s="184"/>
      <c r="B577" s="184"/>
      <c r="C577" s="186">
        <v>565</v>
      </c>
      <c r="D577" s="1096" t="s">
        <v>388</v>
      </c>
      <c r="E577" s="1096" t="s">
        <v>785</v>
      </c>
      <c r="F577" s="634"/>
    </row>
    <row r="578" spans="1:6" ht="12.75">
      <c r="A578" s="184"/>
      <c r="B578" s="184"/>
      <c r="C578" s="186">
        <v>566</v>
      </c>
      <c r="D578" s="1096" t="s">
        <v>396</v>
      </c>
      <c r="E578" s="1096" t="s">
        <v>1414</v>
      </c>
      <c r="F578" s="634"/>
    </row>
    <row r="579" spans="1:6" ht="12.75">
      <c r="A579" s="184"/>
      <c r="B579" s="184"/>
      <c r="C579" s="186">
        <v>567</v>
      </c>
      <c r="D579" s="1096" t="s">
        <v>397</v>
      </c>
      <c r="E579" s="1096" t="s">
        <v>1510</v>
      </c>
      <c r="F579" s="634"/>
    </row>
    <row r="580" spans="1:6" ht="12.75">
      <c r="A580" s="184"/>
      <c r="B580" s="184"/>
      <c r="C580" s="186">
        <v>568</v>
      </c>
      <c r="D580" s="1096" t="s">
        <v>388</v>
      </c>
      <c r="E580" s="1096" t="s">
        <v>389</v>
      </c>
      <c r="F580" s="634"/>
    </row>
    <row r="581" spans="1:6" ht="12.75">
      <c r="A581" s="184"/>
      <c r="B581" s="184"/>
      <c r="C581" s="186">
        <v>569</v>
      </c>
      <c r="D581" s="1096" t="s">
        <v>388</v>
      </c>
      <c r="E581" s="1096" t="s">
        <v>694</v>
      </c>
      <c r="F581" s="634"/>
    </row>
    <row r="582" spans="1:6" ht="12.75">
      <c r="A582" s="184"/>
      <c r="B582" s="184"/>
      <c r="C582" s="186">
        <v>570</v>
      </c>
      <c r="D582" s="1096" t="s">
        <v>1511</v>
      </c>
      <c r="E582" s="1096" t="s">
        <v>1512</v>
      </c>
      <c r="F582" s="634"/>
    </row>
    <row r="583" spans="1:6" ht="12.75">
      <c r="A583" s="184"/>
      <c r="B583" s="184"/>
      <c r="C583" s="186">
        <v>571</v>
      </c>
      <c r="D583" s="1096" t="s">
        <v>624</v>
      </c>
      <c r="E583" s="1096" t="s">
        <v>1513</v>
      </c>
      <c r="F583" s="634"/>
    </row>
    <row r="584" spans="1:6" ht="12.75">
      <c r="A584" s="184"/>
      <c r="B584" s="184"/>
      <c r="C584" s="186">
        <v>572</v>
      </c>
      <c r="D584" s="1096" t="s">
        <v>646</v>
      </c>
      <c r="E584" s="1096" t="s">
        <v>390</v>
      </c>
      <c r="F584" s="634"/>
    </row>
    <row r="585" spans="1:6" ht="12.75">
      <c r="A585" s="184"/>
      <c r="B585" s="184"/>
      <c r="C585" s="186">
        <v>573</v>
      </c>
      <c r="D585" s="1096" t="s">
        <v>1514</v>
      </c>
      <c r="E585" s="1096" t="s">
        <v>694</v>
      </c>
      <c r="F585" s="634"/>
    </row>
    <row r="586" spans="1:6" ht="12.75">
      <c r="A586" s="184"/>
      <c r="B586" s="184"/>
      <c r="C586" s="186">
        <v>574</v>
      </c>
      <c r="D586" s="1096" t="s">
        <v>394</v>
      </c>
      <c r="E586" s="1096" t="s">
        <v>337</v>
      </c>
      <c r="F586" s="634"/>
    </row>
    <row r="587" spans="1:6" ht="12.75">
      <c r="A587" s="184"/>
      <c r="B587" s="184"/>
      <c r="C587" s="186">
        <v>575</v>
      </c>
      <c r="D587" s="1096" t="s">
        <v>1141</v>
      </c>
      <c r="E587" s="1096" t="s">
        <v>1515</v>
      </c>
      <c r="F587" s="634"/>
    </row>
    <row r="588" spans="1:6" ht="12.75">
      <c r="A588" s="184"/>
      <c r="B588" s="184"/>
      <c r="C588" s="186">
        <v>576</v>
      </c>
      <c r="D588" s="1096" t="s">
        <v>1377</v>
      </c>
      <c r="E588" s="1096" t="s">
        <v>43</v>
      </c>
      <c r="F588" s="634"/>
    </row>
    <row r="589" spans="1:6" ht="12.75">
      <c r="A589" s="184"/>
      <c r="B589" s="184"/>
      <c r="C589" s="186">
        <v>577</v>
      </c>
      <c r="D589" s="1096" t="s">
        <v>615</v>
      </c>
      <c r="E589" s="1096" t="s">
        <v>694</v>
      </c>
      <c r="F589" s="634"/>
    </row>
    <row r="590" spans="1:6" ht="12.75">
      <c r="A590" s="184"/>
      <c r="B590" s="184"/>
      <c r="C590" s="186">
        <v>578</v>
      </c>
      <c r="D590" s="1096" t="s">
        <v>417</v>
      </c>
      <c r="E590" s="1096" t="s">
        <v>694</v>
      </c>
      <c r="F590" s="634"/>
    </row>
    <row r="591" spans="1:6" ht="12.75">
      <c r="A591" s="184"/>
      <c r="B591" s="184"/>
      <c r="C591" s="186">
        <v>579</v>
      </c>
      <c r="D591" s="1096" t="s">
        <v>1516</v>
      </c>
      <c r="E591" s="1096" t="s">
        <v>1517</v>
      </c>
      <c r="F591" s="634"/>
    </row>
    <row r="592" spans="1:6" ht="12.75">
      <c r="A592" s="184"/>
      <c r="B592" s="184"/>
      <c r="C592" s="186">
        <v>580</v>
      </c>
      <c r="D592" s="1096" t="s">
        <v>394</v>
      </c>
      <c r="E592" s="1096" t="s">
        <v>1518</v>
      </c>
      <c r="F592" s="634"/>
    </row>
    <row r="593" spans="1:6" ht="12.75">
      <c r="A593" s="184"/>
      <c r="B593" s="184"/>
      <c r="C593" s="186">
        <v>581</v>
      </c>
      <c r="D593" s="1096" t="s">
        <v>399</v>
      </c>
      <c r="E593" s="1096" t="s">
        <v>30</v>
      </c>
      <c r="F593" s="634"/>
    </row>
    <row r="594" spans="1:6" ht="12.75">
      <c r="A594" s="184"/>
      <c r="B594" s="184"/>
      <c r="C594" s="186">
        <v>582</v>
      </c>
      <c r="D594" s="1096" t="s">
        <v>1519</v>
      </c>
      <c r="E594" s="1096" t="s">
        <v>694</v>
      </c>
      <c r="F594" s="634"/>
    </row>
    <row r="595" spans="1:6" ht="12.75">
      <c r="A595" s="184"/>
      <c r="B595" s="184"/>
      <c r="C595" s="186">
        <v>583</v>
      </c>
      <c r="D595" s="1096" t="s">
        <v>1520</v>
      </c>
      <c r="E595" s="1096" t="s">
        <v>1521</v>
      </c>
      <c r="F595" s="634"/>
    </row>
    <row r="596" spans="1:6" ht="12.75">
      <c r="A596" s="184"/>
      <c r="B596" s="184"/>
      <c r="C596" s="186">
        <v>584</v>
      </c>
      <c r="D596" s="1096" t="s">
        <v>388</v>
      </c>
      <c r="E596" s="1096" t="s">
        <v>694</v>
      </c>
      <c r="F596" s="634"/>
    </row>
    <row r="597" spans="1:6" ht="12.75">
      <c r="A597" s="184"/>
      <c r="B597" s="184"/>
      <c r="C597" s="186">
        <v>585</v>
      </c>
      <c r="D597" s="1096" t="s">
        <v>417</v>
      </c>
      <c r="E597" s="1096" t="s">
        <v>694</v>
      </c>
      <c r="F597" s="634"/>
    </row>
    <row r="598" spans="1:6" ht="12.75">
      <c r="A598" s="184"/>
      <c r="B598" s="184"/>
      <c r="C598" s="186">
        <v>586</v>
      </c>
      <c r="D598" s="1096" t="s">
        <v>411</v>
      </c>
      <c r="E598" s="1096" t="s">
        <v>1522</v>
      </c>
      <c r="F598" s="634"/>
    </row>
    <row r="599" spans="1:6" ht="12.75">
      <c r="A599" s="184"/>
      <c r="B599" s="184"/>
      <c r="C599" s="186">
        <v>587</v>
      </c>
      <c r="D599" s="1096" t="s">
        <v>388</v>
      </c>
      <c r="E599" s="1096" t="s">
        <v>1523</v>
      </c>
      <c r="F599" s="634"/>
    </row>
    <row r="600" spans="1:6" ht="12.75">
      <c r="A600" s="184"/>
      <c r="B600" s="184"/>
      <c r="C600" s="186">
        <v>588</v>
      </c>
      <c r="D600" s="1096" t="s">
        <v>388</v>
      </c>
      <c r="E600" s="1096" t="s">
        <v>43</v>
      </c>
      <c r="F600" s="634"/>
    </row>
    <row r="601" spans="1:6" ht="12.75">
      <c r="A601" s="184"/>
      <c r="B601" s="184"/>
      <c r="C601" s="186">
        <v>589</v>
      </c>
      <c r="D601" s="1096" t="s">
        <v>374</v>
      </c>
      <c r="E601" s="1096" t="s">
        <v>1524</v>
      </c>
      <c r="F601" s="634"/>
    </row>
    <row r="602" spans="1:6" ht="12.75">
      <c r="A602" s="184"/>
      <c r="B602" s="184"/>
      <c r="C602" s="186">
        <v>590</v>
      </c>
      <c r="D602" s="1096" t="s">
        <v>387</v>
      </c>
      <c r="E602" s="1096" t="s">
        <v>413</v>
      </c>
      <c r="F602" s="634"/>
    </row>
    <row r="603" spans="1:6" ht="12.75">
      <c r="A603" s="184"/>
      <c r="B603" s="184"/>
      <c r="C603" s="186">
        <v>591</v>
      </c>
      <c r="D603" s="1096" t="s">
        <v>386</v>
      </c>
      <c r="E603" s="1096" t="s">
        <v>413</v>
      </c>
      <c r="F603" s="634"/>
    </row>
    <row r="604" spans="1:6" ht="12.75">
      <c r="A604" s="184"/>
      <c r="B604" s="184"/>
      <c r="C604" s="186">
        <v>592</v>
      </c>
      <c r="D604" s="1096" t="s">
        <v>1525</v>
      </c>
      <c r="E604" s="1096" t="s">
        <v>568</v>
      </c>
      <c r="F604" s="634"/>
    </row>
    <row r="605" spans="1:6" ht="12.75">
      <c r="A605" s="184"/>
      <c r="B605" s="184"/>
      <c r="C605" s="186">
        <v>593</v>
      </c>
      <c r="D605" s="1096" t="s">
        <v>1526</v>
      </c>
      <c r="E605" s="1096" t="s">
        <v>1527</v>
      </c>
      <c r="F605" s="634"/>
    </row>
    <row r="606" spans="1:6" ht="12.75">
      <c r="A606" s="184"/>
      <c r="B606" s="184"/>
      <c r="C606" s="186">
        <v>594</v>
      </c>
      <c r="D606" s="1096" t="s">
        <v>1528</v>
      </c>
      <c r="E606" s="1096" t="s">
        <v>694</v>
      </c>
      <c r="F606" s="634"/>
    </row>
    <row r="607" spans="1:6" ht="12.75">
      <c r="A607" s="184"/>
      <c r="B607" s="184"/>
      <c r="C607" s="186">
        <v>595</v>
      </c>
      <c r="D607" s="1096" t="s">
        <v>1529</v>
      </c>
      <c r="E607" s="1096" t="s">
        <v>788</v>
      </c>
      <c r="F607" s="634"/>
    </row>
    <row r="608" spans="1:6" ht="12.75">
      <c r="A608" s="184"/>
      <c r="B608" s="184"/>
      <c r="C608" s="186">
        <v>596</v>
      </c>
      <c r="D608" s="1096" t="s">
        <v>388</v>
      </c>
      <c r="E608" s="1096" t="s">
        <v>1530</v>
      </c>
      <c r="F608" s="634"/>
    </row>
    <row r="609" spans="1:6" ht="12.75">
      <c r="A609" s="184"/>
      <c r="B609" s="184"/>
      <c r="C609" s="186">
        <v>597</v>
      </c>
      <c r="D609" s="1096" t="s">
        <v>404</v>
      </c>
      <c r="E609" s="1096" t="s">
        <v>1531</v>
      </c>
      <c r="F609" s="634"/>
    </row>
    <row r="610" spans="1:6" ht="12.75">
      <c r="A610" s="184"/>
      <c r="B610" s="184"/>
      <c r="C610" s="186">
        <v>598</v>
      </c>
      <c r="D610" s="1096" t="s">
        <v>1458</v>
      </c>
      <c r="E610" s="1096" t="s">
        <v>1532</v>
      </c>
      <c r="F610" s="634"/>
    </row>
    <row r="611" spans="1:6" ht="12.75">
      <c r="A611" s="184"/>
      <c r="B611" s="184"/>
      <c r="C611" s="186">
        <v>599</v>
      </c>
      <c r="D611" s="1096" t="s">
        <v>407</v>
      </c>
      <c r="E611" s="1096" t="s">
        <v>1533</v>
      </c>
      <c r="F611" s="634"/>
    </row>
    <row r="612" spans="1:6" ht="12.75">
      <c r="A612" s="184"/>
      <c r="B612" s="184"/>
      <c r="C612" s="186">
        <v>600</v>
      </c>
      <c r="D612" s="1096" t="s">
        <v>399</v>
      </c>
      <c r="E612" s="1096" t="s">
        <v>694</v>
      </c>
      <c r="F612" s="634"/>
    </row>
    <row r="613" spans="1:6" ht="12.75">
      <c r="A613" s="184"/>
      <c r="B613" s="184"/>
      <c r="C613" s="186">
        <v>601</v>
      </c>
      <c r="D613" s="1096" t="s">
        <v>1534</v>
      </c>
      <c r="E613" s="1096" t="s">
        <v>390</v>
      </c>
      <c r="F613" s="634"/>
    </row>
    <row r="614" spans="1:6" ht="12.75">
      <c r="A614" s="184"/>
      <c r="B614" s="184"/>
      <c r="C614" s="186">
        <v>602</v>
      </c>
      <c r="D614" s="1096" t="s">
        <v>1438</v>
      </c>
      <c r="E614" s="1096" t="s">
        <v>1535</v>
      </c>
      <c r="F614" s="634"/>
    </row>
    <row r="615" spans="1:6" ht="12.75">
      <c r="A615" s="184"/>
      <c r="B615" s="184"/>
      <c r="C615" s="186">
        <v>603</v>
      </c>
      <c r="D615" s="1096" t="s">
        <v>1536</v>
      </c>
      <c r="E615" s="1096" t="s">
        <v>694</v>
      </c>
      <c r="F615" s="634"/>
    </row>
    <row r="616" spans="1:6" ht="12.75">
      <c r="A616" s="184"/>
      <c r="B616" s="184"/>
      <c r="C616" s="186">
        <v>604</v>
      </c>
      <c r="D616" s="1096" t="s">
        <v>1537</v>
      </c>
      <c r="E616" s="1096" t="s">
        <v>30</v>
      </c>
      <c r="F616" s="634"/>
    </row>
    <row r="617" spans="1:6" ht="12.75">
      <c r="A617" s="184"/>
      <c r="B617" s="184"/>
      <c r="C617" s="186">
        <v>605</v>
      </c>
      <c r="D617" s="1096" t="s">
        <v>770</v>
      </c>
      <c r="E617" s="1096" t="s">
        <v>390</v>
      </c>
      <c r="F617" s="634"/>
    </row>
    <row r="618" spans="1:6" ht="12.75">
      <c r="A618" s="184"/>
      <c r="B618" s="184"/>
      <c r="C618" s="186">
        <v>606</v>
      </c>
      <c r="D618" s="1096" t="s">
        <v>404</v>
      </c>
      <c r="E618" s="1096" t="s">
        <v>1538</v>
      </c>
      <c r="F618" s="634"/>
    </row>
    <row r="619" spans="1:6" ht="12.75">
      <c r="A619" s="184"/>
      <c r="B619" s="184"/>
      <c r="C619" s="186">
        <v>607</v>
      </c>
      <c r="D619" s="1096" t="s">
        <v>575</v>
      </c>
      <c r="E619" s="1096" t="s">
        <v>30</v>
      </c>
      <c r="F619" s="634"/>
    </row>
    <row r="620" spans="1:6" ht="12.75">
      <c r="A620" s="184"/>
      <c r="B620" s="184"/>
      <c r="C620" s="186">
        <v>608</v>
      </c>
      <c r="D620" s="1096" t="s">
        <v>407</v>
      </c>
      <c r="E620" s="1096" t="s">
        <v>43</v>
      </c>
      <c r="F620" s="634"/>
    </row>
    <row r="621" spans="1:6" ht="12.75">
      <c r="A621" s="184"/>
      <c r="B621" s="184"/>
      <c r="C621" s="186">
        <v>609</v>
      </c>
      <c r="D621" s="1096" t="s">
        <v>1539</v>
      </c>
      <c r="E621" s="1096" t="s">
        <v>1540</v>
      </c>
      <c r="F621" s="634"/>
    </row>
    <row r="622" spans="1:6" ht="12.75">
      <c r="A622" s="184"/>
      <c r="B622" s="184"/>
      <c r="C622" s="186">
        <v>610</v>
      </c>
      <c r="D622" s="1096" t="s">
        <v>407</v>
      </c>
      <c r="E622" s="1096" t="s">
        <v>694</v>
      </c>
      <c r="F622" s="634"/>
    </row>
    <row r="623" spans="1:6" ht="12.75">
      <c r="A623" s="184"/>
      <c r="B623" s="184"/>
      <c r="C623" s="186">
        <v>611</v>
      </c>
      <c r="D623" s="1096" t="s">
        <v>1541</v>
      </c>
      <c r="E623" s="1096" t="s">
        <v>1542</v>
      </c>
      <c r="F623" s="634"/>
    </row>
    <row r="624" spans="1:6" ht="12.75">
      <c r="A624" s="184"/>
      <c r="B624" s="184"/>
      <c r="C624" s="186">
        <v>612</v>
      </c>
      <c r="D624" s="1096" t="s">
        <v>396</v>
      </c>
      <c r="E624" s="1096" t="s">
        <v>694</v>
      </c>
      <c r="F624" s="634"/>
    </row>
    <row r="625" spans="1:6" ht="12.75">
      <c r="A625" s="184"/>
      <c r="B625" s="184"/>
      <c r="C625" s="186">
        <v>613</v>
      </c>
      <c r="D625" s="1096" t="s">
        <v>399</v>
      </c>
      <c r="E625" s="1096" t="s">
        <v>1543</v>
      </c>
      <c r="F625" s="634"/>
    </row>
    <row r="626" spans="1:6" ht="12.75">
      <c r="A626" s="184"/>
      <c r="B626" s="184"/>
      <c r="C626" s="186">
        <v>614</v>
      </c>
      <c r="D626" s="1096" t="s">
        <v>575</v>
      </c>
      <c r="E626" s="1096" t="s">
        <v>694</v>
      </c>
      <c r="F626" s="634"/>
    </row>
    <row r="627" spans="1:6" ht="12.75">
      <c r="A627" s="184"/>
      <c r="B627" s="184"/>
      <c r="C627" s="186">
        <v>615</v>
      </c>
      <c r="D627" s="1096" t="s">
        <v>1218</v>
      </c>
      <c r="E627" s="1096" t="s">
        <v>694</v>
      </c>
      <c r="F627" s="634"/>
    </row>
    <row r="628" spans="1:6" ht="12.75">
      <c r="A628" s="184"/>
      <c r="B628" s="184"/>
      <c r="C628" s="186">
        <v>616</v>
      </c>
      <c r="D628" s="1096" t="s">
        <v>1544</v>
      </c>
      <c r="E628" s="1096" t="s">
        <v>694</v>
      </c>
      <c r="F628" s="634"/>
    </row>
    <row r="629" spans="1:6" ht="12.75">
      <c r="A629" s="184"/>
      <c r="B629" s="184"/>
      <c r="C629" s="186">
        <v>617</v>
      </c>
      <c r="D629" s="1096" t="s">
        <v>1545</v>
      </c>
      <c r="E629" s="1096" t="s">
        <v>568</v>
      </c>
      <c r="F629" s="634"/>
    </row>
    <row r="630" spans="1:6" ht="12.75">
      <c r="A630" s="184"/>
      <c r="B630" s="184"/>
      <c r="C630" s="186">
        <v>618</v>
      </c>
      <c r="D630" s="1096" t="s">
        <v>1546</v>
      </c>
      <c r="E630" s="1096" t="s">
        <v>1547</v>
      </c>
      <c r="F630" s="634"/>
    </row>
    <row r="631" spans="1:6" ht="12.75">
      <c r="A631" s="184"/>
      <c r="B631" s="184"/>
      <c r="C631" s="186">
        <v>619</v>
      </c>
      <c r="D631" s="1096" t="s">
        <v>565</v>
      </c>
      <c r="E631" s="1096" t="s">
        <v>30</v>
      </c>
      <c r="F631" s="634"/>
    </row>
    <row r="632" spans="1:6" ht="12.75">
      <c r="A632" s="184"/>
      <c r="B632" s="184"/>
      <c r="C632" s="186">
        <v>620</v>
      </c>
      <c r="D632" s="1096" t="s">
        <v>1548</v>
      </c>
      <c r="E632" s="1096" t="s">
        <v>1549</v>
      </c>
      <c r="F632" s="634"/>
    </row>
    <row r="633" spans="1:6" ht="12.75">
      <c r="A633" s="184"/>
      <c r="B633" s="184"/>
      <c r="C633" s="186">
        <v>621</v>
      </c>
      <c r="D633" s="1096" t="s">
        <v>1550</v>
      </c>
      <c r="E633" s="1096" t="s">
        <v>415</v>
      </c>
      <c r="F633" s="634"/>
    </row>
    <row r="634" spans="1:6" ht="12.75">
      <c r="A634" s="184"/>
      <c r="B634" s="184"/>
      <c r="C634" s="186">
        <v>622</v>
      </c>
      <c r="D634" s="1096" t="s">
        <v>387</v>
      </c>
      <c r="E634" s="1096" t="s">
        <v>1551</v>
      </c>
      <c r="F634" s="634"/>
    </row>
    <row r="635" spans="1:6" ht="12.75">
      <c r="A635" s="184"/>
      <c r="B635" s="184"/>
      <c r="C635" s="186">
        <v>623</v>
      </c>
      <c r="D635" s="1096" t="s">
        <v>1552</v>
      </c>
      <c r="E635" s="1096" t="s">
        <v>694</v>
      </c>
      <c r="F635" s="634"/>
    </row>
    <row r="636" spans="1:6" ht="12.75">
      <c r="A636" s="184"/>
      <c r="B636" s="184"/>
      <c r="C636" s="186">
        <v>624</v>
      </c>
      <c r="D636" s="1096" t="s">
        <v>1553</v>
      </c>
      <c r="E636" s="1096" t="s">
        <v>694</v>
      </c>
      <c r="F636" s="634"/>
    </row>
    <row r="637" spans="1:6" ht="12.75">
      <c r="A637" s="184"/>
      <c r="B637" s="184"/>
      <c r="C637" s="186">
        <v>625</v>
      </c>
      <c r="D637" s="1096" t="s">
        <v>796</v>
      </c>
      <c r="E637" s="1096" t="s">
        <v>1531</v>
      </c>
      <c r="F637" s="634"/>
    </row>
    <row r="638" spans="1:6" ht="12.75">
      <c r="A638" s="184"/>
      <c r="B638" s="184"/>
      <c r="C638" s="186">
        <v>626</v>
      </c>
      <c r="D638" s="1096" t="s">
        <v>1554</v>
      </c>
      <c r="E638" s="1096" t="s">
        <v>694</v>
      </c>
      <c r="F638" s="634"/>
    </row>
    <row r="639" spans="1:6" ht="12.75">
      <c r="A639" s="184"/>
      <c r="B639" s="184"/>
      <c r="C639" s="186">
        <v>627</v>
      </c>
      <c r="D639" s="1096" t="s">
        <v>1555</v>
      </c>
      <c r="E639" s="1096" t="s">
        <v>694</v>
      </c>
      <c r="F639" s="634"/>
    </row>
    <row r="640" spans="1:6" ht="12.75">
      <c r="A640" s="184"/>
      <c r="B640" s="184"/>
      <c r="C640" s="186">
        <v>628</v>
      </c>
      <c r="D640" s="1096" t="s">
        <v>1556</v>
      </c>
      <c r="E640" s="1096" t="s">
        <v>1557</v>
      </c>
      <c r="F640" s="634"/>
    </row>
    <row r="641" spans="1:6" ht="12.75">
      <c r="A641" s="184"/>
      <c r="B641" s="184"/>
      <c r="C641" s="186">
        <v>629</v>
      </c>
      <c r="D641" s="1096" t="s">
        <v>1558</v>
      </c>
      <c r="E641" s="1096" t="s">
        <v>694</v>
      </c>
      <c r="F641" s="634"/>
    </row>
    <row r="642" spans="1:6" ht="12.75">
      <c r="A642" s="184"/>
      <c r="B642" s="184"/>
      <c r="C642" s="186">
        <v>630</v>
      </c>
      <c r="D642" s="1096" t="s">
        <v>631</v>
      </c>
      <c r="E642" s="1096" t="s">
        <v>1559</v>
      </c>
      <c r="F642" s="634"/>
    </row>
    <row r="643" spans="1:6" ht="12.75">
      <c r="A643" s="184"/>
      <c r="B643" s="184"/>
      <c r="C643" s="186">
        <v>631</v>
      </c>
      <c r="D643" s="1096" t="s">
        <v>392</v>
      </c>
      <c r="E643" s="1096" t="s">
        <v>1560</v>
      </c>
      <c r="F643" s="634"/>
    </row>
    <row r="644" spans="1:6" ht="12.75">
      <c r="A644" s="184"/>
      <c r="B644" s="184"/>
      <c r="C644" s="186">
        <v>632</v>
      </c>
      <c r="D644" s="1096" t="s">
        <v>1561</v>
      </c>
      <c r="E644" s="1096" t="s">
        <v>1562</v>
      </c>
      <c r="F644" s="634"/>
    </row>
    <row r="645" spans="1:6" ht="12.75">
      <c r="A645" s="184"/>
      <c r="B645" s="184"/>
      <c r="C645" s="186">
        <v>633</v>
      </c>
      <c r="D645" s="1096" t="s">
        <v>392</v>
      </c>
      <c r="E645" s="1096" t="s">
        <v>390</v>
      </c>
      <c r="F645" s="634"/>
    </row>
    <row r="646" spans="1:6" ht="12.75">
      <c r="A646" s="184"/>
      <c r="B646" s="184"/>
      <c r="C646" s="186">
        <v>634</v>
      </c>
      <c r="D646" s="1096" t="s">
        <v>404</v>
      </c>
      <c r="E646" s="1096" t="s">
        <v>390</v>
      </c>
      <c r="F646" s="634"/>
    </row>
    <row r="647" spans="1:6" ht="12.75">
      <c r="A647" s="184"/>
      <c r="B647" s="184"/>
      <c r="C647" s="186">
        <v>635</v>
      </c>
      <c r="D647" s="1096" t="s">
        <v>1297</v>
      </c>
      <c r="E647" s="1096" t="s">
        <v>694</v>
      </c>
      <c r="F647" s="634"/>
    </row>
    <row r="648" spans="1:6" ht="12.75">
      <c r="A648" s="184"/>
      <c r="B648" s="184"/>
      <c r="C648" s="186">
        <v>636</v>
      </c>
      <c r="D648" s="1096" t="s">
        <v>1563</v>
      </c>
      <c r="E648" s="1096" t="s">
        <v>694</v>
      </c>
      <c r="F648" s="634"/>
    </row>
    <row r="649" spans="1:6" ht="12.75">
      <c r="A649" s="184"/>
      <c r="B649" s="184"/>
      <c r="C649" s="186">
        <v>637</v>
      </c>
      <c r="D649" s="1096" t="s">
        <v>388</v>
      </c>
      <c r="E649" s="1096" t="s">
        <v>376</v>
      </c>
      <c r="F649" s="634"/>
    </row>
    <row r="650" spans="1:6" ht="12.75">
      <c r="A650" s="184"/>
      <c r="B650" s="184"/>
      <c r="C650" s="186">
        <v>638</v>
      </c>
      <c r="D650" s="1096" t="s">
        <v>564</v>
      </c>
      <c r="E650" s="1096" t="s">
        <v>613</v>
      </c>
      <c r="F650" s="634"/>
    </row>
    <row r="651" spans="1:6" ht="12.75">
      <c r="A651" s="184"/>
      <c r="B651" s="184"/>
      <c r="C651" s="186">
        <v>639</v>
      </c>
      <c r="D651" s="1096" t="s">
        <v>1564</v>
      </c>
      <c r="E651" s="1096" t="s">
        <v>1565</v>
      </c>
      <c r="F651" s="634"/>
    </row>
    <row r="652" spans="1:6" ht="12.75">
      <c r="A652" s="184"/>
      <c r="B652" s="184"/>
      <c r="C652" s="186">
        <v>640</v>
      </c>
      <c r="D652" s="1096" t="s">
        <v>778</v>
      </c>
      <c r="E652" s="1096" t="s">
        <v>43</v>
      </c>
      <c r="F652" s="634"/>
    </row>
    <row r="653" spans="1:6" ht="12.75">
      <c r="A653" s="184"/>
      <c r="B653" s="184"/>
      <c r="C653" s="186">
        <v>641</v>
      </c>
      <c r="D653" s="1096" t="s">
        <v>404</v>
      </c>
      <c r="E653" s="1096" t="s">
        <v>1566</v>
      </c>
      <c r="F653" s="634"/>
    </row>
    <row r="654" spans="1:6" ht="12.75">
      <c r="A654" s="184"/>
      <c r="B654" s="184"/>
      <c r="C654" s="186">
        <v>642</v>
      </c>
      <c r="D654" s="1096" t="s">
        <v>628</v>
      </c>
      <c r="E654" s="1096" t="s">
        <v>1567</v>
      </c>
      <c r="F654" s="634"/>
    </row>
    <row r="655" spans="1:6" ht="12.75">
      <c r="A655" s="184"/>
      <c r="B655" s="184"/>
      <c r="C655" s="186">
        <v>643</v>
      </c>
      <c r="D655" s="1096" t="s">
        <v>411</v>
      </c>
      <c r="E655" s="1096" t="s">
        <v>393</v>
      </c>
      <c r="F655" s="634"/>
    </row>
    <row r="656" spans="1:6" ht="12.75">
      <c r="A656" s="184"/>
      <c r="B656" s="184"/>
      <c r="C656" s="186">
        <v>644</v>
      </c>
      <c r="D656" s="1096" t="s">
        <v>374</v>
      </c>
      <c r="E656" s="1096" t="s">
        <v>694</v>
      </c>
      <c r="F656" s="634"/>
    </row>
    <row r="657" spans="1:6" ht="12.75">
      <c r="A657" s="184"/>
      <c r="B657" s="184"/>
      <c r="C657" s="186">
        <v>645</v>
      </c>
      <c r="D657" s="1096" t="s">
        <v>1219</v>
      </c>
      <c r="E657" s="1096" t="s">
        <v>390</v>
      </c>
      <c r="F657" s="634"/>
    </row>
    <row r="658" spans="1:6" ht="12.75">
      <c r="A658" s="184"/>
      <c r="B658" s="184"/>
      <c r="C658" s="186">
        <v>646</v>
      </c>
      <c r="D658" s="1096" t="s">
        <v>790</v>
      </c>
      <c r="E658" s="1096" t="s">
        <v>694</v>
      </c>
      <c r="F658" s="634"/>
    </row>
    <row r="659" spans="1:6" ht="12.75">
      <c r="A659" s="184"/>
      <c r="B659" s="184"/>
      <c r="C659" s="186">
        <v>647</v>
      </c>
      <c r="D659" s="1096" t="s">
        <v>414</v>
      </c>
      <c r="E659" s="1096" t="s">
        <v>694</v>
      </c>
      <c r="F659" s="634"/>
    </row>
    <row r="660" spans="1:6" ht="12.75">
      <c r="A660" s="184"/>
      <c r="B660" s="184"/>
      <c r="C660" s="186">
        <v>648</v>
      </c>
      <c r="D660" s="1096" t="s">
        <v>1141</v>
      </c>
      <c r="E660" s="1096" t="s">
        <v>1430</v>
      </c>
      <c r="F660" s="634"/>
    </row>
    <row r="661" spans="1:6" ht="12.75">
      <c r="A661" s="184"/>
      <c r="B661" s="184"/>
      <c r="C661" s="186">
        <v>649</v>
      </c>
      <c r="D661" s="1096" t="s">
        <v>1568</v>
      </c>
      <c r="E661" s="1096" t="s">
        <v>694</v>
      </c>
      <c r="F661" s="634"/>
    </row>
    <row r="662" spans="1:6" ht="12.75">
      <c r="A662" s="184"/>
      <c r="B662" s="184"/>
      <c r="C662" s="186">
        <v>650</v>
      </c>
      <c r="D662" s="1096" t="s">
        <v>1331</v>
      </c>
      <c r="E662" s="1096" t="s">
        <v>1569</v>
      </c>
      <c r="F662" s="634"/>
    </row>
    <row r="663" spans="1:6" ht="12.75">
      <c r="A663" s="184"/>
      <c r="B663" s="184"/>
      <c r="C663" s="186">
        <v>651</v>
      </c>
      <c r="D663" s="1096" t="s">
        <v>407</v>
      </c>
      <c r="E663" s="1096" t="s">
        <v>410</v>
      </c>
      <c r="F663" s="634"/>
    </row>
    <row r="664" spans="1:6" ht="12.75">
      <c r="A664" s="184"/>
      <c r="B664" s="184"/>
      <c r="C664" s="186">
        <v>652</v>
      </c>
      <c r="D664" s="1096" t="s">
        <v>398</v>
      </c>
      <c r="E664" s="1096" t="s">
        <v>43</v>
      </c>
      <c r="F664" s="634"/>
    </row>
    <row r="665" spans="1:6" ht="12.75">
      <c r="A665" s="184"/>
      <c r="B665" s="184"/>
      <c r="C665" s="186">
        <v>653</v>
      </c>
      <c r="D665" s="1096" t="s">
        <v>388</v>
      </c>
      <c r="E665" s="1096" t="s">
        <v>1570</v>
      </c>
      <c r="F665" s="634"/>
    </row>
    <row r="666" spans="1:6" ht="12.75">
      <c r="A666" s="184"/>
      <c r="B666" s="184"/>
      <c r="C666" s="186">
        <v>654</v>
      </c>
      <c r="D666" s="1096" t="s">
        <v>624</v>
      </c>
      <c r="E666" s="1096" t="s">
        <v>390</v>
      </c>
      <c r="F666" s="634"/>
    </row>
    <row r="667" spans="1:6" ht="12.75">
      <c r="A667" s="184"/>
      <c r="B667" s="184"/>
      <c r="C667" s="186">
        <v>655</v>
      </c>
      <c r="D667" s="1096" t="s">
        <v>628</v>
      </c>
      <c r="E667" s="1096" t="s">
        <v>1571</v>
      </c>
      <c r="F667" s="634"/>
    </row>
    <row r="668" spans="1:6" ht="12.75">
      <c r="A668" s="184"/>
      <c r="B668" s="184"/>
      <c r="C668" s="186">
        <v>656</v>
      </c>
      <c r="D668" s="1096" t="s">
        <v>394</v>
      </c>
      <c r="E668" s="1096" t="s">
        <v>1572</v>
      </c>
      <c r="F668" s="634"/>
    </row>
    <row r="669" spans="1:6" ht="12.75">
      <c r="A669" s="184"/>
      <c r="B669" s="184"/>
      <c r="C669" s="186">
        <v>657</v>
      </c>
      <c r="D669" s="1096" t="s">
        <v>417</v>
      </c>
      <c r="E669" s="1096" t="s">
        <v>1159</v>
      </c>
      <c r="F669" s="634"/>
    </row>
    <row r="670" spans="1:6" ht="12.75">
      <c r="A670" s="184"/>
      <c r="B670" s="184"/>
      <c r="C670" s="186">
        <v>658</v>
      </c>
      <c r="D670" s="1096" t="s">
        <v>414</v>
      </c>
      <c r="E670" s="1096" t="s">
        <v>1573</v>
      </c>
      <c r="F670" s="634"/>
    </row>
    <row r="671" spans="1:6" ht="12.75">
      <c r="A671" s="184"/>
      <c r="B671" s="184"/>
      <c r="C671" s="186">
        <v>659</v>
      </c>
      <c r="D671" s="1096" t="s">
        <v>624</v>
      </c>
      <c r="E671" s="1096" t="s">
        <v>765</v>
      </c>
      <c r="F671" s="634"/>
    </row>
    <row r="672" spans="1:6" ht="12.75">
      <c r="A672" s="184"/>
      <c r="B672" s="184"/>
      <c r="C672" s="186">
        <v>660</v>
      </c>
      <c r="D672" s="1096" t="s">
        <v>394</v>
      </c>
      <c r="E672" s="1096" t="s">
        <v>694</v>
      </c>
      <c r="F672" s="634"/>
    </row>
    <row r="673" spans="1:6" ht="12.75">
      <c r="A673" s="184"/>
      <c r="B673" s="184"/>
      <c r="C673" s="186">
        <v>661</v>
      </c>
      <c r="D673" s="1096" t="s">
        <v>1574</v>
      </c>
      <c r="E673" s="1096" t="s">
        <v>694</v>
      </c>
      <c r="F673" s="634"/>
    </row>
    <row r="674" spans="1:6" ht="12.75">
      <c r="A674" s="184"/>
      <c r="B674" s="184"/>
      <c r="C674" s="186">
        <v>662</v>
      </c>
      <c r="D674" s="1096" t="s">
        <v>768</v>
      </c>
      <c r="E674" s="1096" t="s">
        <v>694</v>
      </c>
      <c r="F674" s="634"/>
    </row>
    <row r="675" spans="1:6" ht="12.75">
      <c r="A675" s="184"/>
      <c r="B675" s="184"/>
      <c r="C675" s="186">
        <v>663</v>
      </c>
      <c r="D675" s="1096" t="s">
        <v>402</v>
      </c>
      <c r="E675" s="1096" t="s">
        <v>1575</v>
      </c>
      <c r="F675" s="634"/>
    </row>
    <row r="676" spans="1:6" ht="12.75">
      <c r="A676" s="184"/>
      <c r="B676" s="184"/>
      <c r="C676" s="186">
        <v>664</v>
      </c>
      <c r="D676" s="1096" t="s">
        <v>388</v>
      </c>
      <c r="E676" s="1096" t="s">
        <v>1576</v>
      </c>
      <c r="F676" s="634"/>
    </row>
    <row r="677" spans="1:6" ht="12.75">
      <c r="A677" s="184"/>
      <c r="B677" s="184"/>
      <c r="C677" s="186">
        <v>665</v>
      </c>
      <c r="D677" s="1096" t="s">
        <v>1577</v>
      </c>
      <c r="E677" s="1096" t="s">
        <v>694</v>
      </c>
      <c r="F677" s="634"/>
    </row>
    <row r="678" spans="1:6" ht="12.75">
      <c r="A678" s="184"/>
      <c r="B678" s="184"/>
      <c r="C678" s="186">
        <v>666</v>
      </c>
      <c r="D678" s="1096" t="s">
        <v>386</v>
      </c>
      <c r="E678" s="1096" t="s">
        <v>1237</v>
      </c>
      <c r="F678" s="634"/>
    </row>
    <row r="679" spans="1:6" ht="12.75">
      <c r="A679" s="184"/>
      <c r="B679" s="184"/>
      <c r="C679" s="186">
        <v>667</v>
      </c>
      <c r="D679" s="1096" t="s">
        <v>1578</v>
      </c>
      <c r="E679" s="1096" t="s">
        <v>415</v>
      </c>
      <c r="F679" s="634"/>
    </row>
    <row r="680" spans="1:6" ht="12.75">
      <c r="A680" s="184"/>
      <c r="B680" s="184"/>
      <c r="C680" s="186">
        <v>668</v>
      </c>
      <c r="D680" s="1096" t="s">
        <v>397</v>
      </c>
      <c r="E680" s="1096" t="s">
        <v>694</v>
      </c>
      <c r="F680" s="634"/>
    </row>
    <row r="681" spans="1:6" ht="12.75">
      <c r="A681" s="184"/>
      <c r="B681" s="184"/>
      <c r="C681" s="186">
        <v>669</v>
      </c>
      <c r="D681" s="1096" t="s">
        <v>645</v>
      </c>
      <c r="E681" s="1096" t="s">
        <v>1430</v>
      </c>
      <c r="F681" s="634"/>
    </row>
    <row r="682" spans="1:6" ht="12.75">
      <c r="A682" s="184"/>
      <c r="B682" s="184"/>
      <c r="C682" s="186">
        <v>670</v>
      </c>
      <c r="D682" s="1096" t="s">
        <v>392</v>
      </c>
      <c r="E682" s="1096" t="s">
        <v>32</v>
      </c>
      <c r="F682" s="634"/>
    </row>
    <row r="683" spans="1:6" ht="12.75">
      <c r="A683" s="184"/>
      <c r="B683" s="184"/>
      <c r="C683" s="186">
        <v>671</v>
      </c>
      <c r="D683" s="1096" t="s">
        <v>402</v>
      </c>
      <c r="E683" s="1096" t="s">
        <v>569</v>
      </c>
      <c r="F683" s="634"/>
    </row>
    <row r="684" spans="1:6" ht="12.75">
      <c r="A684" s="184"/>
      <c r="B684" s="184"/>
      <c r="C684" s="186">
        <v>672</v>
      </c>
      <c r="D684" s="1096" t="s">
        <v>388</v>
      </c>
      <c r="E684" s="1096" t="s">
        <v>1414</v>
      </c>
      <c r="F684" s="634"/>
    </row>
    <row r="685" spans="1:6" ht="12.75">
      <c r="A685" s="184"/>
      <c r="B685" s="184"/>
      <c r="C685" s="186">
        <v>673</v>
      </c>
      <c r="D685" s="1096" t="s">
        <v>1579</v>
      </c>
      <c r="E685" s="1096" t="s">
        <v>1580</v>
      </c>
      <c r="F685" s="634"/>
    </row>
    <row r="686" spans="1:6" ht="12.75">
      <c r="A686" s="184"/>
      <c r="B686" s="184"/>
      <c r="C686" s="186">
        <v>674</v>
      </c>
      <c r="D686" s="1096" t="s">
        <v>1581</v>
      </c>
      <c r="E686" s="1096" t="s">
        <v>1582</v>
      </c>
      <c r="F686" s="634"/>
    </row>
    <row r="687" spans="1:6" ht="12.75">
      <c r="A687" s="184"/>
      <c r="B687" s="184"/>
      <c r="C687" s="186">
        <v>675</v>
      </c>
      <c r="D687" s="1096" t="s">
        <v>392</v>
      </c>
      <c r="E687" s="1096" t="s">
        <v>380</v>
      </c>
      <c r="F687" s="634"/>
    </row>
    <row r="688" spans="1:6" ht="12.75">
      <c r="A688" s="184"/>
      <c r="B688" s="184"/>
      <c r="C688" s="186">
        <v>676</v>
      </c>
      <c r="D688" s="1096" t="s">
        <v>1583</v>
      </c>
      <c r="E688" s="1096" t="s">
        <v>694</v>
      </c>
      <c r="F688" s="634"/>
    </row>
    <row r="689" spans="1:6" ht="12.75">
      <c r="A689" s="184"/>
      <c r="B689" s="184"/>
      <c r="C689" s="186">
        <v>677</v>
      </c>
      <c r="D689" s="1096" t="s">
        <v>1584</v>
      </c>
      <c r="E689" s="1096" t="s">
        <v>694</v>
      </c>
      <c r="F689" s="634"/>
    </row>
    <row r="690" spans="1:6" ht="12.75">
      <c r="A690" s="184"/>
      <c r="B690" s="184"/>
      <c r="C690" s="186">
        <v>678</v>
      </c>
      <c r="D690" s="1096" t="s">
        <v>402</v>
      </c>
      <c r="E690" s="1096" t="s">
        <v>413</v>
      </c>
      <c r="F690" s="634"/>
    </row>
    <row r="691" spans="1:6" ht="12.75">
      <c r="A691" s="184"/>
      <c r="B691" s="184"/>
      <c r="C691" s="186">
        <v>679</v>
      </c>
      <c r="D691" s="1096" t="s">
        <v>1585</v>
      </c>
      <c r="E691" s="1096" t="s">
        <v>694</v>
      </c>
      <c r="F691" s="634"/>
    </row>
    <row r="692" spans="1:6" ht="12.75">
      <c r="A692" s="184"/>
      <c r="B692" s="184"/>
      <c r="C692" s="186">
        <v>680</v>
      </c>
      <c r="D692" s="1096" t="s">
        <v>626</v>
      </c>
      <c r="E692" s="1096" t="s">
        <v>694</v>
      </c>
      <c r="F692" s="634"/>
    </row>
    <row r="693" spans="1:6" ht="12.75">
      <c r="A693" s="184"/>
      <c r="B693" s="184"/>
      <c r="C693" s="186">
        <v>681</v>
      </c>
      <c r="D693" s="1096" t="s">
        <v>404</v>
      </c>
      <c r="E693" s="1096" t="s">
        <v>694</v>
      </c>
      <c r="F693" s="634"/>
    </row>
    <row r="694" spans="1:6" ht="12.75">
      <c r="A694" s="184"/>
      <c r="B694" s="184"/>
      <c r="C694" s="186">
        <v>682</v>
      </c>
      <c r="D694" s="1096" t="s">
        <v>1178</v>
      </c>
      <c r="E694" s="1096" t="s">
        <v>576</v>
      </c>
      <c r="F694" s="634"/>
    </row>
    <row r="695" spans="1:6" ht="12.75">
      <c r="A695" s="184"/>
      <c r="B695" s="184"/>
      <c r="C695" s="186">
        <v>683</v>
      </c>
      <c r="D695" s="1096" t="s">
        <v>388</v>
      </c>
      <c r="E695" s="1096" t="s">
        <v>1586</v>
      </c>
      <c r="F695" s="634"/>
    </row>
    <row r="696" spans="1:6" ht="12.75">
      <c r="A696" s="184"/>
      <c r="B696" s="184"/>
      <c r="C696" s="186">
        <v>684</v>
      </c>
      <c r="D696" s="1096" t="s">
        <v>1587</v>
      </c>
      <c r="E696" s="1096" t="s">
        <v>694</v>
      </c>
      <c r="F696" s="634"/>
    </row>
    <row r="697" spans="1:6" ht="12.75">
      <c r="A697" s="184"/>
      <c r="B697" s="184"/>
      <c r="C697" s="186">
        <v>685</v>
      </c>
      <c r="D697" s="1096" t="s">
        <v>1588</v>
      </c>
      <c r="E697" s="1096" t="s">
        <v>694</v>
      </c>
      <c r="F697" s="634"/>
    </row>
    <row r="698" spans="1:6" ht="12.75">
      <c r="A698" s="184"/>
      <c r="B698" s="184"/>
      <c r="C698" s="186">
        <v>686</v>
      </c>
      <c r="D698" s="1096" t="s">
        <v>623</v>
      </c>
      <c r="E698" s="1096" t="s">
        <v>30</v>
      </c>
      <c r="F698" s="634"/>
    </row>
    <row r="699" spans="1:6" ht="12.75">
      <c r="A699" s="184"/>
      <c r="B699" s="184"/>
      <c r="C699" s="186">
        <v>687</v>
      </c>
      <c r="D699" s="1096" t="s">
        <v>780</v>
      </c>
      <c r="E699" s="1096" t="s">
        <v>1589</v>
      </c>
      <c r="F699" s="634"/>
    </row>
    <row r="700" spans="1:6" ht="12.75">
      <c r="A700" s="184"/>
      <c r="B700" s="184"/>
      <c r="C700" s="186">
        <v>688</v>
      </c>
      <c r="D700" s="1096" t="s">
        <v>621</v>
      </c>
      <c r="E700" s="1096" t="s">
        <v>613</v>
      </c>
      <c r="F700" s="634"/>
    </row>
    <row r="701" spans="1:6" ht="12.75">
      <c r="A701" s="184"/>
      <c r="B701" s="184"/>
      <c r="C701" s="186">
        <v>689</v>
      </c>
      <c r="D701" s="1096" t="s">
        <v>392</v>
      </c>
      <c r="E701" s="1096" t="s">
        <v>389</v>
      </c>
      <c r="F701" s="634"/>
    </row>
    <row r="702" spans="1:6" ht="12.75">
      <c r="A702" s="184"/>
      <c r="B702" s="184"/>
      <c r="C702" s="186">
        <v>690</v>
      </c>
      <c r="D702" s="1096" t="s">
        <v>618</v>
      </c>
      <c r="E702" s="1096" t="s">
        <v>390</v>
      </c>
      <c r="F702" s="634"/>
    </row>
    <row r="703" spans="1:6" ht="12.75">
      <c r="A703" s="184"/>
      <c r="B703" s="184"/>
      <c r="C703" s="186">
        <v>691</v>
      </c>
      <c r="D703" s="1096" t="s">
        <v>392</v>
      </c>
      <c r="E703" s="1096" t="s">
        <v>1590</v>
      </c>
      <c r="F703" s="634"/>
    </row>
    <row r="704" spans="1:6" ht="12.75">
      <c r="A704" s="184"/>
      <c r="B704" s="184"/>
      <c r="C704" s="186">
        <v>692</v>
      </c>
      <c r="D704" s="1096" t="s">
        <v>791</v>
      </c>
      <c r="E704" s="1096" t="s">
        <v>1591</v>
      </c>
      <c r="F704" s="634"/>
    </row>
    <row r="705" spans="1:6" ht="12.75">
      <c r="A705" s="184"/>
      <c r="B705" s="184"/>
      <c r="C705" s="186">
        <v>693</v>
      </c>
      <c r="D705" s="1096" t="s">
        <v>1299</v>
      </c>
      <c r="E705" s="1096" t="s">
        <v>390</v>
      </c>
      <c r="F705" s="634"/>
    </row>
    <row r="706" spans="1:6" ht="12.75">
      <c r="A706" s="184"/>
      <c r="B706" s="184"/>
      <c r="C706" s="186">
        <v>694</v>
      </c>
      <c r="D706" s="1096" t="s">
        <v>779</v>
      </c>
      <c r="E706" s="1096" t="s">
        <v>694</v>
      </c>
      <c r="F706" s="634"/>
    </row>
    <row r="707" spans="1:6" ht="12.75">
      <c r="A707" s="184"/>
      <c r="B707" s="184"/>
      <c r="C707" s="186">
        <v>695</v>
      </c>
      <c r="D707" s="1096" t="s">
        <v>417</v>
      </c>
      <c r="E707" s="1096" t="s">
        <v>1592</v>
      </c>
      <c r="F707" s="634"/>
    </row>
    <row r="708" spans="1:6" ht="12.75">
      <c r="A708" s="184"/>
      <c r="B708" s="184"/>
      <c r="C708" s="186">
        <v>696</v>
      </c>
      <c r="D708" s="1096" t="s">
        <v>641</v>
      </c>
      <c r="E708" s="1096" t="s">
        <v>1593</v>
      </c>
      <c r="F708" s="634"/>
    </row>
    <row r="709" spans="1:6" ht="12.75">
      <c r="A709" s="184"/>
      <c r="B709" s="184"/>
      <c r="C709" s="186">
        <v>697</v>
      </c>
      <c r="D709" s="1096" t="s">
        <v>1594</v>
      </c>
      <c r="E709" s="1096" t="s">
        <v>412</v>
      </c>
      <c r="F709" s="634"/>
    </row>
    <row r="710" spans="1:6" ht="12.75">
      <c r="A710" s="184"/>
      <c r="B710" s="184"/>
      <c r="C710" s="186">
        <v>698</v>
      </c>
      <c r="D710" s="1096" t="s">
        <v>1595</v>
      </c>
      <c r="E710" s="1096" t="s">
        <v>413</v>
      </c>
      <c r="F710" s="634"/>
    </row>
    <row r="711" spans="1:6" ht="12.75">
      <c r="A711" s="184"/>
      <c r="B711" s="184"/>
      <c r="C711" s="186">
        <v>699</v>
      </c>
      <c r="D711" s="1096" t="s">
        <v>1596</v>
      </c>
      <c r="E711" s="1096" t="s">
        <v>380</v>
      </c>
      <c r="F711" s="634"/>
    </row>
    <row r="712" spans="1:6" ht="12.75">
      <c r="A712" s="184"/>
      <c r="B712" s="184"/>
      <c r="C712" s="186">
        <v>700</v>
      </c>
      <c r="D712" s="1096" t="s">
        <v>1597</v>
      </c>
      <c r="E712" s="1096" t="s">
        <v>1598</v>
      </c>
      <c r="F712" s="634"/>
    </row>
    <row r="713" spans="1:6" ht="12.75">
      <c r="A713" s="184"/>
      <c r="B713" s="184"/>
      <c r="C713" s="186">
        <v>701</v>
      </c>
      <c r="D713" s="1096" t="s">
        <v>1599</v>
      </c>
      <c r="E713" s="1096" t="s">
        <v>1600</v>
      </c>
      <c r="F713" s="634"/>
    </row>
    <row r="714" spans="1:6" ht="12.75">
      <c r="A714" s="184"/>
      <c r="B714" s="184"/>
      <c r="C714" s="186">
        <v>702</v>
      </c>
      <c r="D714" s="1096" t="s">
        <v>394</v>
      </c>
      <c r="E714" s="1096" t="s">
        <v>694</v>
      </c>
      <c r="F714" s="634"/>
    </row>
    <row r="715" spans="1:6" ht="12.75">
      <c r="A715" s="184"/>
      <c r="B715" s="184"/>
      <c r="C715" s="186">
        <v>703</v>
      </c>
      <c r="D715" s="1096" t="s">
        <v>417</v>
      </c>
      <c r="E715" s="1096" t="s">
        <v>30</v>
      </c>
      <c r="F715" s="634"/>
    </row>
    <row r="716" spans="1:6" ht="12.75">
      <c r="A716" s="184"/>
      <c r="B716" s="184"/>
      <c r="C716" s="186">
        <v>704</v>
      </c>
      <c r="D716" s="1096" t="s">
        <v>399</v>
      </c>
      <c r="E716" s="1096" t="s">
        <v>385</v>
      </c>
      <c r="F716" s="634"/>
    </row>
    <row r="717" spans="1:6" ht="12.75">
      <c r="A717" s="184"/>
      <c r="B717" s="184"/>
      <c r="C717" s="186">
        <v>705</v>
      </c>
      <c r="D717" s="1096" t="s">
        <v>1601</v>
      </c>
      <c r="E717" s="1096" t="s">
        <v>389</v>
      </c>
      <c r="F717" s="634"/>
    </row>
    <row r="718" spans="1:6" ht="12.75">
      <c r="A718" s="184"/>
      <c r="B718" s="184"/>
      <c r="C718" s="186">
        <v>706</v>
      </c>
      <c r="D718" s="1096" t="s">
        <v>1602</v>
      </c>
      <c r="E718" s="1096" t="s">
        <v>694</v>
      </c>
      <c r="F718" s="634"/>
    </row>
    <row r="719" spans="1:6" ht="12.75">
      <c r="A719" s="184"/>
      <c r="B719" s="184"/>
      <c r="C719" s="186">
        <v>707</v>
      </c>
      <c r="D719" s="1096" t="s">
        <v>398</v>
      </c>
      <c r="E719" s="1096" t="s">
        <v>694</v>
      </c>
      <c r="F719" s="634"/>
    </row>
    <row r="720" spans="1:6" ht="12.75">
      <c r="A720" s="184"/>
      <c r="B720" s="184"/>
      <c r="C720" s="186">
        <v>708</v>
      </c>
      <c r="D720" s="1096" t="s">
        <v>392</v>
      </c>
      <c r="E720" s="1096" t="s">
        <v>694</v>
      </c>
      <c r="F720" s="634"/>
    </row>
    <row r="721" spans="1:6" ht="12.75">
      <c r="A721" s="184"/>
      <c r="B721" s="184"/>
      <c r="C721" s="186">
        <v>709</v>
      </c>
      <c r="D721" s="1096" t="s">
        <v>386</v>
      </c>
      <c r="E721" s="1096" t="s">
        <v>43</v>
      </c>
      <c r="F721" s="634"/>
    </row>
    <row r="722" spans="1:6" ht="12.75">
      <c r="A722" s="184"/>
      <c r="B722" s="184"/>
      <c r="C722" s="186">
        <v>710</v>
      </c>
      <c r="D722" s="1096" t="s">
        <v>1603</v>
      </c>
      <c r="E722" s="1096" t="s">
        <v>787</v>
      </c>
      <c r="F722" s="634"/>
    </row>
    <row r="723" spans="1:6" ht="12.75">
      <c r="A723" s="184"/>
      <c r="B723" s="184"/>
      <c r="C723" s="186">
        <v>711</v>
      </c>
      <c r="D723" s="1096" t="s">
        <v>1604</v>
      </c>
      <c r="E723" s="1096" t="s">
        <v>1605</v>
      </c>
      <c r="F723" s="634"/>
    </row>
    <row r="724" spans="1:6" ht="12.75">
      <c r="A724" s="184"/>
      <c r="B724" s="184"/>
      <c r="C724" s="186">
        <v>712</v>
      </c>
      <c r="D724" s="1096" t="s">
        <v>1606</v>
      </c>
      <c r="E724" s="1096" t="s">
        <v>413</v>
      </c>
      <c r="F724" s="634"/>
    </row>
    <row r="725" spans="1:6" ht="12.75">
      <c r="A725" s="184"/>
      <c r="B725" s="184"/>
      <c r="C725" s="186">
        <v>713</v>
      </c>
      <c r="D725" s="1096" t="s">
        <v>1302</v>
      </c>
      <c r="E725" s="1096" t="s">
        <v>412</v>
      </c>
      <c r="F725" s="634"/>
    </row>
    <row r="726" spans="1:6" ht="12.75">
      <c r="A726" s="184"/>
      <c r="B726" s="184"/>
      <c r="C726" s="186">
        <v>714</v>
      </c>
      <c r="D726" s="1096" t="s">
        <v>573</v>
      </c>
      <c r="E726" s="1096" t="s">
        <v>634</v>
      </c>
      <c r="F726" s="634"/>
    </row>
    <row r="727" spans="1:6" ht="12.75">
      <c r="A727" s="184"/>
      <c r="B727" s="184"/>
      <c r="C727" s="186">
        <v>715</v>
      </c>
      <c r="D727" s="1096" t="s">
        <v>623</v>
      </c>
      <c r="E727" s="1096" t="s">
        <v>694</v>
      </c>
      <c r="F727" s="634"/>
    </row>
    <row r="728" spans="1:6" ht="12.75">
      <c r="A728" s="184"/>
      <c r="B728" s="184"/>
      <c r="C728" s="186">
        <v>716</v>
      </c>
      <c r="D728" s="1096" t="s">
        <v>1607</v>
      </c>
      <c r="E728" s="1096" t="s">
        <v>1330</v>
      </c>
      <c r="F728" s="634"/>
    </row>
    <row r="729" spans="1:6" ht="12.75">
      <c r="A729" s="184"/>
      <c r="B729" s="184"/>
      <c r="C729" s="186">
        <v>717</v>
      </c>
      <c r="D729" s="1096" t="s">
        <v>645</v>
      </c>
      <c r="E729" s="1096" t="s">
        <v>694</v>
      </c>
      <c r="F729" s="634"/>
    </row>
    <row r="730" spans="1:6" ht="12.75">
      <c r="A730" s="184"/>
      <c r="B730" s="184"/>
      <c r="C730" s="186">
        <v>718</v>
      </c>
      <c r="D730" s="1096" t="s">
        <v>1496</v>
      </c>
      <c r="E730" s="1096" t="s">
        <v>694</v>
      </c>
      <c r="F730" s="634"/>
    </row>
    <row r="731" spans="1:6" ht="12.75">
      <c r="A731" s="184"/>
      <c r="B731" s="184"/>
      <c r="C731" s="186">
        <v>719</v>
      </c>
      <c r="D731" s="1096" t="s">
        <v>388</v>
      </c>
      <c r="E731" s="1096" t="s">
        <v>1608</v>
      </c>
      <c r="F731" s="634"/>
    </row>
    <row r="732" spans="1:6" ht="12.75">
      <c r="A732" s="184"/>
      <c r="B732" s="184"/>
      <c r="C732" s="186">
        <v>720</v>
      </c>
      <c r="D732" s="1096" t="s">
        <v>388</v>
      </c>
      <c r="E732" s="1096" t="s">
        <v>385</v>
      </c>
      <c r="F732" s="634"/>
    </row>
    <row r="733" spans="1:6" ht="12.75">
      <c r="A733" s="184"/>
      <c r="B733" s="184"/>
      <c r="C733" s="186">
        <v>721</v>
      </c>
      <c r="D733" s="1096" t="s">
        <v>388</v>
      </c>
      <c r="E733" s="1096" t="s">
        <v>413</v>
      </c>
      <c r="F733" s="634"/>
    </row>
    <row r="734" spans="1:6" ht="12.75">
      <c r="A734" s="184"/>
      <c r="B734" s="184"/>
      <c r="C734" s="186">
        <v>722</v>
      </c>
      <c r="D734" s="1096" t="s">
        <v>392</v>
      </c>
      <c r="E734" s="1096" t="s">
        <v>694</v>
      </c>
      <c r="F734" s="634"/>
    </row>
    <row r="735" spans="1:6" ht="12.75">
      <c r="A735" s="184"/>
      <c r="B735" s="184"/>
      <c r="C735" s="186">
        <v>723</v>
      </c>
      <c r="D735" s="1096" t="s">
        <v>572</v>
      </c>
      <c r="E735" s="1096" t="s">
        <v>570</v>
      </c>
      <c r="F735" s="634"/>
    </row>
    <row r="736" spans="1:6" ht="12.75">
      <c r="A736" s="184"/>
      <c r="B736" s="184"/>
      <c r="C736" s="186">
        <v>724</v>
      </c>
      <c r="D736" s="1096" t="s">
        <v>394</v>
      </c>
      <c r="E736" s="1096" t="s">
        <v>1609</v>
      </c>
      <c r="F736" s="634"/>
    </row>
    <row r="737" spans="1:6" ht="12.75">
      <c r="A737" s="184"/>
      <c r="B737" s="184"/>
      <c r="C737" s="186">
        <v>725</v>
      </c>
      <c r="D737" s="1096" t="s">
        <v>388</v>
      </c>
      <c r="E737" s="1096" t="s">
        <v>694</v>
      </c>
      <c r="F737" s="634"/>
    </row>
    <row r="738" spans="1:6" ht="12.75">
      <c r="A738" s="184"/>
      <c r="B738" s="184"/>
      <c r="C738" s="186">
        <v>726</v>
      </c>
      <c r="D738" s="1096" t="s">
        <v>1610</v>
      </c>
      <c r="E738" s="1096" t="s">
        <v>1301</v>
      </c>
      <c r="F738" s="634"/>
    </row>
    <row r="739" spans="1:6" ht="12.75">
      <c r="A739" s="184"/>
      <c r="B739" s="184"/>
      <c r="C739" s="186">
        <v>727</v>
      </c>
      <c r="D739" s="1096" t="s">
        <v>1611</v>
      </c>
      <c r="E739" s="1096" t="s">
        <v>1490</v>
      </c>
      <c r="F739" s="634"/>
    </row>
    <row r="740" spans="1:6" ht="12.75">
      <c r="A740" s="184"/>
      <c r="B740" s="184"/>
      <c r="C740" s="186">
        <v>728</v>
      </c>
      <c r="D740" s="1096" t="s">
        <v>647</v>
      </c>
      <c r="E740" s="1096" t="s">
        <v>1612</v>
      </c>
      <c r="F740" s="634"/>
    </row>
    <row r="741" spans="1:6" ht="12.75">
      <c r="A741" s="184"/>
      <c r="B741" s="184"/>
      <c r="C741" s="186">
        <v>729</v>
      </c>
      <c r="D741" s="1096" t="s">
        <v>1613</v>
      </c>
      <c r="E741" s="1096" t="s">
        <v>1614</v>
      </c>
      <c r="F741" s="634"/>
    </row>
    <row r="742" spans="1:6" ht="12.75">
      <c r="A742" s="184"/>
      <c r="B742" s="184"/>
      <c r="C742" s="186">
        <v>730</v>
      </c>
      <c r="D742" s="1096" t="s">
        <v>392</v>
      </c>
      <c r="E742" s="1096" t="s">
        <v>385</v>
      </c>
      <c r="F742" s="634"/>
    </row>
    <row r="743" spans="1:6" ht="12.75">
      <c r="A743" s="184"/>
      <c r="B743" s="184"/>
      <c r="C743" s="186">
        <v>731</v>
      </c>
      <c r="D743" s="1096" t="s">
        <v>776</v>
      </c>
      <c r="E743" s="1096" t="s">
        <v>571</v>
      </c>
      <c r="F743" s="634"/>
    </row>
    <row r="744" spans="1:6" ht="12.75">
      <c r="A744" s="184"/>
      <c r="B744" s="184"/>
      <c r="C744" s="186">
        <v>732</v>
      </c>
      <c r="D744" s="1096" t="s">
        <v>392</v>
      </c>
      <c r="E744" s="1096" t="s">
        <v>93</v>
      </c>
      <c r="F744" s="634"/>
    </row>
    <row r="745" spans="1:6" ht="12.75">
      <c r="A745" s="184"/>
      <c r="B745" s="184"/>
      <c r="C745" s="186">
        <v>733</v>
      </c>
      <c r="D745" s="1096" t="s">
        <v>768</v>
      </c>
      <c r="E745" s="1096" t="s">
        <v>1615</v>
      </c>
      <c r="F745" s="634"/>
    </row>
    <row r="746" spans="1:6" ht="12.75">
      <c r="A746" s="184"/>
      <c r="B746" s="184"/>
      <c r="C746" s="186">
        <v>734</v>
      </c>
      <c r="D746" s="1096" t="s">
        <v>407</v>
      </c>
      <c r="E746" s="1096" t="s">
        <v>694</v>
      </c>
      <c r="F746" s="634"/>
    </row>
    <row r="747" spans="1:6" ht="12.75">
      <c r="A747" s="184"/>
      <c r="B747" s="184"/>
      <c r="C747" s="186">
        <v>735</v>
      </c>
      <c r="D747" s="1096" t="s">
        <v>392</v>
      </c>
      <c r="E747" s="1096" t="s">
        <v>694</v>
      </c>
      <c r="F747" s="634"/>
    </row>
    <row r="748" spans="1:6" ht="12.75">
      <c r="A748" s="184"/>
      <c r="B748" s="184"/>
      <c r="C748" s="186">
        <v>736</v>
      </c>
      <c r="D748" s="1096" t="s">
        <v>405</v>
      </c>
      <c r="E748" s="1096" t="s">
        <v>648</v>
      </c>
      <c r="F748" s="634"/>
    </row>
    <row r="749" spans="1:6" ht="12.75">
      <c r="A749" s="184"/>
      <c r="B749" s="184"/>
      <c r="C749" s="186">
        <v>737</v>
      </c>
      <c r="D749" s="1096" t="s">
        <v>407</v>
      </c>
      <c r="E749" s="1096" t="s">
        <v>694</v>
      </c>
      <c r="F749" s="634"/>
    </row>
    <row r="750" spans="1:6" ht="12.75">
      <c r="A750" s="184"/>
      <c r="B750" s="184"/>
      <c r="C750" s="186">
        <v>738</v>
      </c>
      <c r="D750" s="1096" t="s">
        <v>1616</v>
      </c>
      <c r="E750" s="1096" t="s">
        <v>694</v>
      </c>
      <c r="F750" s="634"/>
    </row>
    <row r="751" spans="1:6" ht="12.75">
      <c r="A751" s="184"/>
      <c r="B751" s="184"/>
      <c r="C751" s="186">
        <v>739</v>
      </c>
      <c r="D751" s="1096" t="s">
        <v>1617</v>
      </c>
      <c r="E751" s="1096" t="s">
        <v>1618</v>
      </c>
      <c r="F751" s="634"/>
    </row>
    <row r="752" spans="1:6" ht="12.75">
      <c r="A752" s="184"/>
      <c r="B752" s="184"/>
      <c r="C752" s="186">
        <v>740</v>
      </c>
      <c r="D752" s="1096" t="s">
        <v>646</v>
      </c>
      <c r="E752" s="1096" t="s">
        <v>694</v>
      </c>
      <c r="F752" s="634"/>
    </row>
    <row r="753" spans="1:6" ht="12.75">
      <c r="A753" s="184"/>
      <c r="B753" s="184"/>
      <c r="C753" s="186">
        <v>741</v>
      </c>
      <c r="D753" s="1096" t="s">
        <v>411</v>
      </c>
      <c r="E753" s="1096" t="s">
        <v>1237</v>
      </c>
      <c r="F753" s="634"/>
    </row>
    <row r="754" spans="1:6" ht="12.75">
      <c r="A754" s="184"/>
      <c r="B754" s="184"/>
      <c r="C754" s="186">
        <v>742</v>
      </c>
      <c r="D754" s="1096" t="s">
        <v>411</v>
      </c>
      <c r="E754" s="1096" t="s">
        <v>393</v>
      </c>
      <c r="F754" s="634"/>
    </row>
    <row r="755" spans="1:6" ht="12.75">
      <c r="A755" s="184"/>
      <c r="B755" s="184"/>
      <c r="C755" s="186">
        <v>743</v>
      </c>
      <c r="D755" s="1096" t="s">
        <v>1619</v>
      </c>
      <c r="E755" s="1096" t="s">
        <v>694</v>
      </c>
      <c r="F755" s="634"/>
    </row>
    <row r="756" spans="1:6" ht="12.75">
      <c r="A756" s="184"/>
      <c r="B756" s="184"/>
      <c r="C756" s="186">
        <v>744</v>
      </c>
      <c r="D756" s="1096" t="s">
        <v>1620</v>
      </c>
      <c r="E756" s="1096" t="s">
        <v>1621</v>
      </c>
      <c r="F756" s="634"/>
    </row>
    <row r="757" spans="1:6" ht="12.75">
      <c r="A757" s="184"/>
      <c r="B757" s="184"/>
      <c r="C757" s="186">
        <v>745</v>
      </c>
      <c r="D757" s="1096" t="s">
        <v>398</v>
      </c>
      <c r="E757" s="1096" t="s">
        <v>1622</v>
      </c>
      <c r="F757" s="634"/>
    </row>
    <row r="758" spans="1:6" ht="12.75">
      <c r="A758" s="184"/>
      <c r="B758" s="184"/>
      <c r="C758" s="186">
        <v>746</v>
      </c>
      <c r="D758" s="1096" t="s">
        <v>407</v>
      </c>
      <c r="E758" s="1096" t="s">
        <v>1420</v>
      </c>
      <c r="F758" s="634"/>
    </row>
    <row r="759" spans="1:6" ht="12.75">
      <c r="A759" s="184"/>
      <c r="B759" s="184"/>
      <c r="C759" s="186">
        <v>747</v>
      </c>
      <c r="D759" s="1096" t="s">
        <v>388</v>
      </c>
      <c r="E759" s="1096" t="s">
        <v>694</v>
      </c>
      <c r="F759" s="634"/>
    </row>
    <row r="760" spans="1:6" ht="12.75">
      <c r="A760" s="184"/>
      <c r="B760" s="184"/>
      <c r="C760" s="186">
        <v>748</v>
      </c>
      <c r="D760" s="1096" t="s">
        <v>616</v>
      </c>
      <c r="E760" s="1096" t="s">
        <v>373</v>
      </c>
      <c r="F760" s="634"/>
    </row>
    <row r="761" spans="1:6" ht="12.75">
      <c r="A761" s="184"/>
      <c r="B761" s="184"/>
      <c r="C761" s="186">
        <v>749</v>
      </c>
      <c r="D761" s="1096" t="s">
        <v>1623</v>
      </c>
      <c r="E761" s="1096" t="s">
        <v>389</v>
      </c>
      <c r="F761" s="634"/>
    </row>
    <row r="762" spans="1:6" ht="12.75">
      <c r="A762" s="184"/>
      <c r="B762" s="184"/>
      <c r="C762" s="186">
        <v>750</v>
      </c>
      <c r="D762" s="1096" t="s">
        <v>388</v>
      </c>
      <c r="E762" s="1096" t="s">
        <v>694</v>
      </c>
      <c r="F762" s="634"/>
    </row>
    <row r="763" spans="1:6" ht="12.75">
      <c r="A763" s="184"/>
      <c r="B763" s="184"/>
      <c r="C763" s="186">
        <v>751</v>
      </c>
      <c r="D763" s="1096" t="s">
        <v>394</v>
      </c>
      <c r="E763" s="1096" t="s">
        <v>390</v>
      </c>
      <c r="F763" s="634"/>
    </row>
    <row r="764" spans="1:6" ht="12.75">
      <c r="A764" s="184"/>
      <c r="B764" s="184"/>
      <c r="C764" s="186">
        <v>752</v>
      </c>
      <c r="D764" s="1096" t="s">
        <v>401</v>
      </c>
      <c r="E764" s="1096" t="s">
        <v>694</v>
      </c>
      <c r="F764" s="634"/>
    </row>
    <row r="765" spans="1:6" ht="12.75">
      <c r="A765" s="184"/>
      <c r="B765" s="184"/>
      <c r="C765" s="186">
        <v>753</v>
      </c>
      <c r="D765" s="1096" t="s">
        <v>397</v>
      </c>
      <c r="E765" s="1096" t="s">
        <v>694</v>
      </c>
      <c r="F765" s="634"/>
    </row>
    <row r="766" spans="1:6" ht="12.75">
      <c r="A766" s="184"/>
      <c r="B766" s="184"/>
      <c r="C766" s="186">
        <v>754</v>
      </c>
      <c r="D766" s="1096" t="s">
        <v>1624</v>
      </c>
      <c r="E766" s="1096" t="s">
        <v>395</v>
      </c>
      <c r="F766" s="634"/>
    </row>
    <row r="767" spans="1:6" ht="12.75">
      <c r="A767" s="184"/>
      <c r="B767" s="184"/>
      <c r="C767" s="186">
        <v>755</v>
      </c>
      <c r="D767" s="1096" t="s">
        <v>1625</v>
      </c>
      <c r="E767" s="1096" t="s">
        <v>413</v>
      </c>
      <c r="F767" s="634"/>
    </row>
    <row r="768" spans="1:6" ht="12.75">
      <c r="A768" s="184"/>
      <c r="B768" s="184"/>
      <c r="C768" s="186">
        <v>756</v>
      </c>
      <c r="D768" s="1096" t="s">
        <v>1626</v>
      </c>
      <c r="E768" s="1096" t="s">
        <v>694</v>
      </c>
      <c r="F768" s="634"/>
    </row>
    <row r="769" spans="1:6" ht="12.75">
      <c r="A769" s="184"/>
      <c r="B769" s="184"/>
      <c r="C769" s="186">
        <v>757</v>
      </c>
      <c r="D769" s="1096" t="s">
        <v>1627</v>
      </c>
      <c r="E769" s="1096" t="s">
        <v>694</v>
      </c>
      <c r="F769" s="634"/>
    </row>
    <row r="770" spans="1:6" ht="12.75">
      <c r="A770" s="184"/>
      <c r="B770" s="184"/>
      <c r="C770" s="186">
        <v>758</v>
      </c>
      <c r="D770" s="1096" t="s">
        <v>1628</v>
      </c>
      <c r="E770" s="1096" t="s">
        <v>390</v>
      </c>
      <c r="F770" s="634"/>
    </row>
    <row r="771" spans="1:6" ht="12.75">
      <c r="A771" s="184"/>
      <c r="B771" s="184"/>
      <c r="C771" s="186">
        <v>759</v>
      </c>
      <c r="D771" s="1096" t="s">
        <v>796</v>
      </c>
      <c r="E771" s="1096" t="s">
        <v>782</v>
      </c>
      <c r="F771" s="634"/>
    </row>
    <row r="772" spans="1:6" ht="12.75">
      <c r="A772" s="184"/>
      <c r="B772" s="184"/>
      <c r="C772" s="186">
        <v>760</v>
      </c>
      <c r="D772" s="1096" t="s">
        <v>1629</v>
      </c>
      <c r="E772" s="1096" t="s">
        <v>393</v>
      </c>
      <c r="F772" s="634"/>
    </row>
    <row r="773" spans="1:6" ht="25.5">
      <c r="A773" s="184"/>
      <c r="B773" s="184"/>
      <c r="C773" s="186">
        <v>761</v>
      </c>
      <c r="D773" s="1096" t="s">
        <v>1630</v>
      </c>
      <c r="E773" s="1096" t="s">
        <v>694</v>
      </c>
      <c r="F773" s="634"/>
    </row>
    <row r="774" spans="1:6" ht="12.75">
      <c r="A774" s="184"/>
      <c r="B774" s="184"/>
      <c r="C774" s="186">
        <v>762</v>
      </c>
      <c r="D774" s="1096" t="s">
        <v>1631</v>
      </c>
      <c r="E774" s="1096" t="s">
        <v>413</v>
      </c>
      <c r="F774" s="634"/>
    </row>
    <row r="775" spans="1:6" ht="12.75">
      <c r="A775" s="184"/>
      <c r="B775" s="184"/>
      <c r="C775" s="186">
        <v>763</v>
      </c>
      <c r="D775" s="1096" t="s">
        <v>1632</v>
      </c>
      <c r="E775" s="1096" t="s">
        <v>413</v>
      </c>
      <c r="F775" s="634"/>
    </row>
    <row r="776" spans="1:6" ht="12.75">
      <c r="A776" s="184"/>
      <c r="B776" s="184"/>
      <c r="C776" s="186">
        <v>764</v>
      </c>
      <c r="D776" s="1096" t="s">
        <v>1633</v>
      </c>
      <c r="E776" s="1096" t="s">
        <v>43</v>
      </c>
      <c r="F776" s="634"/>
    </row>
    <row r="777" spans="1:6" ht="12.75">
      <c r="A777" s="184"/>
      <c r="B777" s="184"/>
      <c r="C777" s="186">
        <v>765</v>
      </c>
      <c r="D777" s="1096" t="s">
        <v>1634</v>
      </c>
      <c r="E777" s="1096" t="s">
        <v>694</v>
      </c>
      <c r="F777" s="634"/>
    </row>
    <row r="778" spans="1:6" ht="12.75">
      <c r="A778" s="184"/>
      <c r="B778" s="184"/>
      <c r="C778" s="186">
        <v>766</v>
      </c>
      <c r="D778" s="1096" t="s">
        <v>1635</v>
      </c>
      <c r="E778" s="1096" t="s">
        <v>1636</v>
      </c>
      <c r="F778" s="634"/>
    </row>
    <row r="779" spans="1:6" ht="12.75">
      <c r="A779" s="184"/>
      <c r="B779" s="184"/>
      <c r="C779" s="186">
        <v>767</v>
      </c>
      <c r="D779" s="1096" t="s">
        <v>763</v>
      </c>
      <c r="E779" s="1096" t="s">
        <v>389</v>
      </c>
      <c r="F779" s="634"/>
    </row>
    <row r="780" spans="1:6" ht="12.75">
      <c r="A780" s="184"/>
      <c r="B780" s="184"/>
      <c r="C780" s="186">
        <v>768</v>
      </c>
      <c r="D780" s="1096" t="s">
        <v>1637</v>
      </c>
      <c r="E780" s="1096" t="s">
        <v>43</v>
      </c>
      <c r="F780" s="634"/>
    </row>
    <row r="781" spans="1:6" ht="12.75">
      <c r="A781" s="184"/>
      <c r="B781" s="184"/>
      <c r="C781" s="186">
        <v>769</v>
      </c>
      <c r="D781" s="1096" t="s">
        <v>1638</v>
      </c>
      <c r="E781" s="1096" t="s">
        <v>389</v>
      </c>
      <c r="F781" s="634"/>
    </row>
    <row r="782" spans="1:6" ht="12.75">
      <c r="A782" s="184"/>
      <c r="B782" s="184"/>
      <c r="C782" s="186">
        <v>770</v>
      </c>
      <c r="D782" s="1096" t="s">
        <v>388</v>
      </c>
      <c r="E782" s="1096" t="s">
        <v>43</v>
      </c>
      <c r="F782" s="634"/>
    </row>
    <row r="783" spans="1:6" ht="25.5">
      <c r="A783" s="184"/>
      <c r="B783" s="184"/>
      <c r="C783" s="186">
        <v>771</v>
      </c>
      <c r="D783" s="1096" t="s">
        <v>1639</v>
      </c>
      <c r="E783" s="1096" t="s">
        <v>1640</v>
      </c>
      <c r="F783" s="634"/>
    </row>
    <row r="784" spans="1:6" ht="12.75">
      <c r="A784" s="184"/>
      <c r="B784" s="184"/>
      <c r="C784" s="186">
        <v>772</v>
      </c>
      <c r="D784" s="1096" t="s">
        <v>1555</v>
      </c>
      <c r="E784" s="1096" t="s">
        <v>337</v>
      </c>
      <c r="F784" s="634"/>
    </row>
    <row r="785" spans="1:6" ht="12.75">
      <c r="A785" s="184"/>
      <c r="B785" s="184"/>
      <c r="C785" s="186">
        <v>773</v>
      </c>
      <c r="D785" s="1096" t="s">
        <v>1641</v>
      </c>
      <c r="E785" s="1096" t="s">
        <v>337</v>
      </c>
      <c r="F785" s="634"/>
    </row>
    <row r="786" spans="1:6" ht="12.75">
      <c r="A786" s="184"/>
      <c r="B786" s="184"/>
      <c r="C786" s="186">
        <v>774</v>
      </c>
      <c r="D786" s="1096" t="s">
        <v>392</v>
      </c>
      <c r="E786" s="1096" t="s">
        <v>694</v>
      </c>
      <c r="F786" s="634"/>
    </row>
    <row r="787" spans="1:6" ht="12.75">
      <c r="A787" s="184"/>
      <c r="B787" s="184"/>
      <c r="C787" s="186">
        <v>775</v>
      </c>
      <c r="D787" s="1096" t="s">
        <v>1642</v>
      </c>
      <c r="E787" s="1096" t="s">
        <v>694</v>
      </c>
      <c r="F787" s="634"/>
    </row>
    <row r="788" spans="1:6" ht="12.75">
      <c r="A788" s="184"/>
      <c r="B788" s="184"/>
      <c r="C788" s="186">
        <v>776</v>
      </c>
      <c r="D788" s="1096" t="s">
        <v>1643</v>
      </c>
      <c r="E788" s="1096" t="s">
        <v>1395</v>
      </c>
      <c r="F788" s="634"/>
    </row>
    <row r="789" spans="1:6" ht="12.75">
      <c r="A789" s="184"/>
      <c r="B789" s="184"/>
      <c r="C789" s="186">
        <v>777</v>
      </c>
      <c r="D789" s="1096" t="s">
        <v>1644</v>
      </c>
      <c r="E789" s="1096" t="s">
        <v>43</v>
      </c>
      <c r="F789" s="634"/>
    </row>
    <row r="790" spans="1:6" ht="12.75">
      <c r="A790" s="184"/>
      <c r="B790" s="184"/>
      <c r="C790" s="186">
        <v>778</v>
      </c>
      <c r="D790" s="1096" t="s">
        <v>1645</v>
      </c>
      <c r="E790" s="1096" t="s">
        <v>43</v>
      </c>
      <c r="F790" s="634"/>
    </row>
    <row r="791" spans="1:6" ht="12.75">
      <c r="A791" s="184"/>
      <c r="B791" s="184"/>
      <c r="C791" s="186">
        <v>779</v>
      </c>
      <c r="D791" s="1096" t="s">
        <v>1646</v>
      </c>
      <c r="E791" s="1096" t="s">
        <v>568</v>
      </c>
      <c r="F791" s="634"/>
    </row>
    <row r="792" spans="1:6" ht="12.75">
      <c r="A792" s="184"/>
      <c r="B792" s="184"/>
      <c r="C792" s="186">
        <v>780</v>
      </c>
      <c r="D792" s="1096" t="s">
        <v>802</v>
      </c>
      <c r="E792" s="1096" t="s">
        <v>694</v>
      </c>
      <c r="F792" s="634"/>
    </row>
    <row r="793" spans="1:6" ht="12.75">
      <c r="A793" s="184"/>
      <c r="B793" s="184"/>
      <c r="C793" s="186">
        <v>781</v>
      </c>
      <c r="D793" s="1096" t="s">
        <v>1647</v>
      </c>
      <c r="E793" s="1096" t="s">
        <v>390</v>
      </c>
      <c r="F793" s="634"/>
    </row>
    <row r="794" spans="1:6" ht="12.75">
      <c r="A794" s="184"/>
      <c r="B794" s="184"/>
      <c r="C794" s="186">
        <v>782</v>
      </c>
      <c r="D794" s="1096" t="s">
        <v>1648</v>
      </c>
      <c r="E794" s="1096" t="s">
        <v>694</v>
      </c>
      <c r="F794" s="634"/>
    </row>
    <row r="795" spans="1:6" ht="12.75">
      <c r="A795" s="184"/>
      <c r="B795" s="184"/>
      <c r="C795" s="186">
        <v>783</v>
      </c>
      <c r="D795" s="1096" t="s">
        <v>1649</v>
      </c>
      <c r="E795" s="1096" t="s">
        <v>413</v>
      </c>
      <c r="F795" s="634"/>
    </row>
    <row r="796" spans="1:6" ht="12.75">
      <c r="A796" s="184"/>
      <c r="B796" s="184"/>
      <c r="C796" s="186">
        <v>784</v>
      </c>
      <c r="D796" s="1096" t="s">
        <v>799</v>
      </c>
      <c r="E796" s="1096" t="s">
        <v>393</v>
      </c>
      <c r="F796" s="634"/>
    </row>
    <row r="797" spans="1:6" ht="12.75">
      <c r="A797" s="184"/>
      <c r="B797" s="184"/>
      <c r="C797" s="186">
        <v>785</v>
      </c>
      <c r="D797" s="1096" t="s">
        <v>1541</v>
      </c>
      <c r="E797" s="1096" t="s">
        <v>373</v>
      </c>
      <c r="F797" s="634"/>
    </row>
    <row r="798" spans="1:6" ht="12.75">
      <c r="A798" s="184"/>
      <c r="B798" s="184"/>
      <c r="C798" s="186">
        <v>786</v>
      </c>
      <c r="D798" s="1096" t="s">
        <v>1650</v>
      </c>
      <c r="E798" s="1096" t="s">
        <v>43</v>
      </c>
      <c r="F798" s="634"/>
    </row>
    <row r="799" spans="1:6" ht="25.5">
      <c r="A799" s="184"/>
      <c r="B799" s="184"/>
      <c r="C799" s="186">
        <v>787</v>
      </c>
      <c r="D799" s="1096" t="s">
        <v>1651</v>
      </c>
      <c r="E799" s="1096" t="s">
        <v>694</v>
      </c>
      <c r="F799" s="634"/>
    </row>
    <row r="800" spans="1:6" ht="12.75">
      <c r="A800" s="184"/>
      <c r="B800" s="184"/>
      <c r="C800" s="186">
        <v>788</v>
      </c>
      <c r="D800" s="1096" t="s">
        <v>411</v>
      </c>
      <c r="E800" s="1096" t="s">
        <v>694</v>
      </c>
      <c r="F800" s="634"/>
    </row>
    <row r="801" spans="1:6" ht="12.75">
      <c r="A801" s="184"/>
      <c r="B801" s="184"/>
      <c r="C801" s="186">
        <v>789</v>
      </c>
      <c r="D801" s="1096" t="s">
        <v>388</v>
      </c>
      <c r="E801" s="1096" t="s">
        <v>627</v>
      </c>
      <c r="F801" s="634"/>
    </row>
    <row r="802" spans="1:6" ht="12.75">
      <c r="A802" s="184"/>
      <c r="B802" s="184"/>
      <c r="C802" s="186">
        <v>790</v>
      </c>
      <c r="D802" s="1096" t="s">
        <v>1652</v>
      </c>
      <c r="E802" s="1096" t="s">
        <v>337</v>
      </c>
      <c r="F802" s="634"/>
    </row>
    <row r="803" spans="1:6" ht="12.75">
      <c r="A803" s="184"/>
      <c r="B803" s="184"/>
      <c r="C803" s="186">
        <v>791</v>
      </c>
      <c r="D803" s="1096" t="s">
        <v>1298</v>
      </c>
      <c r="E803" s="1096" t="s">
        <v>694</v>
      </c>
      <c r="F803" s="634"/>
    </row>
    <row r="804" spans="1:6" ht="12.75">
      <c r="A804" s="184"/>
      <c r="B804" s="184"/>
      <c r="C804" s="186">
        <v>792</v>
      </c>
      <c r="D804" s="1096" t="s">
        <v>1653</v>
      </c>
      <c r="E804" s="1096" t="s">
        <v>30</v>
      </c>
      <c r="F804" s="634"/>
    </row>
    <row r="805" spans="1:6" ht="12.75">
      <c r="A805" s="184"/>
      <c r="B805" s="184"/>
      <c r="C805" s="186">
        <v>793</v>
      </c>
      <c r="D805" s="1096" t="s">
        <v>1654</v>
      </c>
      <c r="E805" s="1096" t="s">
        <v>1655</v>
      </c>
      <c r="F805" s="634"/>
    </row>
    <row r="806" spans="1:6" ht="12.75">
      <c r="A806" s="184"/>
      <c r="B806" s="184"/>
      <c r="C806" s="186">
        <v>794</v>
      </c>
      <c r="D806" s="1096" t="s">
        <v>1656</v>
      </c>
      <c r="E806" s="1096" t="s">
        <v>390</v>
      </c>
      <c r="F806" s="634"/>
    </row>
    <row r="807" spans="1:6" ht="12.75">
      <c r="A807" s="184"/>
      <c r="B807" s="184"/>
      <c r="C807" s="186">
        <v>795</v>
      </c>
      <c r="D807" s="1096" t="s">
        <v>1657</v>
      </c>
      <c r="E807" s="1096" t="s">
        <v>418</v>
      </c>
      <c r="F807" s="634"/>
    </row>
    <row r="808" spans="1:6" ht="25.5">
      <c r="A808" s="184"/>
      <c r="B808" s="184"/>
      <c r="C808" s="186">
        <v>796</v>
      </c>
      <c r="D808" s="1096" t="s">
        <v>1658</v>
      </c>
      <c r="E808" s="1096" t="s">
        <v>694</v>
      </c>
      <c r="F808" s="634"/>
    </row>
    <row r="809" spans="1:6" ht="25.5">
      <c r="A809" s="184"/>
      <c r="B809" s="184"/>
      <c r="C809" s="186">
        <v>797</v>
      </c>
      <c r="D809" s="1096" t="s">
        <v>1659</v>
      </c>
      <c r="E809" s="1096" t="s">
        <v>43</v>
      </c>
      <c r="F809" s="634"/>
    </row>
    <row r="810" spans="1:6" ht="12.75">
      <c r="A810" s="184"/>
      <c r="B810" s="184"/>
      <c r="C810" s="186">
        <v>798</v>
      </c>
      <c r="D810" s="1096" t="s">
        <v>404</v>
      </c>
      <c r="E810" s="1096" t="s">
        <v>694</v>
      </c>
      <c r="F810" s="634"/>
    </row>
    <row r="811" spans="1:6" ht="12.75">
      <c r="A811" s="184"/>
      <c r="B811" s="184"/>
      <c r="C811" s="186">
        <v>799</v>
      </c>
      <c r="D811" s="1096" t="s">
        <v>417</v>
      </c>
      <c r="E811" s="1096" t="s">
        <v>694</v>
      </c>
      <c r="F811" s="634"/>
    </row>
    <row r="812" spans="1:6" ht="12.75">
      <c r="A812" s="184"/>
      <c r="B812" s="184"/>
      <c r="C812" s="186">
        <v>800</v>
      </c>
      <c r="D812" s="1096" t="s">
        <v>1660</v>
      </c>
      <c r="E812" s="1096" t="s">
        <v>694</v>
      </c>
      <c r="F812" s="634"/>
    </row>
    <row r="813" spans="1:6" ht="12.75">
      <c r="A813" s="184"/>
      <c r="B813" s="184"/>
      <c r="C813" s="186">
        <v>801</v>
      </c>
      <c r="D813" s="1096" t="s">
        <v>629</v>
      </c>
      <c r="E813" s="1096" t="s">
        <v>694</v>
      </c>
      <c r="F813" s="634"/>
    </row>
    <row r="814" spans="1:6" ht="12.75">
      <c r="A814" s="184"/>
      <c r="B814" s="184"/>
      <c r="C814" s="186">
        <v>802</v>
      </c>
      <c r="D814" s="1096" t="s">
        <v>404</v>
      </c>
      <c r="E814" s="1096" t="s">
        <v>1661</v>
      </c>
      <c r="F814" s="634"/>
    </row>
    <row r="815" spans="1:6" ht="12.75">
      <c r="A815" s="184"/>
      <c r="B815" s="184"/>
      <c r="C815" s="186">
        <v>803</v>
      </c>
      <c r="D815" s="1096" t="s">
        <v>388</v>
      </c>
      <c r="E815" s="1096" t="s">
        <v>413</v>
      </c>
      <c r="F815" s="634"/>
    </row>
    <row r="816" spans="1:6" ht="12.75">
      <c r="A816" s="184"/>
      <c r="B816" s="184"/>
      <c r="C816" s="186">
        <v>804</v>
      </c>
      <c r="D816" s="1096" t="s">
        <v>404</v>
      </c>
      <c r="E816" s="1096" t="s">
        <v>375</v>
      </c>
      <c r="F816" s="634"/>
    </row>
    <row r="817" spans="1:6" ht="12.75">
      <c r="A817" s="184"/>
      <c r="B817" s="184"/>
      <c r="C817" s="186">
        <v>805</v>
      </c>
      <c r="D817" s="1096" t="s">
        <v>1662</v>
      </c>
      <c r="E817" s="1096" t="s">
        <v>694</v>
      </c>
      <c r="F817" s="634"/>
    </row>
    <row r="818" spans="1:6" ht="25.5">
      <c r="A818" s="184"/>
      <c r="B818" s="184"/>
      <c r="C818" s="186">
        <v>806</v>
      </c>
      <c r="D818" s="1096" t="s">
        <v>1663</v>
      </c>
      <c r="E818" s="1096" t="s">
        <v>390</v>
      </c>
      <c r="F818" s="634"/>
    </row>
    <row r="819" spans="1:6" ht="25.5">
      <c r="A819" s="184"/>
      <c r="B819" s="184"/>
      <c r="C819" s="186">
        <v>807</v>
      </c>
      <c r="D819" s="1096" t="s">
        <v>1664</v>
      </c>
      <c r="E819" s="1096" t="s">
        <v>380</v>
      </c>
      <c r="F819" s="634"/>
    </row>
    <row r="820" spans="1:6" ht="12.75">
      <c r="A820" s="184"/>
      <c r="B820" s="184"/>
      <c r="C820" s="186">
        <v>808</v>
      </c>
      <c r="D820" s="1096" t="s">
        <v>1665</v>
      </c>
      <c r="E820" s="1096" t="s">
        <v>694</v>
      </c>
      <c r="F820" s="634"/>
    </row>
    <row r="821" spans="1:6" ht="25.5">
      <c r="A821" s="184"/>
      <c r="B821" s="184"/>
      <c r="C821" s="186">
        <v>809</v>
      </c>
      <c r="D821" s="1096" t="s">
        <v>1666</v>
      </c>
      <c r="E821" s="1096" t="s">
        <v>694</v>
      </c>
      <c r="F821" s="634"/>
    </row>
    <row r="822" spans="1:6" ht="12.75">
      <c r="A822" s="184"/>
      <c r="B822" s="184"/>
      <c r="C822" s="186">
        <v>810</v>
      </c>
      <c r="D822" s="1096" t="s">
        <v>388</v>
      </c>
      <c r="E822" s="1096" t="s">
        <v>694</v>
      </c>
      <c r="F822" s="634"/>
    </row>
    <row r="823" spans="1:6" ht="12.75">
      <c r="A823" s="184"/>
      <c r="B823" s="184"/>
      <c r="C823" s="186">
        <v>811</v>
      </c>
      <c r="D823" s="1096" t="s">
        <v>411</v>
      </c>
      <c r="E823" s="1096" t="s">
        <v>694</v>
      </c>
      <c r="F823" s="634"/>
    </row>
    <row r="824" spans="1:6" ht="12.75">
      <c r="A824" s="184"/>
      <c r="B824" s="184"/>
      <c r="C824" s="186">
        <v>812</v>
      </c>
      <c r="D824" s="1096" t="s">
        <v>1667</v>
      </c>
      <c r="E824" s="1096" t="s">
        <v>43</v>
      </c>
      <c r="F824" s="634"/>
    </row>
    <row r="825" spans="1:6" ht="12.75">
      <c r="A825" s="184"/>
      <c r="B825" s="184"/>
      <c r="C825" s="186">
        <v>813</v>
      </c>
      <c r="D825" s="1096" t="s">
        <v>1668</v>
      </c>
      <c r="E825" s="1096" t="s">
        <v>390</v>
      </c>
      <c r="F825" s="634"/>
    </row>
    <row r="826" spans="1:6" ht="25.5">
      <c r="A826" s="184"/>
      <c r="B826" s="184"/>
      <c r="C826" s="186">
        <v>814</v>
      </c>
      <c r="D826" s="1096" t="s">
        <v>1669</v>
      </c>
      <c r="E826" s="1096" t="s">
        <v>694</v>
      </c>
      <c r="F826" s="634"/>
    </row>
    <row r="827" spans="1:6" ht="25.5">
      <c r="A827" s="184"/>
      <c r="B827" s="184"/>
      <c r="C827" s="186">
        <v>815</v>
      </c>
      <c r="D827" s="1096" t="s">
        <v>1670</v>
      </c>
      <c r="E827" s="1096" t="s">
        <v>694</v>
      </c>
      <c r="F827" s="634"/>
    </row>
    <row r="828" spans="1:6" ht="12.75">
      <c r="A828" s="184"/>
      <c r="B828" s="184"/>
      <c r="C828" s="186">
        <v>816</v>
      </c>
      <c r="D828" s="1096" t="s">
        <v>1671</v>
      </c>
      <c r="E828" s="1096" t="s">
        <v>766</v>
      </c>
      <c r="F828" s="634"/>
    </row>
    <row r="829" spans="1:6" ht="12.75">
      <c r="A829" s="184"/>
      <c r="B829" s="184"/>
      <c r="C829" s="186">
        <v>817</v>
      </c>
      <c r="D829" s="1096" t="s">
        <v>786</v>
      </c>
      <c r="E829" s="1096" t="s">
        <v>1672</v>
      </c>
      <c r="F829" s="634"/>
    </row>
    <row r="830" spans="1:6" ht="12.75">
      <c r="A830" s="184"/>
      <c r="B830" s="184"/>
      <c r="C830" s="186">
        <v>818</v>
      </c>
      <c r="D830" s="1096" t="s">
        <v>1673</v>
      </c>
      <c r="E830" s="1096" t="s">
        <v>43</v>
      </c>
      <c r="F830" s="634"/>
    </row>
    <row r="831" spans="1:6" ht="12.75">
      <c r="A831" s="184"/>
      <c r="B831" s="184"/>
      <c r="C831" s="186">
        <v>819</v>
      </c>
      <c r="D831" s="1096" t="s">
        <v>1674</v>
      </c>
      <c r="E831" s="1096" t="s">
        <v>380</v>
      </c>
      <c r="F831" s="634"/>
    </row>
    <row r="832" spans="1:6" ht="12.75">
      <c r="A832" s="184"/>
      <c r="B832" s="184"/>
      <c r="C832" s="186">
        <v>820</v>
      </c>
      <c r="D832" s="1096" t="s">
        <v>626</v>
      </c>
      <c r="E832" s="1096" t="s">
        <v>613</v>
      </c>
      <c r="F832" s="634"/>
    </row>
    <row r="833" spans="1:6" ht="25.5">
      <c r="A833" s="184"/>
      <c r="B833" s="184"/>
      <c r="C833" s="186">
        <v>821</v>
      </c>
      <c r="D833" s="1096" t="s">
        <v>1675</v>
      </c>
      <c r="E833" s="1096" t="s">
        <v>694</v>
      </c>
      <c r="F833" s="634"/>
    </row>
    <row r="834" spans="1:6" ht="12.75">
      <c r="A834" s="184"/>
      <c r="B834" s="184"/>
      <c r="C834" s="186">
        <v>822</v>
      </c>
      <c r="D834" s="1096" t="s">
        <v>1676</v>
      </c>
      <c r="E834" s="1096" t="s">
        <v>395</v>
      </c>
      <c r="F834" s="634"/>
    </row>
    <row r="835" spans="1:6" ht="25.5">
      <c r="A835" s="184"/>
      <c r="B835" s="184"/>
      <c r="C835" s="186">
        <v>823</v>
      </c>
      <c r="D835" s="1096" t="s">
        <v>1677</v>
      </c>
      <c r="E835" s="1096" t="s">
        <v>43</v>
      </c>
      <c r="F835" s="634"/>
    </row>
    <row r="836" spans="1:6" ht="12.75">
      <c r="A836" s="184"/>
      <c r="B836" s="184"/>
      <c r="C836" s="186">
        <v>824</v>
      </c>
      <c r="D836" s="1096" t="s">
        <v>1275</v>
      </c>
      <c r="E836" s="1096" t="s">
        <v>1678</v>
      </c>
      <c r="F836" s="634"/>
    </row>
    <row r="837" spans="1:6" ht="12.75">
      <c r="A837" s="184"/>
      <c r="B837" s="184"/>
      <c r="C837" s="186">
        <v>825</v>
      </c>
      <c r="D837" s="1096" t="s">
        <v>1679</v>
      </c>
      <c r="E837" s="1096" t="s">
        <v>393</v>
      </c>
      <c r="F837" s="634"/>
    </row>
    <row r="838" spans="1:6" ht="12.75">
      <c r="A838" s="184"/>
      <c r="B838" s="184"/>
      <c r="C838" s="186">
        <v>826</v>
      </c>
      <c r="D838" s="1096" t="s">
        <v>1680</v>
      </c>
      <c r="E838" s="1096" t="s">
        <v>43</v>
      </c>
      <c r="F838" s="634"/>
    </row>
    <row r="839" spans="1:6" ht="12.75">
      <c r="A839" s="184"/>
      <c r="B839" s="184"/>
      <c r="C839" s="186">
        <v>827</v>
      </c>
      <c r="D839" s="1096" t="s">
        <v>992</v>
      </c>
      <c r="E839" s="1096" t="s">
        <v>694</v>
      </c>
      <c r="F839" s="634"/>
    </row>
    <row r="840" spans="1:6" ht="12.75">
      <c r="A840" s="184"/>
      <c r="B840" s="184"/>
      <c r="C840" s="186">
        <v>828</v>
      </c>
      <c r="D840" s="1096" t="s">
        <v>1302</v>
      </c>
      <c r="E840" s="1096" t="s">
        <v>567</v>
      </c>
      <c r="F840" s="634"/>
    </row>
    <row r="841" spans="1:6" ht="12.75">
      <c r="A841" s="184"/>
      <c r="B841" s="184"/>
      <c r="C841" s="186">
        <v>829</v>
      </c>
      <c r="D841" s="1096" t="s">
        <v>397</v>
      </c>
      <c r="E841" s="1096" t="s">
        <v>1681</v>
      </c>
      <c r="F841" s="634"/>
    </row>
    <row r="842" spans="1:6" ht="12.75">
      <c r="A842" s="184"/>
      <c r="B842" s="184"/>
      <c r="C842" s="186">
        <v>830</v>
      </c>
      <c r="D842" s="1096" t="s">
        <v>1682</v>
      </c>
      <c r="E842" s="1096" t="s">
        <v>1683</v>
      </c>
      <c r="F842" s="634"/>
    </row>
    <row r="843" spans="1:6" ht="12.75">
      <c r="A843" s="184"/>
      <c r="B843" s="184"/>
      <c r="C843" s="186">
        <v>831</v>
      </c>
      <c r="D843" s="1096" t="s">
        <v>1684</v>
      </c>
      <c r="E843" s="1096" t="s">
        <v>622</v>
      </c>
      <c r="F843" s="634"/>
    </row>
    <row r="844" spans="1:6" ht="12.75">
      <c r="A844" s="184"/>
      <c r="B844" s="184"/>
      <c r="C844" s="186">
        <v>832</v>
      </c>
      <c r="D844" s="1096" t="s">
        <v>1685</v>
      </c>
      <c r="E844" s="1096" t="s">
        <v>694</v>
      </c>
      <c r="F844" s="634"/>
    </row>
    <row r="845" spans="1:6" ht="12.75">
      <c r="A845" s="184"/>
      <c r="B845" s="184"/>
      <c r="C845" s="186">
        <v>833</v>
      </c>
      <c r="D845" s="1096" t="s">
        <v>388</v>
      </c>
      <c r="E845" s="1096" t="s">
        <v>43</v>
      </c>
      <c r="F845" s="634"/>
    </row>
    <row r="846" spans="1:6" ht="12.75">
      <c r="A846" s="184"/>
      <c r="B846" s="184"/>
      <c r="C846" s="186">
        <v>834</v>
      </c>
      <c r="D846" s="1096" t="s">
        <v>1296</v>
      </c>
      <c r="E846" s="1096" t="s">
        <v>1247</v>
      </c>
      <c r="F846" s="634"/>
    </row>
    <row r="847" spans="1:6" ht="12.75">
      <c r="A847" s="184"/>
      <c r="B847" s="184"/>
      <c r="C847" s="186">
        <v>835</v>
      </c>
      <c r="D847" s="1096" t="s">
        <v>1686</v>
      </c>
      <c r="E847" s="1096" t="s">
        <v>30</v>
      </c>
      <c r="F847" s="634"/>
    </row>
    <row r="848" spans="1:6" ht="12.75">
      <c r="A848" s="184"/>
      <c r="B848" s="184"/>
      <c r="C848" s="186">
        <v>836</v>
      </c>
      <c r="D848" s="1096" t="s">
        <v>1687</v>
      </c>
      <c r="E848" s="1096" t="s">
        <v>390</v>
      </c>
      <c r="F848" s="634"/>
    </row>
    <row r="849" spans="1:6" ht="12.75">
      <c r="A849" s="184"/>
      <c r="B849" s="184"/>
      <c r="C849" s="186">
        <v>837</v>
      </c>
      <c r="D849" s="1096" t="s">
        <v>1688</v>
      </c>
      <c r="E849" s="1096" t="s">
        <v>390</v>
      </c>
      <c r="F849" s="634"/>
    </row>
    <row r="850" spans="1:6" ht="12.75">
      <c r="A850" s="184"/>
      <c r="B850" s="184"/>
      <c r="C850" s="186">
        <v>838</v>
      </c>
      <c r="D850" s="1096" t="s">
        <v>388</v>
      </c>
      <c r="E850" s="1096" t="s">
        <v>413</v>
      </c>
      <c r="F850" s="634"/>
    </row>
    <row r="851" spans="1:6" ht="12.75">
      <c r="A851" s="184"/>
      <c r="B851" s="184"/>
      <c r="C851" s="186">
        <v>839</v>
      </c>
      <c r="D851" s="1096" t="s">
        <v>646</v>
      </c>
      <c r="E851" s="1096" t="s">
        <v>694</v>
      </c>
      <c r="F851" s="634"/>
    </row>
    <row r="852" spans="1:6" ht="25.5">
      <c r="A852" s="184"/>
      <c r="B852" s="184"/>
      <c r="C852" s="186">
        <v>840</v>
      </c>
      <c r="D852" s="1096" t="s">
        <v>1689</v>
      </c>
      <c r="E852" s="1096" t="s">
        <v>694</v>
      </c>
      <c r="F852" s="634"/>
    </row>
    <row r="853" spans="1:6" ht="12.75">
      <c r="A853" s="184"/>
      <c r="B853" s="184"/>
      <c r="C853" s="186">
        <v>841</v>
      </c>
      <c r="D853" s="1096" t="s">
        <v>1123</v>
      </c>
      <c r="E853" s="1096" t="s">
        <v>1690</v>
      </c>
      <c r="F853" s="634"/>
    </row>
    <row r="854" spans="1:6" ht="12.75">
      <c r="A854" s="184"/>
      <c r="B854" s="184"/>
      <c r="C854" s="186">
        <v>842</v>
      </c>
      <c r="D854" s="1096" t="s">
        <v>1691</v>
      </c>
      <c r="E854" s="1096" t="s">
        <v>1692</v>
      </c>
      <c r="F854" s="634"/>
    </row>
    <row r="855" spans="1:6" ht="12.75">
      <c r="A855" s="184"/>
      <c r="B855" s="184"/>
      <c r="C855" s="186">
        <v>843</v>
      </c>
      <c r="D855" s="1096" t="s">
        <v>1693</v>
      </c>
      <c r="E855" s="1096" t="s">
        <v>43</v>
      </c>
      <c r="F855" s="634"/>
    </row>
    <row r="856" spans="1:6" ht="12.75">
      <c r="A856" s="184"/>
      <c r="B856" s="184"/>
      <c r="C856" s="186">
        <v>844</v>
      </c>
      <c r="D856" s="1096" t="s">
        <v>1694</v>
      </c>
      <c r="E856" s="1096" t="s">
        <v>782</v>
      </c>
      <c r="F856" s="634"/>
    </row>
    <row r="857" spans="1:6" ht="25.5">
      <c r="A857" s="184"/>
      <c r="B857" s="184"/>
      <c r="C857" s="186">
        <v>845</v>
      </c>
      <c r="D857" s="1096" t="s">
        <v>1695</v>
      </c>
      <c r="E857" s="1096" t="s">
        <v>389</v>
      </c>
      <c r="F857" s="634"/>
    </row>
    <row r="858" spans="1:6" ht="12.75">
      <c r="A858" s="184"/>
      <c r="B858" s="184"/>
      <c r="C858" s="186">
        <v>846</v>
      </c>
      <c r="D858" s="1096" t="s">
        <v>386</v>
      </c>
      <c r="E858" s="1096" t="s">
        <v>32</v>
      </c>
      <c r="F858" s="634"/>
    </row>
    <row r="859" spans="1:6" ht="12.75">
      <c r="A859" s="184"/>
      <c r="B859" s="184"/>
      <c r="C859" s="186">
        <v>847</v>
      </c>
      <c r="D859" s="1096" t="s">
        <v>1397</v>
      </c>
      <c r="E859" s="1096" t="s">
        <v>409</v>
      </c>
      <c r="F859" s="634"/>
    </row>
    <row r="860" spans="1:6" ht="12.75">
      <c r="A860" s="184"/>
      <c r="B860" s="184"/>
      <c r="C860" s="186">
        <v>848</v>
      </c>
      <c r="D860" s="1096" t="s">
        <v>1696</v>
      </c>
      <c r="E860" s="1096" t="s">
        <v>694</v>
      </c>
      <c r="F860" s="634"/>
    </row>
    <row r="861" spans="1:6" ht="12.75">
      <c r="A861" s="184"/>
      <c r="B861" s="184"/>
      <c r="C861" s="186">
        <v>849</v>
      </c>
      <c r="D861" s="1096" t="s">
        <v>1697</v>
      </c>
      <c r="E861" s="1096" t="s">
        <v>568</v>
      </c>
      <c r="F861" s="634"/>
    </row>
    <row r="862" spans="1:6" ht="12.75">
      <c r="A862" s="184"/>
      <c r="B862" s="184"/>
      <c r="C862" s="186">
        <v>850</v>
      </c>
      <c r="D862" s="1096" t="s">
        <v>407</v>
      </c>
      <c r="E862" s="1096" t="s">
        <v>1698</v>
      </c>
      <c r="F862" s="634"/>
    </row>
    <row r="863" spans="1:6" ht="12.75">
      <c r="A863" s="184"/>
      <c r="B863" s="184"/>
      <c r="C863" s="186">
        <v>851</v>
      </c>
      <c r="D863" s="1096" t="s">
        <v>1699</v>
      </c>
      <c r="E863" s="1096" t="s">
        <v>30</v>
      </c>
      <c r="F863" s="634"/>
    </row>
    <row r="864" spans="1:6" ht="12.75">
      <c r="A864" s="184"/>
      <c r="B864" s="184"/>
      <c r="C864" s="186">
        <v>852</v>
      </c>
      <c r="D864" s="1096" t="s">
        <v>1700</v>
      </c>
      <c r="E864" s="1096" t="s">
        <v>694</v>
      </c>
      <c r="F864" s="634"/>
    </row>
    <row r="865" spans="1:6" ht="12.75">
      <c r="A865" s="184"/>
      <c r="B865" s="184"/>
      <c r="C865" s="186">
        <v>853</v>
      </c>
      <c r="D865" s="1096" t="s">
        <v>1701</v>
      </c>
      <c r="E865" s="1096" t="s">
        <v>1702</v>
      </c>
      <c r="F865" s="634"/>
    </row>
    <row r="866" spans="1:6" ht="12.75">
      <c r="A866" s="184"/>
      <c r="B866" s="184"/>
      <c r="C866" s="186">
        <v>854</v>
      </c>
      <c r="D866" s="1096" t="s">
        <v>1703</v>
      </c>
      <c r="E866" s="1096" t="s">
        <v>390</v>
      </c>
      <c r="F866" s="634"/>
    </row>
    <row r="867" spans="1:6" ht="12.75">
      <c r="A867" s="184"/>
      <c r="B867" s="184"/>
      <c r="C867" s="186">
        <v>855</v>
      </c>
      <c r="D867" s="1096" t="s">
        <v>1704</v>
      </c>
      <c r="E867" s="1096" t="s">
        <v>30</v>
      </c>
      <c r="F867" s="634"/>
    </row>
    <row r="868" spans="1:6" ht="12.75">
      <c r="A868" s="184"/>
      <c r="B868" s="184"/>
      <c r="C868" s="186">
        <v>856</v>
      </c>
      <c r="D868" s="1096" t="s">
        <v>1705</v>
      </c>
      <c r="E868" s="1096" t="s">
        <v>782</v>
      </c>
      <c r="F868" s="634"/>
    </row>
    <row r="869" spans="1:6" ht="12.75">
      <c r="A869" s="184"/>
      <c r="B869" s="184"/>
      <c r="C869" s="186">
        <v>857</v>
      </c>
      <c r="D869" s="1096" t="s">
        <v>1706</v>
      </c>
      <c r="E869" s="1096" t="s">
        <v>694</v>
      </c>
      <c r="F869" s="634"/>
    </row>
    <row r="870" spans="1:6" ht="12.75">
      <c r="A870" s="184"/>
      <c r="B870" s="184"/>
      <c r="C870" s="186">
        <v>858</v>
      </c>
      <c r="D870" s="1096" t="s">
        <v>404</v>
      </c>
      <c r="E870" s="1096" t="s">
        <v>1707</v>
      </c>
      <c r="F870" s="634"/>
    </row>
    <row r="871" spans="1:6" ht="12.75">
      <c r="A871" s="184"/>
      <c r="B871" s="184"/>
      <c r="C871" s="186">
        <v>859</v>
      </c>
      <c r="D871" s="1096" t="s">
        <v>401</v>
      </c>
      <c r="E871" s="1096" t="s">
        <v>694</v>
      </c>
      <c r="F871" s="634"/>
    </row>
    <row r="872" spans="1:6" ht="12.75">
      <c r="A872" s="184"/>
      <c r="B872" s="184"/>
      <c r="C872" s="186">
        <v>860</v>
      </c>
      <c r="D872" s="1096" t="s">
        <v>407</v>
      </c>
      <c r="E872" s="1096" t="s">
        <v>93</v>
      </c>
      <c r="F872" s="634"/>
    </row>
    <row r="873" spans="1:6" ht="12.75">
      <c r="A873" s="184"/>
      <c r="B873" s="184"/>
      <c r="C873" s="184"/>
      <c r="D873" s="634"/>
      <c r="E873" s="634"/>
      <c r="F873" s="634"/>
    </row>
    <row r="874" spans="1:6" ht="12.75">
      <c r="A874" s="184"/>
      <c r="B874" s="184"/>
      <c r="C874" s="1755" t="s">
        <v>1709</v>
      </c>
      <c r="D874" s="1755"/>
      <c r="E874" s="184"/>
      <c r="F874" s="184"/>
    </row>
    <row r="875" spans="1:6" ht="12.75">
      <c r="A875" s="184"/>
      <c r="B875" s="184"/>
      <c r="C875" s="901"/>
      <c r="D875" s="901"/>
      <c r="E875" s="184"/>
      <c r="F875" s="184"/>
    </row>
    <row r="876" spans="1:6" ht="12.75">
      <c r="A876" s="184"/>
      <c r="B876" s="184"/>
      <c r="C876" s="1759" t="s">
        <v>239</v>
      </c>
      <c r="D876" s="1760" t="s">
        <v>240</v>
      </c>
      <c r="E876" s="1760" t="s">
        <v>241</v>
      </c>
      <c r="F876" s="184"/>
    </row>
    <row r="877" spans="1:6" ht="12.75">
      <c r="A877" s="184"/>
      <c r="B877" s="184"/>
      <c r="C877" s="1759"/>
      <c r="D877" s="1761"/>
      <c r="E877" s="1761"/>
      <c r="F877" s="184"/>
    </row>
    <row r="878" spans="1:6" ht="12.75">
      <c r="A878" s="184"/>
      <c r="B878" s="184"/>
      <c r="C878" s="209">
        <v>1</v>
      </c>
      <c r="D878" s="1097" t="s">
        <v>1710</v>
      </c>
      <c r="E878" s="1097" t="s">
        <v>694</v>
      </c>
      <c r="F878" s="184"/>
    </row>
    <row r="879" spans="1:6" ht="12.75">
      <c r="A879" s="184"/>
      <c r="B879" s="184"/>
      <c r="C879" s="209">
        <v>2</v>
      </c>
      <c r="D879" s="1097" t="s">
        <v>1711</v>
      </c>
      <c r="E879" s="1097" t="s">
        <v>393</v>
      </c>
      <c r="F879" s="184"/>
    </row>
    <row r="880" spans="1:6" ht="12.75">
      <c r="A880" s="184"/>
      <c r="B880" s="184"/>
      <c r="C880" s="209">
        <v>3</v>
      </c>
      <c r="D880" s="1097" t="s">
        <v>387</v>
      </c>
      <c r="E880" s="1097" t="s">
        <v>390</v>
      </c>
      <c r="F880" s="184"/>
    </row>
    <row r="881" spans="1:6" ht="12.75">
      <c r="A881" s="184"/>
      <c r="B881" s="184"/>
      <c r="C881" s="209">
        <v>4</v>
      </c>
      <c r="D881" s="1097" t="s">
        <v>642</v>
      </c>
      <c r="E881" s="1097" t="s">
        <v>694</v>
      </c>
      <c r="F881" s="184"/>
    </row>
    <row r="882" spans="1:6" ht="12.75">
      <c r="A882" s="184"/>
      <c r="B882" s="184"/>
      <c r="C882" s="209">
        <v>5</v>
      </c>
      <c r="D882" s="1097" t="s">
        <v>1712</v>
      </c>
      <c r="E882" s="1097" t="s">
        <v>694</v>
      </c>
      <c r="F882" s="184"/>
    </row>
    <row r="883" spans="1:6" ht="12.75">
      <c r="A883" s="184"/>
      <c r="B883" s="184"/>
      <c r="C883" s="209">
        <v>6</v>
      </c>
      <c r="D883" s="1097" t="s">
        <v>401</v>
      </c>
      <c r="E883" s="1097" t="s">
        <v>694</v>
      </c>
      <c r="F883" s="184"/>
    </row>
    <row r="884" spans="1:6" ht="12.75">
      <c r="A884" s="184"/>
      <c r="B884" s="184"/>
      <c r="C884" s="209">
        <v>7</v>
      </c>
      <c r="D884" s="1097" t="s">
        <v>374</v>
      </c>
      <c r="E884" s="1097" t="s">
        <v>694</v>
      </c>
      <c r="F884" s="184"/>
    </row>
    <row r="885" spans="1:6" ht="12.75">
      <c r="A885" s="184"/>
      <c r="B885" s="184"/>
      <c r="C885" s="209">
        <v>8</v>
      </c>
      <c r="D885" s="1097" t="s">
        <v>1713</v>
      </c>
      <c r="E885" s="1097" t="s">
        <v>694</v>
      </c>
      <c r="F885" s="184"/>
    </row>
    <row r="886" spans="1:6" ht="12.75">
      <c r="A886" s="184"/>
      <c r="B886" s="184"/>
      <c r="C886" s="184"/>
      <c r="D886" s="185"/>
      <c r="E886" s="185"/>
      <c r="F886" s="185"/>
    </row>
    <row r="887" spans="1:6" ht="12.75">
      <c r="A887" s="184"/>
      <c r="B887" s="184"/>
      <c r="C887" s="184"/>
      <c r="D887" s="185"/>
      <c r="E887" s="185"/>
      <c r="F887" s="185"/>
    </row>
    <row r="888" spans="1:6" ht="12.75">
      <c r="A888" s="184"/>
      <c r="B888" s="184"/>
      <c r="C888" s="184"/>
      <c r="D888" s="185"/>
      <c r="E888" s="185"/>
      <c r="F888" s="185"/>
    </row>
    <row r="889" spans="1:6" ht="12.75">
      <c r="A889" s="1758" t="s">
        <v>884</v>
      </c>
      <c r="B889" s="1758"/>
      <c r="C889" s="1758"/>
      <c r="D889" s="1758"/>
      <c r="E889" s="1758"/>
      <c r="F889" s="185"/>
    </row>
    <row r="890" spans="1:6" ht="12.75">
      <c r="A890" s="1758"/>
      <c r="B890" s="1758"/>
      <c r="C890" s="1758"/>
      <c r="D890" s="1758"/>
      <c r="E890" s="1758"/>
      <c r="F890" s="185"/>
    </row>
    <row r="891" spans="1:6" ht="12.75">
      <c r="A891" s="184"/>
      <c r="B891" s="184"/>
      <c r="C891" s="184"/>
      <c r="D891" s="185"/>
      <c r="E891" s="185"/>
      <c r="F891" s="185"/>
    </row>
    <row r="892" spans="1:6" ht="12.75">
      <c r="A892" s="1763" t="s">
        <v>470</v>
      </c>
      <c r="B892" s="1763"/>
      <c r="C892" s="1763"/>
      <c r="D892" s="1763"/>
      <c r="E892" s="1763"/>
      <c r="F892" s="185"/>
    </row>
    <row r="893" spans="1:6" ht="12.75">
      <c r="A893" s="184"/>
      <c r="B893" s="184"/>
      <c r="C893" s="184"/>
      <c r="D893" s="185"/>
      <c r="E893" s="185"/>
      <c r="F893" s="185"/>
    </row>
    <row r="894" spans="1:6" ht="12.75">
      <c r="A894" s="184"/>
      <c r="B894" s="1755" t="s">
        <v>315</v>
      </c>
      <c r="C894" s="1755"/>
      <c r="D894" s="1755"/>
      <c r="E894" s="184"/>
      <c r="F894" s="184"/>
    </row>
    <row r="895" spans="1:6" ht="12.75">
      <c r="A895" s="184"/>
      <c r="B895" s="901"/>
      <c r="C895" s="901"/>
      <c r="D895" s="184"/>
      <c r="E895" s="184"/>
      <c r="F895" s="184"/>
    </row>
    <row r="896" spans="1:6" ht="14.25">
      <c r="A896" s="184"/>
      <c r="B896" s="901"/>
      <c r="C896" s="1756" t="s">
        <v>1708</v>
      </c>
      <c r="D896" s="1756"/>
      <c r="E896" s="184"/>
      <c r="F896" s="184"/>
    </row>
    <row r="897" spans="1:6" ht="12.75">
      <c r="A897" s="184"/>
      <c r="B897" s="184"/>
      <c r="C897" s="184"/>
      <c r="D897" s="185"/>
      <c r="E897" s="185"/>
      <c r="F897" s="185"/>
    </row>
    <row r="898" spans="1:6" ht="12.75">
      <c r="A898" s="184"/>
      <c r="B898" s="184"/>
      <c r="C898" s="1759" t="s">
        <v>239</v>
      </c>
      <c r="D898" s="1760" t="s">
        <v>240</v>
      </c>
      <c r="E898" s="1760" t="s">
        <v>241</v>
      </c>
      <c r="F898" s="899"/>
    </row>
    <row r="899" spans="1:6" ht="12.75">
      <c r="A899" s="184"/>
      <c r="B899" s="184"/>
      <c r="C899" s="1759"/>
      <c r="D899" s="1761"/>
      <c r="E899" s="1761"/>
      <c r="F899" s="899"/>
    </row>
    <row r="900" spans="1:6" ht="12.75">
      <c r="A900" s="184"/>
      <c r="B900" s="184"/>
      <c r="C900" s="1084"/>
      <c r="D900" s="1083"/>
      <c r="E900" s="1083"/>
      <c r="F900" s="1083"/>
    </row>
    <row r="901" spans="1:6" ht="12.75">
      <c r="A901" s="184"/>
      <c r="B901" s="184"/>
      <c r="C901" s="1084"/>
      <c r="D901" s="634" t="s">
        <v>251</v>
      </c>
      <c r="E901" s="1083"/>
      <c r="F901" s="1083"/>
    </row>
    <row r="902" spans="1:6" ht="12.75">
      <c r="A902" s="184"/>
      <c r="B902" s="184"/>
      <c r="C902" s="184"/>
      <c r="D902" s="634"/>
      <c r="E902" s="634"/>
      <c r="F902" s="634"/>
    </row>
    <row r="903" spans="1:6" ht="12.75">
      <c r="A903" s="184"/>
      <c r="B903" s="184"/>
      <c r="C903" s="1755" t="s">
        <v>1003</v>
      </c>
      <c r="D903" s="1755"/>
      <c r="E903" s="901"/>
      <c r="F903" s="901"/>
    </row>
    <row r="904" spans="1:6" ht="12.75">
      <c r="A904" s="184"/>
      <c r="B904" s="184"/>
      <c r="C904" s="184"/>
      <c r="D904" s="185"/>
      <c r="E904" s="185"/>
      <c r="F904" s="185"/>
    </row>
    <row r="905" spans="1:6" ht="12.75">
      <c r="A905" s="184"/>
      <c r="B905" s="184"/>
      <c r="C905" s="184"/>
      <c r="D905" s="185" t="s">
        <v>251</v>
      </c>
      <c r="E905" s="185"/>
      <c r="F905" s="185"/>
    </row>
    <row r="906" spans="1:6" ht="12.75">
      <c r="A906" s="184"/>
      <c r="B906" s="184"/>
      <c r="C906" s="184"/>
      <c r="D906" s="185"/>
      <c r="E906" s="185"/>
      <c r="F906" s="185"/>
    </row>
    <row r="907" spans="1:6" ht="12.75">
      <c r="A907" s="184"/>
      <c r="B907" s="184"/>
      <c r="C907" s="184"/>
      <c r="D907" s="185"/>
      <c r="E907" s="185"/>
      <c r="F907" s="185"/>
    </row>
    <row r="908" spans="1:6" ht="12.75">
      <c r="A908" s="184"/>
      <c r="B908" s="184"/>
      <c r="C908" s="186"/>
      <c r="D908" s="635"/>
      <c r="E908" s="635"/>
      <c r="F908" s="635"/>
    </row>
    <row r="909" spans="1:6" ht="12.75">
      <c r="A909" s="184"/>
      <c r="B909" s="1755" t="s">
        <v>252</v>
      </c>
      <c r="C909" s="1755"/>
      <c r="D909" s="1755"/>
      <c r="E909" s="635"/>
      <c r="F909" s="635"/>
    </row>
    <row r="910" spans="1:6" ht="12.75">
      <c r="A910" s="184"/>
      <c r="B910" s="184"/>
      <c r="C910" s="186"/>
      <c r="D910" s="635"/>
      <c r="E910" s="635"/>
      <c r="F910" s="635"/>
    </row>
    <row r="911" spans="1:6" ht="14.25">
      <c r="A911" s="184"/>
      <c r="B911" s="184"/>
      <c r="C911" s="1756" t="s">
        <v>1708</v>
      </c>
      <c r="D911" s="1756"/>
      <c r="E911" s="184"/>
      <c r="F911" s="184"/>
    </row>
    <row r="912" spans="1:6" ht="12.75">
      <c r="A912" s="184"/>
      <c r="B912" s="184"/>
      <c r="C912" s="184"/>
      <c r="D912" s="185"/>
      <c r="E912" s="185"/>
      <c r="F912" s="185"/>
    </row>
    <row r="913" spans="1:6" ht="12.75">
      <c r="A913" s="184"/>
      <c r="B913" s="184"/>
      <c r="C913" s="1759" t="s">
        <v>239</v>
      </c>
      <c r="D913" s="1760" t="s">
        <v>240</v>
      </c>
      <c r="E913" s="1760" t="s">
        <v>241</v>
      </c>
      <c r="F913" s="185"/>
    </row>
    <row r="914" spans="1:6" ht="12.75">
      <c r="A914" s="184"/>
      <c r="B914" s="184"/>
      <c r="C914" s="1759"/>
      <c r="D914" s="1761"/>
      <c r="E914" s="1761"/>
      <c r="F914" s="185"/>
    </row>
    <row r="915" spans="1:6" ht="25.5">
      <c r="A915" s="184"/>
      <c r="B915" s="184"/>
      <c r="C915" s="186">
        <v>1</v>
      </c>
      <c r="D915" s="1096" t="s">
        <v>1714</v>
      </c>
      <c r="E915" s="1096" t="s">
        <v>1715</v>
      </c>
      <c r="F915" s="185"/>
    </row>
    <row r="916" spans="1:6" ht="12.75">
      <c r="A916" s="184"/>
      <c r="B916" s="184"/>
      <c r="C916" s="186">
        <v>2</v>
      </c>
      <c r="D916" s="1096" t="s">
        <v>1716</v>
      </c>
      <c r="E916" s="1096" t="s">
        <v>761</v>
      </c>
      <c r="F916" s="185"/>
    </row>
    <row r="917" spans="1:6" ht="12.75">
      <c r="A917" s="184"/>
      <c r="B917" s="184"/>
      <c r="C917" s="186">
        <v>3</v>
      </c>
      <c r="D917" s="1096" t="s">
        <v>1717</v>
      </c>
      <c r="E917" s="1096" t="s">
        <v>694</v>
      </c>
      <c r="F917" s="185"/>
    </row>
    <row r="918" spans="1:6" ht="12.75">
      <c r="A918" s="184"/>
      <c r="B918" s="184"/>
      <c r="C918" s="186">
        <v>4</v>
      </c>
      <c r="D918" s="1096" t="s">
        <v>1718</v>
      </c>
      <c r="E918" s="1096" t="s">
        <v>694</v>
      </c>
      <c r="F918" s="185"/>
    </row>
    <row r="919" spans="1:6" ht="12.75">
      <c r="A919" s="184"/>
      <c r="B919" s="184"/>
      <c r="C919" s="186"/>
      <c r="D919" s="635"/>
      <c r="E919" s="635"/>
      <c r="F919" s="635"/>
    </row>
    <row r="920" spans="1:6" ht="12.75">
      <c r="A920" s="184"/>
      <c r="B920" s="184"/>
      <c r="C920" s="1755" t="s">
        <v>1003</v>
      </c>
      <c r="D920" s="1757"/>
      <c r="E920" s="635"/>
      <c r="F920" s="635"/>
    </row>
    <row r="921" spans="1:6" ht="12.75">
      <c r="A921" s="184"/>
      <c r="B921" s="184"/>
      <c r="C921" s="901"/>
      <c r="D921" s="901"/>
      <c r="E921" s="635"/>
      <c r="F921" s="635"/>
    </row>
    <row r="922" spans="1:6" ht="12.75">
      <c r="A922" s="184"/>
      <c r="B922" s="184"/>
      <c r="C922" s="184"/>
      <c r="D922" s="634" t="s">
        <v>251</v>
      </c>
      <c r="E922" s="185"/>
      <c r="F922" s="185"/>
    </row>
    <row r="923" spans="1:6" ht="12.75">
      <c r="A923" s="184"/>
      <c r="B923" s="184"/>
      <c r="C923" s="184"/>
      <c r="D923" s="185"/>
      <c r="E923" s="185"/>
      <c r="F923" s="185"/>
    </row>
    <row r="924" spans="1:6" ht="12.75">
      <c r="A924" s="184"/>
      <c r="B924" s="184"/>
      <c r="C924" s="184"/>
      <c r="D924" s="185"/>
      <c r="E924" s="185"/>
      <c r="F924" s="185"/>
    </row>
    <row r="925" spans="1:6" ht="12.75">
      <c r="A925" s="1758" t="s">
        <v>884</v>
      </c>
      <c r="B925" s="1758"/>
      <c r="C925" s="1758"/>
      <c r="D925" s="1758"/>
      <c r="E925" s="1758"/>
      <c r="F925" s="185"/>
    </row>
    <row r="926" spans="1:6" ht="12.75">
      <c r="A926" s="1758"/>
      <c r="B926" s="1758"/>
      <c r="C926" s="1758"/>
      <c r="D926" s="1758"/>
      <c r="E926" s="1758"/>
      <c r="F926" s="185"/>
    </row>
    <row r="927" spans="1:6" ht="12.75">
      <c r="A927" s="184"/>
      <c r="B927" s="184"/>
      <c r="C927" s="184"/>
      <c r="D927" s="185"/>
      <c r="E927" s="185"/>
      <c r="F927" s="185"/>
    </row>
    <row r="928" spans="1:6" ht="15.75">
      <c r="A928" s="1754" t="s">
        <v>314</v>
      </c>
      <c r="B928" s="1754"/>
      <c r="C928" s="1754"/>
      <c r="D928" s="1754"/>
      <c r="E928" s="1754"/>
      <c r="F928" s="903"/>
    </row>
    <row r="929" spans="1:6" ht="12.75">
      <c r="A929" s="184"/>
      <c r="B929" s="184"/>
      <c r="C929" s="184"/>
      <c r="D929" s="185"/>
      <c r="E929" s="185"/>
      <c r="F929" s="185"/>
    </row>
    <row r="930" spans="1:6" ht="12.75">
      <c r="A930" s="184"/>
      <c r="B930" s="1755" t="s">
        <v>317</v>
      </c>
      <c r="C930" s="1757"/>
      <c r="D930" s="1757"/>
      <c r="E930" s="901"/>
      <c r="F930" s="901"/>
    </row>
    <row r="931" spans="1:6" ht="12.75">
      <c r="A931" s="184"/>
      <c r="B931" s="184"/>
      <c r="C931" s="901"/>
      <c r="D931" s="187"/>
      <c r="E931" s="187"/>
      <c r="F931" s="187"/>
    </row>
    <row r="932" spans="1:6" ht="14.25">
      <c r="A932" s="184"/>
      <c r="B932" s="184"/>
      <c r="C932" s="1756" t="s">
        <v>1708</v>
      </c>
      <c r="D932" s="1756"/>
      <c r="E932" s="187"/>
      <c r="F932" s="187"/>
    </row>
    <row r="933" spans="1:6" ht="12.75">
      <c r="A933" s="184"/>
      <c r="B933" s="184"/>
      <c r="C933" s="184"/>
      <c r="D933" s="185"/>
      <c r="E933" s="185"/>
      <c r="F933" s="185"/>
    </row>
    <row r="934" spans="1:6" ht="12.75">
      <c r="A934" s="184"/>
      <c r="B934" s="184"/>
      <c r="C934" s="1759" t="s">
        <v>239</v>
      </c>
      <c r="D934" s="1760" t="s">
        <v>240</v>
      </c>
      <c r="E934" s="1760" t="s">
        <v>241</v>
      </c>
      <c r="F934" s="899"/>
    </row>
    <row r="935" spans="1:6" ht="12.75">
      <c r="A935" s="184"/>
      <c r="B935" s="184"/>
      <c r="C935" s="1759"/>
      <c r="D935" s="1761"/>
      <c r="E935" s="1761"/>
      <c r="F935" s="899"/>
    </row>
    <row r="936" spans="1:6" ht="12.75">
      <c r="A936" s="184"/>
      <c r="B936" s="184"/>
      <c r="C936" s="186">
        <v>1</v>
      </c>
      <c r="D936" s="1096" t="s">
        <v>418</v>
      </c>
      <c r="E936" s="1096" t="s">
        <v>1719</v>
      </c>
      <c r="F936" s="634"/>
    </row>
    <row r="937" spans="1:6" ht="12.75">
      <c r="A937" s="184"/>
      <c r="B937" s="184"/>
      <c r="C937" s="186">
        <v>2</v>
      </c>
      <c r="D937" s="1096" t="s">
        <v>31</v>
      </c>
      <c r="E937" s="1096" t="s">
        <v>805</v>
      </c>
      <c r="F937" s="634"/>
    </row>
    <row r="938" spans="1:6" ht="12.75">
      <c r="A938" s="184"/>
      <c r="B938" s="184"/>
      <c r="C938" s="186">
        <v>3</v>
      </c>
      <c r="D938" s="1096" t="s">
        <v>372</v>
      </c>
      <c r="E938" s="1096" t="s">
        <v>1720</v>
      </c>
      <c r="F938" s="634"/>
    </row>
    <row r="939" spans="1:6" ht="12.75">
      <c r="A939" s="184"/>
      <c r="B939" s="184"/>
      <c r="C939" s="186">
        <v>4</v>
      </c>
      <c r="D939" s="1096" t="s">
        <v>32</v>
      </c>
      <c r="E939" s="1096" t="s">
        <v>781</v>
      </c>
      <c r="F939" s="634"/>
    </row>
    <row r="940" spans="1:6" ht="12.75">
      <c r="A940" s="184"/>
      <c r="B940" s="184"/>
      <c r="C940" s="186">
        <v>5</v>
      </c>
      <c r="D940" s="1096" t="s">
        <v>1721</v>
      </c>
      <c r="E940" s="1096" t="s">
        <v>340</v>
      </c>
      <c r="F940" s="634"/>
    </row>
    <row r="941" spans="1:6" ht="12.75">
      <c r="A941" s="184"/>
      <c r="B941" s="184"/>
      <c r="C941" s="186">
        <v>6</v>
      </c>
      <c r="D941" s="1096" t="s">
        <v>1722</v>
      </c>
      <c r="E941" s="1096" t="s">
        <v>1723</v>
      </c>
      <c r="F941" s="634"/>
    </row>
    <row r="942" spans="1:6" ht="25.5">
      <c r="A942" s="184"/>
      <c r="B942" s="184"/>
      <c r="C942" s="186">
        <v>7</v>
      </c>
      <c r="D942" s="1096" t="s">
        <v>1724</v>
      </c>
      <c r="E942" s="1096" t="s">
        <v>769</v>
      </c>
      <c r="F942" s="634"/>
    </row>
    <row r="943" spans="1:6" ht="12.75">
      <c r="A943" s="184"/>
      <c r="B943" s="184"/>
      <c r="C943" s="186">
        <v>8</v>
      </c>
      <c r="D943" s="1096" t="s">
        <v>627</v>
      </c>
      <c r="E943" s="1096" t="s">
        <v>620</v>
      </c>
      <c r="F943" s="634"/>
    </row>
    <row r="944" spans="1:6" ht="12.75">
      <c r="A944" s="184"/>
      <c r="B944" s="184"/>
      <c r="C944" s="186">
        <v>9</v>
      </c>
      <c r="D944" s="1096" t="s">
        <v>1725</v>
      </c>
      <c r="E944" s="1096" t="s">
        <v>1726</v>
      </c>
      <c r="F944" s="634"/>
    </row>
    <row r="945" spans="1:6" ht="12.75">
      <c r="A945" s="184"/>
      <c r="B945" s="184"/>
      <c r="C945" s="186">
        <v>10</v>
      </c>
      <c r="D945" s="1096" t="s">
        <v>627</v>
      </c>
      <c r="E945" s="1096" t="s">
        <v>1727</v>
      </c>
      <c r="F945" s="634"/>
    </row>
    <row r="946" spans="1:6" ht="12.75">
      <c r="A946" s="184"/>
      <c r="B946" s="184"/>
      <c r="C946" s="186">
        <v>11</v>
      </c>
      <c r="D946" s="1096" t="s">
        <v>418</v>
      </c>
      <c r="E946" s="1096" t="s">
        <v>1728</v>
      </c>
      <c r="F946" s="634"/>
    </row>
    <row r="947" spans="1:6" ht="25.5">
      <c r="A947" s="184"/>
      <c r="B947" s="184"/>
      <c r="C947" s="186">
        <v>12</v>
      </c>
      <c r="D947" s="1096" t="s">
        <v>1729</v>
      </c>
      <c r="E947" s="1096" t="s">
        <v>1730</v>
      </c>
      <c r="F947" s="634"/>
    </row>
    <row r="948" spans="1:6" ht="12.75">
      <c r="A948" s="184"/>
      <c r="B948" s="184"/>
      <c r="C948" s="186">
        <v>13</v>
      </c>
      <c r="D948" s="1096" t="s">
        <v>766</v>
      </c>
      <c r="E948" s="1096" t="s">
        <v>1731</v>
      </c>
      <c r="F948" s="634"/>
    </row>
    <row r="949" spans="1:6" ht="25.5">
      <c r="A949" s="184"/>
      <c r="B949" s="184"/>
      <c r="C949" s="186">
        <v>14</v>
      </c>
      <c r="D949" s="1096" t="s">
        <v>1732</v>
      </c>
      <c r="E949" s="1096" t="s">
        <v>1733</v>
      </c>
      <c r="F949" s="634"/>
    </row>
    <row r="950" spans="1:6" ht="12.75">
      <c r="A950" s="184"/>
      <c r="B950" s="184"/>
      <c r="C950" s="186">
        <v>15</v>
      </c>
      <c r="D950" s="1096" t="s">
        <v>1734</v>
      </c>
      <c r="E950" s="1096" t="s">
        <v>417</v>
      </c>
      <c r="F950" s="634"/>
    </row>
    <row r="951" spans="1:6" ht="12.75">
      <c r="A951" s="184"/>
      <c r="B951" s="184"/>
      <c r="C951" s="186">
        <v>16</v>
      </c>
      <c r="D951" s="1096" t="s">
        <v>32</v>
      </c>
      <c r="E951" s="1096" t="s">
        <v>1735</v>
      </c>
      <c r="F951" s="634"/>
    </row>
    <row r="952" spans="1:6" ht="12.75">
      <c r="A952" s="184"/>
      <c r="B952" s="184"/>
      <c r="C952" s="186">
        <v>17</v>
      </c>
      <c r="D952" s="1096" t="s">
        <v>1736</v>
      </c>
      <c r="E952" s="1096" t="s">
        <v>1737</v>
      </c>
      <c r="F952" s="634"/>
    </row>
    <row r="953" spans="1:6" ht="12.75">
      <c r="A953" s="184"/>
      <c r="B953" s="184"/>
      <c r="C953" s="186">
        <v>18</v>
      </c>
      <c r="D953" s="1096" t="s">
        <v>1738</v>
      </c>
      <c r="E953" s="1096" t="s">
        <v>374</v>
      </c>
      <c r="F953" s="634"/>
    </row>
    <row r="954" spans="1:6" ht="12.75">
      <c r="A954" s="184"/>
      <c r="B954" s="184"/>
      <c r="C954" s="186">
        <v>19</v>
      </c>
      <c r="D954" s="1096" t="s">
        <v>31</v>
      </c>
      <c r="E954" s="1096" t="s">
        <v>637</v>
      </c>
      <c r="F954" s="634"/>
    </row>
    <row r="955" spans="1:6" ht="12.75">
      <c r="A955" s="184"/>
      <c r="B955" s="184"/>
      <c r="C955" s="186">
        <v>20</v>
      </c>
      <c r="D955" s="1096" t="s">
        <v>1739</v>
      </c>
      <c r="E955" s="1096" t="s">
        <v>1740</v>
      </c>
      <c r="F955" s="634"/>
    </row>
    <row r="956" spans="1:6" ht="12.75">
      <c r="A956" s="184"/>
      <c r="B956" s="184"/>
      <c r="C956" s="186">
        <v>21</v>
      </c>
      <c r="D956" s="1096" t="s">
        <v>32</v>
      </c>
      <c r="E956" s="1096" t="s">
        <v>374</v>
      </c>
      <c r="F956" s="634"/>
    </row>
    <row r="957" spans="1:6" ht="12.75">
      <c r="A957" s="184"/>
      <c r="B957" s="184"/>
      <c r="C957" s="186">
        <v>22</v>
      </c>
      <c r="D957" s="1096" t="s">
        <v>31</v>
      </c>
      <c r="E957" s="1096" t="s">
        <v>1741</v>
      </c>
      <c r="F957" s="634"/>
    </row>
    <row r="958" spans="1:6" ht="12.75">
      <c r="A958" s="184"/>
      <c r="B958" s="184"/>
      <c r="C958" s="186">
        <v>23</v>
      </c>
      <c r="D958" s="1096" t="s">
        <v>1742</v>
      </c>
      <c r="E958" s="1096" t="s">
        <v>417</v>
      </c>
      <c r="F958" s="634"/>
    </row>
    <row r="959" spans="1:6" ht="12.75">
      <c r="A959" s="184"/>
      <c r="B959" s="184"/>
      <c r="C959" s="186">
        <v>24</v>
      </c>
      <c r="D959" s="1096" t="s">
        <v>1743</v>
      </c>
      <c r="E959" s="1096" t="s">
        <v>374</v>
      </c>
      <c r="F959" s="634"/>
    </row>
    <row r="960" spans="1:6" ht="12.75">
      <c r="A960" s="184"/>
      <c r="B960" s="184"/>
      <c r="C960" s="186">
        <v>25</v>
      </c>
      <c r="D960" s="1096" t="s">
        <v>797</v>
      </c>
      <c r="E960" s="1096" t="s">
        <v>1744</v>
      </c>
      <c r="F960" s="634"/>
    </row>
    <row r="961" spans="1:6" ht="12.75">
      <c r="A961" s="184"/>
      <c r="B961" s="184"/>
      <c r="C961" s="186">
        <v>26</v>
      </c>
      <c r="D961" s="1096" t="s">
        <v>31</v>
      </c>
      <c r="E961" s="1096" t="s">
        <v>1745</v>
      </c>
      <c r="F961" s="634"/>
    </row>
    <row r="962" spans="1:6" ht="12.75">
      <c r="A962" s="184"/>
      <c r="B962" s="184"/>
      <c r="C962" s="186">
        <v>27</v>
      </c>
      <c r="D962" s="1096" t="s">
        <v>1746</v>
      </c>
      <c r="E962" s="1096" t="s">
        <v>1747</v>
      </c>
      <c r="F962" s="634"/>
    </row>
    <row r="963" spans="1:6" ht="12.75">
      <c r="A963" s="184"/>
      <c r="B963" s="184"/>
      <c r="C963" s="186">
        <v>28</v>
      </c>
      <c r="D963" s="1096" t="s">
        <v>418</v>
      </c>
      <c r="E963" s="1096" t="s">
        <v>1712</v>
      </c>
      <c r="F963" s="634"/>
    </row>
    <row r="964" spans="1:6" ht="12.75">
      <c r="A964" s="184"/>
      <c r="B964" s="184"/>
      <c r="C964" s="186">
        <v>29</v>
      </c>
      <c r="D964" s="1096" t="s">
        <v>31</v>
      </c>
      <c r="E964" s="1096" t="s">
        <v>1748</v>
      </c>
      <c r="F964" s="634"/>
    </row>
    <row r="965" spans="1:6" ht="12.75">
      <c r="A965" s="184"/>
      <c r="B965" s="184"/>
      <c r="C965" s="186">
        <v>30</v>
      </c>
      <c r="D965" s="1096" t="s">
        <v>418</v>
      </c>
      <c r="E965" s="1096" t="s">
        <v>1712</v>
      </c>
      <c r="F965" s="634"/>
    </row>
    <row r="966" spans="1:6" ht="12.75">
      <c r="A966" s="184"/>
      <c r="B966" s="184"/>
      <c r="C966" s="186">
        <v>31</v>
      </c>
      <c r="D966" s="1096" t="s">
        <v>1749</v>
      </c>
      <c r="E966" s="1096" t="s">
        <v>1750</v>
      </c>
      <c r="F966" s="634"/>
    </row>
    <row r="967" spans="1:6" ht="12.75">
      <c r="A967" s="184"/>
      <c r="B967" s="184"/>
      <c r="C967" s="186">
        <v>32</v>
      </c>
      <c r="D967" s="1096" t="s">
        <v>32</v>
      </c>
      <c r="E967" s="1096" t="s">
        <v>1751</v>
      </c>
      <c r="F967" s="634"/>
    </row>
    <row r="968" spans="1:6" ht="12.75">
      <c r="A968" s="184"/>
      <c r="B968" s="184"/>
      <c r="C968" s="186">
        <v>33</v>
      </c>
      <c r="D968" s="1096" t="s">
        <v>31</v>
      </c>
      <c r="E968" s="1096" t="s">
        <v>1752</v>
      </c>
      <c r="F968" s="634"/>
    </row>
    <row r="969" spans="1:6" ht="12.75">
      <c r="A969" s="184"/>
      <c r="B969" s="184"/>
      <c r="C969" s="186"/>
      <c r="D969" s="634"/>
      <c r="E969" s="634"/>
      <c r="F969" s="634"/>
    </row>
    <row r="970" spans="1:6" ht="12.75">
      <c r="A970" s="184"/>
      <c r="B970" s="184"/>
      <c r="C970" s="1755" t="s">
        <v>1003</v>
      </c>
      <c r="D970" s="1757"/>
      <c r="E970" s="901"/>
      <c r="F970" s="901"/>
    </row>
    <row r="971" spans="1:6" ht="12.75">
      <c r="A971" s="184"/>
      <c r="B971" s="184"/>
      <c r="C971" s="1085"/>
      <c r="D971" s="1086"/>
      <c r="E971" s="1085"/>
      <c r="F971" s="1085"/>
    </row>
    <row r="972" spans="1:6" ht="12.75">
      <c r="A972" s="184"/>
      <c r="B972" s="184"/>
      <c r="C972" s="1759" t="s">
        <v>239</v>
      </c>
      <c r="D972" s="1760" t="s">
        <v>240</v>
      </c>
      <c r="E972" s="1760" t="s">
        <v>241</v>
      </c>
      <c r="F972" s="1085"/>
    </row>
    <row r="973" spans="1:6" ht="12.75">
      <c r="A973" s="184"/>
      <c r="B973" s="184"/>
      <c r="C973" s="1759"/>
      <c r="D973" s="1761"/>
      <c r="E973" s="1761"/>
      <c r="F973" s="185"/>
    </row>
    <row r="974" spans="1:6" ht="12.75">
      <c r="A974" s="184"/>
      <c r="B974" s="184"/>
      <c r="C974" s="184">
        <v>1</v>
      </c>
      <c r="D974" s="1099" t="s">
        <v>694</v>
      </c>
      <c r="E974" s="1098" t="s">
        <v>1753</v>
      </c>
      <c r="F974" s="185"/>
    </row>
    <row r="975" spans="1:6" ht="12.75">
      <c r="A975" s="184"/>
      <c r="B975" s="184"/>
      <c r="C975" s="184"/>
      <c r="D975" s="184"/>
      <c r="E975" s="185"/>
      <c r="F975" s="185"/>
    </row>
    <row r="976" spans="1:6" ht="12.75">
      <c r="A976" s="184"/>
      <c r="B976" s="184"/>
      <c r="C976" s="184"/>
      <c r="D976" s="185"/>
      <c r="E976" s="185"/>
      <c r="F976" s="185"/>
    </row>
    <row r="977" spans="1:6" ht="12.75">
      <c r="A977" s="184"/>
      <c r="B977" s="1755" t="s">
        <v>315</v>
      </c>
      <c r="C977" s="1757"/>
      <c r="D977" s="1757"/>
      <c r="E977" s="901"/>
      <c r="F977" s="901"/>
    </row>
    <row r="978" spans="1:6" ht="12.75">
      <c r="A978" s="184"/>
      <c r="B978" s="901"/>
      <c r="C978" s="901"/>
      <c r="D978" s="187"/>
      <c r="E978" s="187"/>
      <c r="F978" s="187"/>
    </row>
    <row r="979" spans="1:6" ht="14.25">
      <c r="A979" s="184"/>
      <c r="B979" s="901"/>
      <c r="C979" s="1756" t="s">
        <v>1708</v>
      </c>
      <c r="D979" s="1756"/>
      <c r="E979" s="187"/>
      <c r="F979" s="187"/>
    </row>
    <row r="980" spans="1:6" ht="12.75">
      <c r="A980" s="184"/>
      <c r="B980" s="184"/>
      <c r="C980" s="184"/>
      <c r="D980" s="185"/>
      <c r="E980" s="185"/>
      <c r="F980" s="185"/>
    </row>
    <row r="981" spans="1:6" ht="12.75">
      <c r="A981" s="184"/>
      <c r="B981" s="184"/>
      <c r="C981" s="1759" t="s">
        <v>239</v>
      </c>
      <c r="D981" s="1760" t="s">
        <v>240</v>
      </c>
      <c r="E981" s="1760" t="s">
        <v>241</v>
      </c>
      <c r="F981" s="185"/>
    </row>
    <row r="982" spans="1:6" ht="12.75">
      <c r="A982" s="184"/>
      <c r="B982" s="184"/>
      <c r="C982" s="1759"/>
      <c r="D982" s="1761"/>
      <c r="E982" s="1761"/>
      <c r="F982" s="185"/>
    </row>
    <row r="983" spans="1:6" ht="12.75">
      <c r="A983" s="184"/>
      <c r="B983" s="184"/>
      <c r="C983" s="184">
        <v>1</v>
      </c>
      <c r="D983" s="1099" t="s">
        <v>1754</v>
      </c>
      <c r="E983" s="1098" t="s">
        <v>1755</v>
      </c>
      <c r="F983" s="185"/>
    </row>
    <row r="984" spans="1:6" ht="12.75">
      <c r="A984" s="184"/>
      <c r="B984" s="184"/>
      <c r="C984" s="184"/>
      <c r="D984" s="185"/>
      <c r="E984" s="185"/>
      <c r="F984" s="185"/>
    </row>
    <row r="985" spans="1:6" ht="12.75">
      <c r="A985" s="184"/>
      <c r="B985" s="184"/>
      <c r="C985" s="186"/>
      <c r="D985" s="634"/>
      <c r="E985" s="634"/>
      <c r="F985" s="634"/>
    </row>
    <row r="986" spans="1:6" ht="12.75">
      <c r="A986" s="184"/>
      <c r="B986" s="184"/>
      <c r="C986" s="1755" t="s">
        <v>1003</v>
      </c>
      <c r="D986" s="1757"/>
      <c r="E986" s="634"/>
      <c r="F986" s="634"/>
    </row>
    <row r="987" spans="1:6" ht="12.75">
      <c r="A987" s="184"/>
      <c r="B987" s="184"/>
      <c r="C987" s="901"/>
      <c r="D987" s="901"/>
      <c r="E987" s="634"/>
      <c r="F987" s="634"/>
    </row>
    <row r="988" spans="1:6" ht="12.75">
      <c r="A988" s="184"/>
      <c r="B988" s="184"/>
      <c r="C988" s="901"/>
      <c r="D988" s="184" t="s">
        <v>251</v>
      </c>
      <c r="E988" s="634"/>
      <c r="F988" s="634"/>
    </row>
    <row r="989" spans="1:6" ht="12.75">
      <c r="A989" s="184"/>
      <c r="B989" s="184"/>
      <c r="C989" s="901"/>
      <c r="D989" s="184"/>
      <c r="E989" s="634"/>
      <c r="F989" s="634"/>
    </row>
    <row r="990" spans="1:6" ht="12.75">
      <c r="A990" s="184"/>
      <c r="B990" s="184"/>
      <c r="C990" s="901"/>
      <c r="D990" s="184"/>
      <c r="E990" s="634"/>
      <c r="F990" s="634"/>
    </row>
    <row r="991" spans="1:6" ht="12.75">
      <c r="A991" s="184"/>
      <c r="B991" s="1755" t="s">
        <v>252</v>
      </c>
      <c r="C991" s="1757"/>
      <c r="D991" s="1757"/>
      <c r="E991" s="634"/>
      <c r="F991" s="634"/>
    </row>
    <row r="992" spans="1:6" ht="12.75">
      <c r="A992" s="184"/>
      <c r="B992" s="184"/>
      <c r="C992" s="186"/>
      <c r="D992" s="635"/>
      <c r="E992" s="634"/>
      <c r="F992" s="634"/>
    </row>
    <row r="993" spans="1:6" ht="14.25">
      <c r="A993" s="184"/>
      <c r="B993" s="184"/>
      <c r="C993" s="1756" t="s">
        <v>1708</v>
      </c>
      <c r="D993" s="1756"/>
      <c r="E993" s="634"/>
      <c r="F993" s="634"/>
    </row>
    <row r="994" spans="1:6" ht="12.75">
      <c r="A994" s="184"/>
      <c r="B994" s="184"/>
      <c r="C994" s="184"/>
      <c r="D994" s="185"/>
      <c r="E994" s="634"/>
      <c r="F994" s="634"/>
    </row>
    <row r="995" spans="1:6" ht="12.75">
      <c r="A995" s="184"/>
      <c r="B995" s="184"/>
      <c r="C995" s="184"/>
      <c r="D995" s="184" t="s">
        <v>251</v>
      </c>
      <c r="E995" s="634"/>
      <c r="F995" s="634"/>
    </row>
    <row r="996" spans="1:6" ht="12.75">
      <c r="A996" s="184"/>
      <c r="B996" s="184"/>
      <c r="C996" s="186"/>
      <c r="D996" s="635"/>
      <c r="E996" s="634"/>
      <c r="F996" s="634"/>
    </row>
    <row r="997" spans="1:6" ht="12.75">
      <c r="A997" s="184"/>
      <c r="B997" s="184"/>
      <c r="C997" s="1755" t="s">
        <v>1003</v>
      </c>
      <c r="D997" s="1757"/>
      <c r="E997" s="634"/>
      <c r="F997" s="634"/>
    </row>
    <row r="998" spans="1:6" ht="12.75">
      <c r="A998" s="184"/>
      <c r="B998" s="184"/>
      <c r="C998" s="901"/>
      <c r="D998" s="901"/>
      <c r="E998" s="634"/>
      <c r="F998" s="634"/>
    </row>
    <row r="999" spans="1:6" ht="12.75">
      <c r="A999" s="184"/>
      <c r="B999" s="184"/>
      <c r="C999" s="901"/>
      <c r="D999" s="184" t="s">
        <v>251</v>
      </c>
      <c r="E999" s="634"/>
      <c r="F999" s="634"/>
    </row>
    <row r="1000" spans="1:6" ht="12.75">
      <c r="A1000" s="184"/>
      <c r="B1000" s="184"/>
      <c r="C1000" s="901"/>
      <c r="D1000" s="184"/>
      <c r="E1000" s="634"/>
      <c r="F1000" s="634"/>
    </row>
    <row r="1001" spans="1:6" ht="12.75">
      <c r="A1001" s="188"/>
      <c r="B1001" s="188"/>
      <c r="C1001" s="188"/>
      <c r="D1001" s="189"/>
      <c r="E1001" s="189"/>
      <c r="F1001" s="338"/>
    </row>
    <row r="1003" spans="1:6" ht="10.5" customHeight="1">
      <c r="A1003" s="1708" t="s">
        <v>185</v>
      </c>
      <c r="B1003" s="1708"/>
      <c r="C1003" s="1708"/>
    </row>
    <row r="1004" spans="1:6" ht="10.5" customHeight="1">
      <c r="A1004" s="1638" t="s">
        <v>235</v>
      </c>
      <c r="B1004" s="1638"/>
      <c r="C1004" s="1638"/>
      <c r="D1004" s="1638"/>
      <c r="E1004" s="1638"/>
      <c r="F1004" s="898"/>
    </row>
    <row r="1005" spans="1:6" ht="10.5" customHeight="1">
      <c r="A1005" s="1514" t="s">
        <v>465</v>
      </c>
      <c r="B1005" s="1514"/>
      <c r="C1005" s="1514"/>
      <c r="D1005" s="1514"/>
      <c r="E1005" s="1514"/>
    </row>
    <row r="1006" spans="1:6" ht="10.5" customHeight="1">
      <c r="A1006" s="205"/>
      <c r="B1006" s="205"/>
      <c r="C1006" s="205"/>
    </row>
    <row r="1007" spans="1:6" ht="10.5" customHeight="1">
      <c r="A1007" s="1362" t="s">
        <v>815</v>
      </c>
      <c r="B1007" s="1721"/>
      <c r="C1007" s="1721"/>
      <c r="D1007" s="1721"/>
    </row>
    <row r="1015" spans="1:4" ht="12.75">
      <c r="A1015" s="184"/>
      <c r="B1015" s="901"/>
      <c r="C1015" s="186"/>
      <c r="D1015" s="635"/>
    </row>
    <row r="1016" spans="1:4" ht="12.75">
      <c r="A1016" s="184"/>
      <c r="B1016" s="184"/>
      <c r="C1016" s="186"/>
      <c r="D1016" s="635"/>
    </row>
    <row r="1017" spans="1:4" ht="12.75">
      <c r="A1017" s="184"/>
      <c r="B1017" s="184"/>
      <c r="C1017" s="902"/>
      <c r="D1017" s="184"/>
    </row>
    <row r="1018" spans="1:4" ht="12.75">
      <c r="A1018" s="184"/>
      <c r="B1018" s="184"/>
      <c r="C1018" s="184"/>
      <c r="D1018" s="185"/>
    </row>
    <row r="1019" spans="1:4" ht="12.75">
      <c r="A1019" s="184"/>
      <c r="B1019" s="184"/>
      <c r="C1019" s="184"/>
      <c r="D1019" s="184"/>
    </row>
    <row r="1020" spans="1:4" ht="12.75">
      <c r="A1020" s="184"/>
      <c r="B1020" s="184"/>
      <c r="C1020" s="186"/>
      <c r="D1020" s="635"/>
    </row>
    <row r="1021" spans="1:4" ht="12.75">
      <c r="A1021" s="184"/>
      <c r="B1021" s="184"/>
      <c r="C1021" s="901"/>
      <c r="D1021" s="901"/>
    </row>
    <row r="1022" spans="1:4" ht="12.75">
      <c r="A1022" s="184"/>
      <c r="B1022" s="184"/>
      <c r="C1022" s="901"/>
      <c r="D1022" s="901"/>
    </row>
    <row r="1023" spans="1:4" ht="12.75">
      <c r="A1023" s="184"/>
      <c r="B1023" s="184"/>
      <c r="C1023" s="901"/>
      <c r="D1023" s="184"/>
    </row>
  </sheetData>
  <mergeCells count="50">
    <mergeCell ref="C972:C973"/>
    <mergeCell ref="D972:D973"/>
    <mergeCell ref="E972:E973"/>
    <mergeCell ref="C981:C982"/>
    <mergeCell ref="D981:D982"/>
    <mergeCell ref="E981:E982"/>
    <mergeCell ref="E898:E899"/>
    <mergeCell ref="C913:C914"/>
    <mergeCell ref="D913:D914"/>
    <mergeCell ref="E913:E914"/>
    <mergeCell ref="A892:E892"/>
    <mergeCell ref="A1:E2"/>
    <mergeCell ref="C11:C12"/>
    <mergeCell ref="D11:D12"/>
    <mergeCell ref="E11:E12"/>
    <mergeCell ref="C876:C877"/>
    <mergeCell ref="D876:D877"/>
    <mergeCell ref="E876:E877"/>
    <mergeCell ref="G1:H1"/>
    <mergeCell ref="A1004:E1004"/>
    <mergeCell ref="A1007:D1007"/>
    <mergeCell ref="B977:D977"/>
    <mergeCell ref="C979:D979"/>
    <mergeCell ref="C986:D986"/>
    <mergeCell ref="B991:D991"/>
    <mergeCell ref="C993:D993"/>
    <mergeCell ref="A1005:E1005"/>
    <mergeCell ref="C970:D970"/>
    <mergeCell ref="C932:D932"/>
    <mergeCell ref="B930:D930"/>
    <mergeCell ref="A925:E926"/>
    <mergeCell ref="C934:C935"/>
    <mergeCell ref="D934:D935"/>
    <mergeCell ref="E934:E935"/>
    <mergeCell ref="A1003:C1003"/>
    <mergeCell ref="A5:E5"/>
    <mergeCell ref="B7:D7"/>
    <mergeCell ref="C9:D9"/>
    <mergeCell ref="C874:D874"/>
    <mergeCell ref="B894:D894"/>
    <mergeCell ref="C896:D896"/>
    <mergeCell ref="C903:D903"/>
    <mergeCell ref="B909:D909"/>
    <mergeCell ref="C911:D911"/>
    <mergeCell ref="C920:D920"/>
    <mergeCell ref="A928:E928"/>
    <mergeCell ref="C997:D997"/>
    <mergeCell ref="A889:E890"/>
    <mergeCell ref="C898:C899"/>
    <mergeCell ref="D898:D899"/>
  </mergeCells>
  <hyperlinks>
    <hyperlink ref="G1" location="Contents!A1" display="back to contents"/>
  </hyperlinks>
  <pageMargins left="0.70866141732283472" right="0.70866141732283472" top="0.74803149606299213" bottom="0.74803149606299213" header="0.31496062992125984" footer="0.31496062992125984"/>
  <pageSetup paperSize="9" scale="60" fitToHeight="8" orientation="portrait" r:id="rId1"/>
  <rowBreaks count="2" manualBreakCount="2">
    <brk id="888" max="5" man="1"/>
    <brk id="924" max="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
  <sheetViews>
    <sheetView showGridLines="0" workbookViewId="0">
      <selection sqref="A1:R2"/>
    </sheetView>
  </sheetViews>
  <sheetFormatPr defaultColWidth="9.33203125" defaultRowHeight="11.25"/>
  <cols>
    <col min="1" max="2" width="2.83203125" style="144" customWidth="1"/>
    <col min="3" max="3" width="56.33203125" style="144" customWidth="1"/>
    <col min="4" max="21" width="6.33203125" style="144" customWidth="1"/>
    <col min="22" max="24" width="8.1640625" style="144" customWidth="1"/>
    <col min="25" max="25" width="2.5" style="144" customWidth="1"/>
    <col min="26" max="16384" width="9.33203125" style="144"/>
  </cols>
  <sheetData>
    <row r="1" spans="1:28" ht="18" customHeight="1">
      <c r="A1" s="1701" t="s">
        <v>838</v>
      </c>
      <c r="B1" s="1701"/>
      <c r="C1" s="1701"/>
      <c r="D1" s="1701"/>
      <c r="E1" s="1701"/>
      <c r="F1" s="1701"/>
      <c r="G1" s="1701"/>
      <c r="H1" s="1701"/>
      <c r="I1" s="1701"/>
      <c r="J1" s="1701"/>
      <c r="K1" s="1701"/>
      <c r="L1" s="1701"/>
      <c r="M1" s="1701"/>
      <c r="N1" s="1701"/>
      <c r="O1" s="1701"/>
      <c r="P1" s="1701"/>
      <c r="Q1" s="1701"/>
      <c r="R1" s="1701"/>
      <c r="S1" s="465"/>
      <c r="U1" s="1313"/>
      <c r="V1" s="1750" t="s">
        <v>665</v>
      </c>
      <c r="W1" s="1750"/>
      <c r="X1" s="1750"/>
      <c r="Z1" s="1764"/>
      <c r="AA1" s="1764"/>
      <c r="AB1" s="1764"/>
    </row>
    <row r="2" spans="1:28" ht="18" customHeight="1">
      <c r="A2" s="1701"/>
      <c r="B2" s="1701"/>
      <c r="C2" s="1701"/>
      <c r="D2" s="1701"/>
      <c r="E2" s="1701"/>
      <c r="F2" s="1701"/>
      <c r="G2" s="1701"/>
      <c r="H2" s="1701"/>
      <c r="I2" s="1701"/>
      <c r="J2" s="1701"/>
      <c r="K2" s="1701"/>
      <c r="L2" s="1701"/>
      <c r="M2" s="1701"/>
      <c r="N2" s="1701"/>
      <c r="O2" s="1701"/>
      <c r="P2" s="1701"/>
      <c r="Q2" s="1701"/>
      <c r="R2" s="1701"/>
      <c r="S2" s="783"/>
      <c r="T2" s="783"/>
      <c r="U2" s="783"/>
      <c r="V2" s="783"/>
      <c r="W2" s="830"/>
      <c r="X2" s="932"/>
      <c r="Z2" s="788"/>
      <c r="AA2" s="788"/>
      <c r="AB2" s="788"/>
    </row>
    <row r="3" spans="1:28" ht="15" customHeight="1" thickBot="1">
      <c r="A3" s="217" t="s">
        <v>208</v>
      </c>
      <c r="B3" s="217"/>
      <c r="C3" s="217"/>
      <c r="D3" s="218"/>
      <c r="E3" s="218"/>
      <c r="F3" s="218"/>
      <c r="G3" s="218"/>
      <c r="H3" s="218"/>
      <c r="I3" s="218"/>
      <c r="J3" s="218"/>
      <c r="K3" s="218"/>
      <c r="L3" s="218"/>
      <c r="M3" s="218"/>
      <c r="N3" s="218"/>
    </row>
    <row r="4" spans="1:28" ht="15.75">
      <c r="A4" s="216"/>
      <c r="B4" s="216"/>
      <c r="C4" s="216"/>
      <c r="D4" s="1765">
        <v>2000</v>
      </c>
      <c r="E4" s="1698">
        <v>2001</v>
      </c>
      <c r="F4" s="1765">
        <v>2002</v>
      </c>
      <c r="G4" s="1698">
        <v>2003</v>
      </c>
      <c r="H4" s="1765">
        <v>2004</v>
      </c>
      <c r="I4" s="1698">
        <v>2005</v>
      </c>
      <c r="J4" s="1765">
        <v>2006</v>
      </c>
      <c r="K4" s="1698">
        <v>2007</v>
      </c>
      <c r="L4" s="1765">
        <v>2008</v>
      </c>
      <c r="M4" s="1698">
        <v>2009</v>
      </c>
      <c r="N4" s="1765">
        <v>2010</v>
      </c>
      <c r="O4" s="1698">
        <v>2011</v>
      </c>
      <c r="P4" s="1765">
        <v>2012</v>
      </c>
      <c r="Q4" s="1698">
        <v>2013</v>
      </c>
      <c r="R4" s="1765">
        <v>2014</v>
      </c>
      <c r="S4" s="1765">
        <v>2015</v>
      </c>
      <c r="T4" s="1765">
        <v>2016</v>
      </c>
      <c r="U4" s="1765">
        <v>2017</v>
      </c>
      <c r="V4" s="1765">
        <v>2018</v>
      </c>
      <c r="W4" s="1765">
        <v>2019</v>
      </c>
      <c r="X4" s="1765">
        <v>2020</v>
      </c>
    </row>
    <row r="5" spans="1:28" s="145" customFormat="1" ht="12.75">
      <c r="A5" s="1749"/>
      <c r="B5" s="1749"/>
      <c r="C5" s="1749"/>
      <c r="D5" s="1766"/>
      <c r="E5" s="1699"/>
      <c r="F5" s="1766"/>
      <c r="G5" s="1699"/>
      <c r="H5" s="1766"/>
      <c r="I5" s="1699"/>
      <c r="J5" s="1766"/>
      <c r="K5" s="1699"/>
      <c r="L5" s="1766"/>
      <c r="M5" s="1699"/>
      <c r="N5" s="1766"/>
      <c r="O5" s="1699"/>
      <c r="P5" s="1766"/>
      <c r="Q5" s="1699"/>
      <c r="R5" s="1766"/>
      <c r="S5" s="1766"/>
      <c r="T5" s="1766"/>
      <c r="U5" s="1766"/>
      <c r="V5" s="1766"/>
      <c r="W5" s="1766"/>
      <c r="X5" s="1766"/>
    </row>
    <row r="6" spans="1:28" s="145" customFormat="1" ht="12.75">
      <c r="A6" s="215"/>
      <c r="B6" s="215"/>
      <c r="C6" s="215"/>
      <c r="D6" s="1767"/>
      <c r="E6" s="1700"/>
      <c r="F6" s="1767"/>
      <c r="G6" s="1700"/>
      <c r="H6" s="1767"/>
      <c r="I6" s="1700"/>
      <c r="J6" s="1767"/>
      <c r="K6" s="1700"/>
      <c r="L6" s="1767"/>
      <c r="M6" s="1700"/>
      <c r="N6" s="1767"/>
      <c r="O6" s="1700"/>
      <c r="P6" s="1767"/>
      <c r="Q6" s="1700"/>
      <c r="R6" s="1767"/>
      <c r="S6" s="1767"/>
      <c r="T6" s="1767"/>
      <c r="U6" s="1767"/>
      <c r="V6" s="1767"/>
      <c r="W6" s="1767"/>
      <c r="X6" s="1767"/>
    </row>
    <row r="7" spans="1:28" s="145" customFormat="1" ht="12.75">
      <c r="A7" s="146"/>
      <c r="B7" s="146"/>
      <c r="C7" s="146"/>
      <c r="D7" s="147"/>
      <c r="E7" s="147"/>
      <c r="F7" s="147"/>
      <c r="G7" s="147"/>
      <c r="H7" s="147"/>
      <c r="I7" s="147"/>
      <c r="J7" s="102"/>
      <c r="K7" s="102"/>
      <c r="L7" s="81"/>
      <c r="M7" s="81"/>
    </row>
    <row r="8" spans="1:28" s="145" customFormat="1" ht="15.75" customHeight="1">
      <c r="A8" s="1713" t="s">
        <v>321</v>
      </c>
      <c r="B8" s="1713"/>
      <c r="C8" s="1713"/>
      <c r="D8" s="881">
        <f>D10+D12</f>
        <v>293</v>
      </c>
      <c r="E8" s="881">
        <f t="shared" ref="E8:X8" si="0">E10+E12</f>
        <v>339</v>
      </c>
      <c r="F8" s="881">
        <f t="shared" si="0"/>
        <v>388</v>
      </c>
      <c r="G8" s="881">
        <f t="shared" si="0"/>
        <v>330</v>
      </c>
      <c r="H8" s="881">
        <f t="shared" si="0"/>
        <v>365</v>
      </c>
      <c r="I8" s="881">
        <f t="shared" si="0"/>
        <v>346</v>
      </c>
      <c r="J8" s="881">
        <f t="shared" si="0"/>
        <v>430</v>
      </c>
      <c r="K8" s="881">
        <f t="shared" si="0"/>
        <v>474</v>
      </c>
      <c r="L8" s="881">
        <f t="shared" si="0"/>
        <v>591</v>
      </c>
      <c r="M8" s="881">
        <f t="shared" si="0"/>
        <v>570</v>
      </c>
      <c r="N8" s="881">
        <f t="shared" si="0"/>
        <v>512</v>
      </c>
      <c r="O8" s="881">
        <f t="shared" si="0"/>
        <v>609</v>
      </c>
      <c r="P8" s="881">
        <f t="shared" si="0"/>
        <v>606</v>
      </c>
      <c r="Q8" s="881">
        <f t="shared" si="0"/>
        <v>559</v>
      </c>
      <c r="R8" s="881">
        <f t="shared" si="0"/>
        <v>624</v>
      </c>
      <c r="S8" s="881">
        <f t="shared" si="0"/>
        <v>710</v>
      </c>
      <c r="T8" s="881">
        <f t="shared" si="0"/>
        <v>873</v>
      </c>
      <c r="U8" s="881">
        <f t="shared" si="0"/>
        <v>937</v>
      </c>
      <c r="V8" s="883">
        <f t="shared" si="0"/>
        <v>1196</v>
      </c>
      <c r="W8" s="883">
        <f t="shared" si="0"/>
        <v>1282</v>
      </c>
      <c r="X8" s="883">
        <f t="shared" si="0"/>
        <v>1339</v>
      </c>
    </row>
    <row r="9" spans="1:28" s="145" customFormat="1" ht="15.75" customHeight="1">
      <c r="A9" s="293"/>
      <c r="B9" s="293"/>
      <c r="C9" s="293"/>
      <c r="D9" s="118"/>
      <c r="E9" s="118"/>
      <c r="F9" s="118"/>
      <c r="G9" s="118"/>
      <c r="H9" s="118"/>
      <c r="I9" s="118"/>
      <c r="J9" s="118"/>
      <c r="K9" s="118"/>
      <c r="L9" s="101"/>
      <c r="M9" s="101"/>
      <c r="Q9" s="128"/>
      <c r="V9" s="672"/>
      <c r="W9" s="672"/>
      <c r="X9" s="672"/>
    </row>
    <row r="10" spans="1:28" s="145" customFormat="1" ht="15.75" customHeight="1">
      <c r="A10" s="1713" t="s">
        <v>320</v>
      </c>
      <c r="B10" s="1713"/>
      <c r="C10" s="1713"/>
      <c r="D10" s="118">
        <v>292</v>
      </c>
      <c r="E10" s="118">
        <v>332</v>
      </c>
      <c r="F10" s="118">
        <v>382</v>
      </c>
      <c r="G10" s="118">
        <v>317</v>
      </c>
      <c r="H10" s="118">
        <v>356</v>
      </c>
      <c r="I10" s="118">
        <v>336</v>
      </c>
      <c r="J10" s="118">
        <v>421</v>
      </c>
      <c r="K10" s="118">
        <v>455</v>
      </c>
      <c r="L10" s="101">
        <v>574</v>
      </c>
      <c r="M10" s="101">
        <v>545</v>
      </c>
      <c r="N10" s="145">
        <v>485</v>
      </c>
      <c r="O10" s="145">
        <v>584</v>
      </c>
      <c r="P10" s="145">
        <v>581</v>
      </c>
      <c r="Q10" s="145">
        <v>527</v>
      </c>
      <c r="R10" s="145">
        <v>614</v>
      </c>
      <c r="S10" s="145">
        <v>706</v>
      </c>
      <c r="T10" s="145">
        <v>868</v>
      </c>
      <c r="U10" s="145">
        <v>934</v>
      </c>
      <c r="V10" s="723">
        <v>1187</v>
      </c>
      <c r="W10" s="723">
        <v>1280</v>
      </c>
      <c r="X10" s="723">
        <v>1339</v>
      </c>
    </row>
    <row r="11" spans="1:28" s="145" customFormat="1" ht="15.75" customHeight="1">
      <c r="A11" s="293"/>
      <c r="B11" s="293"/>
      <c r="C11" s="293"/>
      <c r="D11" s="118"/>
      <c r="E11" s="118"/>
      <c r="F11" s="118"/>
      <c r="G11" s="118"/>
      <c r="H11" s="118"/>
      <c r="I11" s="118"/>
      <c r="J11" s="118"/>
      <c r="K11" s="118"/>
      <c r="L11" s="101"/>
      <c r="M11" s="101"/>
      <c r="Q11" s="128"/>
      <c r="V11" s="672"/>
      <c r="W11" s="672"/>
      <c r="X11" s="672"/>
    </row>
    <row r="12" spans="1:28" s="145" customFormat="1" ht="15.75" customHeight="1">
      <c r="A12" s="1768" t="s">
        <v>531</v>
      </c>
      <c r="B12" s="1713"/>
      <c r="C12" s="1713"/>
      <c r="D12" s="421">
        <v>1</v>
      </c>
      <c r="E12" s="421">
        <v>7</v>
      </c>
      <c r="F12" s="421">
        <v>6</v>
      </c>
      <c r="G12" s="421">
        <v>13</v>
      </c>
      <c r="H12" s="421">
        <v>9</v>
      </c>
      <c r="I12" s="421">
        <v>10</v>
      </c>
      <c r="J12" s="421">
        <v>9</v>
      </c>
      <c r="K12" s="421">
        <v>19</v>
      </c>
      <c r="L12" s="421">
        <v>17</v>
      </c>
      <c r="M12" s="421">
        <v>25</v>
      </c>
      <c r="N12" s="421">
        <v>27</v>
      </c>
      <c r="O12" s="421">
        <v>25</v>
      </c>
      <c r="P12" s="421">
        <v>25</v>
      </c>
      <c r="Q12" s="421">
        <v>32</v>
      </c>
      <c r="R12" s="672">
        <v>10</v>
      </c>
      <c r="S12" s="672">
        <v>4</v>
      </c>
      <c r="T12" s="672">
        <v>5</v>
      </c>
      <c r="U12" s="672">
        <v>3</v>
      </c>
      <c r="V12" s="672">
        <v>9</v>
      </c>
      <c r="W12" s="672">
        <v>2</v>
      </c>
      <c r="X12" s="672">
        <v>0</v>
      </c>
    </row>
    <row r="13" spans="1:28" s="145" customFormat="1" ht="12.75">
      <c r="A13" s="295"/>
      <c r="B13" s="1748" t="s">
        <v>90</v>
      </c>
      <c r="C13" s="1748"/>
      <c r="D13" s="150"/>
      <c r="E13" s="150"/>
      <c r="F13" s="150"/>
      <c r="G13" s="150"/>
      <c r="H13" s="150"/>
      <c r="I13" s="150"/>
      <c r="J13" s="150"/>
      <c r="K13" s="150"/>
      <c r="L13" s="150"/>
      <c r="M13" s="150"/>
      <c r="Q13" s="129"/>
      <c r="V13" s="672"/>
      <c r="W13" s="672"/>
      <c r="X13" s="672"/>
    </row>
    <row r="14" spans="1:28" s="145" customFormat="1" ht="14.25">
      <c r="A14" s="297"/>
      <c r="B14" s="296"/>
      <c r="C14" s="298" t="s">
        <v>323</v>
      </c>
      <c r="D14" s="118">
        <v>0</v>
      </c>
      <c r="E14" s="118">
        <v>0</v>
      </c>
      <c r="F14" s="118">
        <v>0</v>
      </c>
      <c r="G14" s="118">
        <v>0</v>
      </c>
      <c r="H14" s="118">
        <v>0</v>
      </c>
      <c r="I14" s="118">
        <v>0</v>
      </c>
      <c r="J14" s="118">
        <v>0</v>
      </c>
      <c r="K14" s="118">
        <v>0</v>
      </c>
      <c r="L14" s="118">
        <v>0</v>
      </c>
      <c r="M14" s="118">
        <v>0</v>
      </c>
      <c r="N14" s="118">
        <v>3</v>
      </c>
      <c r="O14" s="118">
        <v>0</v>
      </c>
      <c r="P14" s="118">
        <v>0</v>
      </c>
      <c r="Q14" s="118">
        <v>0</v>
      </c>
      <c r="R14" s="145">
        <v>0</v>
      </c>
      <c r="S14" s="145">
        <v>0</v>
      </c>
      <c r="T14" s="145">
        <v>0</v>
      </c>
      <c r="U14" s="145">
        <v>0</v>
      </c>
      <c r="V14" s="672">
        <v>0</v>
      </c>
      <c r="W14" s="672">
        <v>0</v>
      </c>
      <c r="X14" s="672">
        <v>0</v>
      </c>
    </row>
    <row r="15" spans="1:28" s="145" customFormat="1" ht="14.25">
      <c r="A15" s="297"/>
      <c r="B15" s="296"/>
      <c r="C15" s="298" t="s">
        <v>324</v>
      </c>
      <c r="D15" s="118">
        <v>0</v>
      </c>
      <c r="E15" s="118">
        <v>0</v>
      </c>
      <c r="F15" s="118">
        <v>0</v>
      </c>
      <c r="G15" s="118">
        <v>0</v>
      </c>
      <c r="H15" s="118">
        <v>0</v>
      </c>
      <c r="I15" s="118">
        <v>0</v>
      </c>
      <c r="J15" s="118">
        <v>0</v>
      </c>
      <c r="K15" s="118">
        <v>0</v>
      </c>
      <c r="L15" s="118">
        <v>0</v>
      </c>
      <c r="M15" s="118">
        <v>0</v>
      </c>
      <c r="N15" s="118">
        <v>0</v>
      </c>
      <c r="O15" s="118">
        <v>1</v>
      </c>
      <c r="P15" s="118">
        <v>1</v>
      </c>
      <c r="Q15" s="118">
        <v>0</v>
      </c>
      <c r="R15" s="145">
        <v>0</v>
      </c>
      <c r="S15" s="145">
        <v>0</v>
      </c>
      <c r="T15" s="145">
        <v>0</v>
      </c>
      <c r="U15" s="145">
        <v>0</v>
      </c>
      <c r="V15" s="672">
        <v>0</v>
      </c>
      <c r="W15" s="672">
        <v>0</v>
      </c>
      <c r="X15" s="672">
        <v>0</v>
      </c>
    </row>
    <row r="16" spans="1:28" s="145" customFormat="1" ht="14.25">
      <c r="A16" s="295"/>
      <c r="C16" s="298" t="s">
        <v>325</v>
      </c>
      <c r="D16" s="118">
        <v>0</v>
      </c>
      <c r="E16" s="118">
        <v>5</v>
      </c>
      <c r="F16" s="118">
        <v>2</v>
      </c>
      <c r="G16" s="118">
        <v>12</v>
      </c>
      <c r="H16" s="118">
        <v>8</v>
      </c>
      <c r="I16" s="118">
        <v>9</v>
      </c>
      <c r="J16" s="118">
        <v>9</v>
      </c>
      <c r="K16" s="118">
        <v>16</v>
      </c>
      <c r="L16" s="118">
        <v>14</v>
      </c>
      <c r="M16" s="118">
        <v>19</v>
      </c>
      <c r="N16" s="118">
        <v>17</v>
      </c>
      <c r="O16" s="118">
        <v>12</v>
      </c>
      <c r="P16" s="118">
        <v>17</v>
      </c>
      <c r="Q16" s="118">
        <v>27</v>
      </c>
      <c r="R16" s="145">
        <v>3</v>
      </c>
      <c r="S16" s="145">
        <v>0</v>
      </c>
      <c r="T16" s="145">
        <v>0</v>
      </c>
      <c r="U16" s="145">
        <v>0</v>
      </c>
      <c r="V16" s="672">
        <v>0</v>
      </c>
      <c r="W16" s="672">
        <v>0</v>
      </c>
      <c r="X16" s="672">
        <v>0</v>
      </c>
    </row>
    <row r="17" spans="1:24" s="145" customFormat="1" ht="14.25">
      <c r="A17" s="295"/>
      <c r="C17" s="298" t="s">
        <v>326</v>
      </c>
      <c r="D17" s="118">
        <v>1</v>
      </c>
      <c r="E17" s="118">
        <v>2</v>
      </c>
      <c r="F17" s="118">
        <v>4</v>
      </c>
      <c r="G17" s="118">
        <v>1</v>
      </c>
      <c r="H17" s="118">
        <v>1</v>
      </c>
      <c r="I17" s="118">
        <v>1</v>
      </c>
      <c r="J17" s="118">
        <v>0</v>
      </c>
      <c r="K17" s="118">
        <v>4</v>
      </c>
      <c r="L17" s="118">
        <v>2</v>
      </c>
      <c r="M17" s="118">
        <v>6</v>
      </c>
      <c r="N17" s="118">
        <v>7</v>
      </c>
      <c r="O17" s="118">
        <v>9</v>
      </c>
      <c r="P17" s="118">
        <v>7</v>
      </c>
      <c r="Q17" s="118">
        <v>1</v>
      </c>
      <c r="R17" s="145">
        <v>0</v>
      </c>
      <c r="S17" s="145">
        <v>0</v>
      </c>
      <c r="T17" s="145">
        <v>0</v>
      </c>
      <c r="U17" s="145">
        <v>0</v>
      </c>
      <c r="V17" s="672">
        <v>0</v>
      </c>
      <c r="W17" s="672">
        <v>0</v>
      </c>
      <c r="X17" s="672">
        <v>0</v>
      </c>
    </row>
    <row r="18" spans="1:24" s="145" customFormat="1" ht="14.25">
      <c r="A18" s="858"/>
      <c r="C18" s="298" t="s">
        <v>685</v>
      </c>
      <c r="D18" s="118">
        <v>0</v>
      </c>
      <c r="E18" s="118">
        <v>0</v>
      </c>
      <c r="F18" s="118">
        <v>0</v>
      </c>
      <c r="G18" s="118">
        <v>0</v>
      </c>
      <c r="H18" s="118">
        <v>0</v>
      </c>
      <c r="I18" s="118">
        <v>0</v>
      </c>
      <c r="J18" s="118">
        <v>0</v>
      </c>
      <c r="K18" s="118">
        <v>0</v>
      </c>
      <c r="L18" s="118">
        <v>0</v>
      </c>
      <c r="M18" s="118">
        <v>0</v>
      </c>
      <c r="N18" s="118">
        <v>0</v>
      </c>
      <c r="O18" s="118">
        <v>0</v>
      </c>
      <c r="P18" s="118">
        <v>0</v>
      </c>
      <c r="Q18" s="118">
        <v>0</v>
      </c>
      <c r="R18" s="145">
        <v>3</v>
      </c>
      <c r="S18" s="145">
        <v>0</v>
      </c>
      <c r="T18" s="145">
        <v>2</v>
      </c>
      <c r="U18" s="145">
        <v>1</v>
      </c>
      <c r="V18" s="672">
        <v>0</v>
      </c>
      <c r="W18" s="672">
        <v>0</v>
      </c>
      <c r="X18" s="672">
        <v>0</v>
      </c>
    </row>
    <row r="19" spans="1:24" s="145" customFormat="1" ht="14.25">
      <c r="A19" s="832"/>
      <c r="C19" s="298" t="s">
        <v>686</v>
      </c>
      <c r="D19" s="118">
        <v>0</v>
      </c>
      <c r="E19" s="118">
        <v>0</v>
      </c>
      <c r="F19" s="118">
        <v>0</v>
      </c>
      <c r="G19" s="118">
        <v>0</v>
      </c>
      <c r="H19" s="118">
        <v>0</v>
      </c>
      <c r="I19" s="118">
        <v>0</v>
      </c>
      <c r="J19" s="118">
        <v>0</v>
      </c>
      <c r="K19" s="118">
        <v>0</v>
      </c>
      <c r="L19" s="118">
        <v>1</v>
      </c>
      <c r="M19" s="118">
        <v>0</v>
      </c>
      <c r="N19" s="118">
        <v>2</v>
      </c>
      <c r="O19" s="118">
        <v>3</v>
      </c>
      <c r="P19" s="118">
        <v>5</v>
      </c>
      <c r="Q19" s="118">
        <v>4</v>
      </c>
      <c r="R19" s="145">
        <v>2</v>
      </c>
      <c r="S19" s="145">
        <v>2</v>
      </c>
      <c r="T19" s="145">
        <v>1</v>
      </c>
      <c r="U19" s="145">
        <v>2</v>
      </c>
      <c r="V19" s="672">
        <v>5</v>
      </c>
      <c r="W19" s="672">
        <v>0</v>
      </c>
      <c r="X19" s="672">
        <v>0</v>
      </c>
    </row>
    <row r="20" spans="1:24" s="145" customFormat="1" ht="14.25">
      <c r="A20" s="832"/>
      <c r="C20" s="298" t="s">
        <v>687</v>
      </c>
      <c r="D20" s="118">
        <v>0</v>
      </c>
      <c r="E20" s="118">
        <v>0</v>
      </c>
      <c r="F20" s="118">
        <v>0</v>
      </c>
      <c r="G20" s="118">
        <v>0</v>
      </c>
      <c r="H20" s="118">
        <v>0</v>
      </c>
      <c r="I20" s="118">
        <v>0</v>
      </c>
      <c r="J20" s="118">
        <v>0</v>
      </c>
      <c r="K20" s="118">
        <v>0</v>
      </c>
      <c r="L20" s="118">
        <v>0</v>
      </c>
      <c r="M20" s="118">
        <v>0</v>
      </c>
      <c r="N20" s="118">
        <v>0</v>
      </c>
      <c r="O20" s="118">
        <v>0</v>
      </c>
      <c r="P20" s="118">
        <v>0</v>
      </c>
      <c r="Q20" s="118">
        <v>3</v>
      </c>
      <c r="R20" s="145">
        <v>2</v>
      </c>
      <c r="S20" s="145">
        <v>1</v>
      </c>
      <c r="T20" s="145">
        <v>2</v>
      </c>
      <c r="U20" s="145">
        <v>0</v>
      </c>
      <c r="V20" s="672">
        <v>5</v>
      </c>
      <c r="W20" s="672">
        <v>2</v>
      </c>
      <c r="X20" s="672">
        <v>0</v>
      </c>
    </row>
    <row r="21" spans="1:24" s="145" customFormat="1" ht="12.75">
      <c r="A21" s="295"/>
      <c r="V21" s="672"/>
      <c r="W21" s="672"/>
      <c r="X21" s="672"/>
    </row>
    <row r="22" spans="1:24" s="145" customFormat="1" ht="12.75">
      <c r="A22" s="295"/>
      <c r="C22" s="1769" t="s">
        <v>688</v>
      </c>
      <c r="D22" s="421">
        <v>0</v>
      </c>
      <c r="E22" s="421">
        <v>0</v>
      </c>
      <c r="F22" s="421">
        <v>0</v>
      </c>
      <c r="G22" s="421">
        <v>0</v>
      </c>
      <c r="H22" s="421">
        <v>0</v>
      </c>
      <c r="I22" s="421">
        <v>0</v>
      </c>
      <c r="J22" s="421">
        <v>0</v>
      </c>
      <c r="K22" s="421">
        <v>0</v>
      </c>
      <c r="L22" s="421">
        <v>0</v>
      </c>
      <c r="M22" s="421">
        <v>1</v>
      </c>
      <c r="N22" s="421">
        <v>0</v>
      </c>
      <c r="O22" s="421">
        <v>0</v>
      </c>
      <c r="P22" s="421">
        <v>1</v>
      </c>
      <c r="Q22" s="421">
        <v>2</v>
      </c>
      <c r="R22" s="672">
        <v>1</v>
      </c>
      <c r="S22" s="672">
        <v>1</v>
      </c>
      <c r="T22" s="672">
        <v>1</v>
      </c>
      <c r="U22" s="672">
        <v>0</v>
      </c>
      <c r="V22" s="672">
        <v>0</v>
      </c>
      <c r="W22" s="672">
        <v>0</v>
      </c>
      <c r="X22" s="672">
        <v>0</v>
      </c>
    </row>
    <row r="23" spans="1:24" s="145" customFormat="1" ht="12.75">
      <c r="A23" s="787"/>
      <c r="C23" s="1769"/>
      <c r="D23" s="118"/>
      <c r="E23" s="118"/>
      <c r="F23" s="118"/>
      <c r="G23" s="118"/>
      <c r="H23" s="118"/>
      <c r="I23" s="118"/>
      <c r="J23" s="118"/>
      <c r="K23" s="118"/>
      <c r="L23" s="118"/>
      <c r="M23" s="118"/>
      <c r="N23" s="118"/>
      <c r="O23" s="118"/>
      <c r="P23" s="118"/>
      <c r="Q23" s="118"/>
      <c r="V23" s="672"/>
      <c r="W23" s="672"/>
      <c r="X23" s="672"/>
    </row>
    <row r="24" spans="1:24" s="145" customFormat="1" ht="12.75">
      <c r="A24" s="295"/>
      <c r="B24" s="295"/>
      <c r="C24" s="294"/>
      <c r="D24" s="150"/>
      <c r="E24" s="150"/>
      <c r="F24" s="150"/>
      <c r="G24" s="150"/>
      <c r="H24" s="150"/>
      <c r="I24" s="150"/>
      <c r="J24" s="150"/>
      <c r="K24" s="150"/>
      <c r="L24" s="150"/>
      <c r="M24" s="150"/>
    </row>
    <row r="25" spans="1:24" ht="12.75">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row>
    <row r="26" spans="1:24" ht="15">
      <c r="A26" s="138"/>
      <c r="B26" s="138"/>
      <c r="C26" s="138"/>
      <c r="D26" s="43"/>
      <c r="E26" s="43"/>
      <c r="F26" s="43"/>
      <c r="G26" s="43"/>
      <c r="H26" s="43"/>
      <c r="I26" s="43"/>
      <c r="J26" s="43"/>
      <c r="K26" s="43"/>
      <c r="L26" s="43"/>
      <c r="M26" s="43"/>
      <c r="N26" s="43"/>
    </row>
    <row r="27" spans="1:24" s="153" customFormat="1">
      <c r="A27" s="1708" t="s">
        <v>185</v>
      </c>
      <c r="B27" s="1708"/>
      <c r="C27" s="1708"/>
      <c r="D27" s="143"/>
      <c r="E27" s="143"/>
      <c r="F27" s="143"/>
      <c r="G27" s="143"/>
      <c r="H27" s="143"/>
      <c r="I27" s="143"/>
      <c r="J27" s="143"/>
      <c r="K27" s="143"/>
      <c r="L27" s="143"/>
      <c r="M27" s="143"/>
    </row>
    <row r="28" spans="1:24" s="153" customFormat="1">
      <c r="A28" s="1513" t="s">
        <v>496</v>
      </c>
      <c r="B28" s="1513"/>
      <c r="C28" s="1513"/>
      <c r="D28" s="1513"/>
      <c r="E28" s="1513"/>
      <c r="F28" s="1513"/>
      <c r="G28" s="1513"/>
      <c r="H28" s="1513"/>
      <c r="I28" s="1513"/>
      <c r="J28" s="1513"/>
      <c r="K28" s="1513"/>
      <c r="L28" s="1513"/>
      <c r="M28" s="1513"/>
      <c r="N28" s="1513"/>
      <c r="O28" s="1513"/>
      <c r="P28" s="1513"/>
      <c r="Q28" s="1513"/>
      <c r="R28" s="1513"/>
      <c r="S28" s="1513"/>
      <c r="T28" s="1513"/>
      <c r="U28" s="1513"/>
      <c r="V28" s="1513"/>
      <c r="W28" s="823"/>
      <c r="X28" s="923"/>
    </row>
    <row r="29" spans="1:24" s="153" customFormat="1">
      <c r="A29" s="1514" t="s">
        <v>497</v>
      </c>
      <c r="B29" s="1514"/>
      <c r="C29" s="1514"/>
      <c r="D29" s="1514"/>
      <c r="E29" s="1514"/>
      <c r="F29" s="1514"/>
      <c r="G29" s="1514"/>
      <c r="H29" s="1514"/>
      <c r="I29" s="1514"/>
      <c r="J29" s="1514"/>
      <c r="K29" s="1514"/>
      <c r="L29" s="1514"/>
      <c r="M29" s="1514"/>
      <c r="N29" s="1514"/>
      <c r="O29" s="1514"/>
      <c r="P29" s="1514"/>
      <c r="Q29" s="1514"/>
      <c r="R29" s="1514"/>
      <c r="S29" s="1514"/>
      <c r="T29" s="1514"/>
      <c r="U29" s="1514"/>
      <c r="V29" s="1514"/>
      <c r="W29" s="825"/>
      <c r="X29" s="926"/>
    </row>
    <row r="30" spans="1:24" s="153" customFormat="1">
      <c r="A30" s="1514" t="s">
        <v>544</v>
      </c>
      <c r="B30" s="1514"/>
      <c r="C30" s="1514"/>
      <c r="D30" s="1514"/>
      <c r="E30" s="1514"/>
      <c r="F30" s="1514"/>
      <c r="G30" s="1514"/>
      <c r="H30" s="1514"/>
      <c r="I30" s="1514"/>
      <c r="J30" s="1514"/>
      <c r="K30" s="1514"/>
      <c r="L30" s="1514"/>
      <c r="M30" s="1514"/>
      <c r="N30" s="1514"/>
      <c r="O30" s="1514"/>
      <c r="P30" s="1514"/>
      <c r="Q30" s="1514"/>
      <c r="R30" s="1514"/>
      <c r="S30" s="1514"/>
      <c r="T30" s="1514"/>
      <c r="U30" s="1514"/>
      <c r="V30" s="1514"/>
      <c r="W30" s="825"/>
      <c r="X30" s="926"/>
    </row>
    <row r="31" spans="1:24" s="153" customFormat="1">
      <c r="A31" s="1513" t="s">
        <v>498</v>
      </c>
      <c r="B31" s="1513"/>
      <c r="C31" s="1513"/>
      <c r="D31" s="1513"/>
      <c r="E31" s="1513"/>
      <c r="F31" s="1513"/>
      <c r="G31" s="1513"/>
      <c r="H31" s="1513"/>
      <c r="I31" s="1513"/>
      <c r="J31" s="1513"/>
      <c r="K31" s="1513"/>
      <c r="L31" s="1513"/>
      <c r="M31" s="1513"/>
      <c r="N31" s="1513"/>
      <c r="O31" s="1513"/>
      <c r="P31" s="1513"/>
      <c r="Q31" s="1513"/>
      <c r="R31" s="1513"/>
      <c r="S31" s="1513"/>
      <c r="T31" s="1513"/>
      <c r="U31" s="1513"/>
      <c r="V31" s="1513"/>
      <c r="W31" s="823"/>
      <c r="X31" s="923"/>
    </row>
    <row r="32" spans="1:24" s="153" customFormat="1">
      <c r="A32" s="1513" t="s">
        <v>499</v>
      </c>
      <c r="B32" s="1513"/>
      <c r="C32" s="1513"/>
      <c r="D32" s="1513"/>
      <c r="E32" s="1513"/>
      <c r="F32" s="1513"/>
      <c r="G32" s="1513"/>
      <c r="H32" s="1513"/>
      <c r="I32" s="1513"/>
      <c r="J32" s="1513"/>
      <c r="K32" s="1513"/>
      <c r="L32" s="1513"/>
      <c r="M32" s="1513"/>
      <c r="N32" s="1513"/>
      <c r="O32" s="1513"/>
      <c r="P32" s="1513"/>
      <c r="Q32" s="1513"/>
      <c r="R32" s="1513"/>
      <c r="S32" s="1513"/>
      <c r="T32" s="1513"/>
      <c r="U32" s="1513"/>
      <c r="V32" s="1513"/>
      <c r="W32" s="823"/>
      <c r="X32" s="923"/>
    </row>
    <row r="33" spans="1:24" s="153" customFormat="1">
      <c r="A33" s="1512" t="s">
        <v>500</v>
      </c>
      <c r="B33" s="1512"/>
      <c r="C33" s="1512"/>
      <c r="D33" s="1512"/>
      <c r="E33" s="1512"/>
      <c r="F33" s="1512"/>
      <c r="G33" s="1512"/>
      <c r="H33" s="1512"/>
      <c r="I33" s="1512"/>
      <c r="J33" s="1512"/>
      <c r="K33" s="1512"/>
      <c r="L33" s="1512"/>
      <c r="M33" s="1512"/>
      <c r="N33" s="1512"/>
      <c r="O33" s="1512"/>
      <c r="P33" s="1512"/>
      <c r="Q33" s="1512"/>
      <c r="R33" s="1512"/>
      <c r="S33" s="1512"/>
      <c r="T33" s="1512"/>
      <c r="U33" s="1512"/>
      <c r="V33" s="1512"/>
      <c r="W33" s="824"/>
      <c r="X33" s="924"/>
    </row>
    <row r="34" spans="1:24" s="153" customFormat="1">
      <c r="A34" s="1512" t="s">
        <v>691</v>
      </c>
      <c r="B34" s="1512"/>
      <c r="C34" s="1512"/>
      <c r="D34" s="1512"/>
      <c r="E34" s="1512"/>
      <c r="F34" s="1512"/>
      <c r="G34" s="1512"/>
      <c r="H34" s="1512"/>
      <c r="I34" s="1512"/>
      <c r="J34" s="1512"/>
      <c r="K34" s="1512"/>
      <c r="L34" s="1512"/>
      <c r="M34" s="1512"/>
      <c r="N34" s="1512"/>
      <c r="O34" s="1512"/>
      <c r="P34" s="1512"/>
      <c r="Q34" s="1512"/>
      <c r="R34" s="1512"/>
      <c r="S34" s="1512"/>
      <c r="T34" s="1512"/>
      <c r="U34" s="1512"/>
      <c r="V34" s="1512"/>
      <c r="W34" s="824"/>
      <c r="X34" s="924"/>
    </row>
    <row r="35" spans="1:24" s="153" customFormat="1">
      <c r="A35" s="1512" t="s">
        <v>690</v>
      </c>
      <c r="B35" s="1512"/>
      <c r="C35" s="1512"/>
      <c r="D35" s="1512"/>
      <c r="E35" s="1512"/>
      <c r="F35" s="1512"/>
      <c r="G35" s="1512"/>
      <c r="H35" s="1512"/>
      <c r="I35" s="1512"/>
      <c r="J35" s="1512"/>
      <c r="K35" s="1512"/>
      <c r="L35" s="1512"/>
      <c r="M35" s="1512"/>
      <c r="N35" s="1512"/>
      <c r="O35" s="1512"/>
      <c r="P35" s="1512"/>
      <c r="Q35" s="1512"/>
      <c r="R35" s="1512"/>
      <c r="S35" s="1512"/>
      <c r="T35" s="1512"/>
      <c r="U35" s="1512"/>
      <c r="V35" s="1512"/>
      <c r="W35" s="853"/>
      <c r="X35" s="924"/>
    </row>
    <row r="36" spans="1:24" s="153" customFormat="1">
      <c r="A36" s="1514" t="s">
        <v>689</v>
      </c>
      <c r="B36" s="1514"/>
      <c r="C36" s="1514"/>
      <c r="D36" s="1514"/>
      <c r="E36" s="1514"/>
      <c r="F36" s="1514"/>
      <c r="G36" s="1514"/>
      <c r="H36" s="1514"/>
      <c r="I36" s="1514"/>
      <c r="J36" s="1514"/>
      <c r="K36" s="1514"/>
      <c r="L36" s="1514"/>
      <c r="M36" s="1514"/>
      <c r="N36" s="1514"/>
      <c r="O36" s="1514"/>
      <c r="P36" s="1514"/>
      <c r="Q36" s="1514"/>
      <c r="R36" s="1514"/>
      <c r="S36" s="1514"/>
      <c r="T36" s="1514"/>
      <c r="U36" s="1514"/>
      <c r="V36" s="1514"/>
      <c r="W36" s="825"/>
      <c r="X36" s="926"/>
    </row>
    <row r="37" spans="1:24" s="153" customFormat="1">
      <c r="A37" s="292"/>
      <c r="B37" s="290"/>
      <c r="C37" s="290"/>
      <c r="D37" s="290"/>
      <c r="E37" s="290"/>
      <c r="F37" s="290"/>
      <c r="G37" s="290"/>
      <c r="H37" s="290"/>
      <c r="I37" s="290"/>
      <c r="J37" s="290"/>
      <c r="K37" s="290"/>
      <c r="L37" s="290"/>
      <c r="M37" s="290"/>
    </row>
    <row r="38" spans="1:24" s="153" customFormat="1">
      <c r="A38" s="1706" t="s">
        <v>815</v>
      </c>
      <c r="B38" s="1707"/>
      <c r="C38" s="1707"/>
      <c r="D38" s="290"/>
      <c r="E38" s="290"/>
      <c r="F38" s="290"/>
      <c r="G38" s="290"/>
      <c r="H38" s="290"/>
      <c r="I38" s="290"/>
      <c r="J38" s="290"/>
      <c r="K38" s="290"/>
      <c r="L38" s="290"/>
      <c r="M38" s="290"/>
    </row>
    <row r="39" spans="1:24" s="153" customFormat="1">
      <c r="A39" s="291" t="s">
        <v>210</v>
      </c>
      <c r="B39" s="156"/>
      <c r="C39" s="156"/>
      <c r="D39" s="143"/>
      <c r="E39" s="143"/>
      <c r="F39" s="143"/>
      <c r="G39" s="143"/>
      <c r="H39" s="143"/>
      <c r="I39" s="143"/>
      <c r="J39" s="143"/>
      <c r="K39" s="143"/>
      <c r="L39" s="143"/>
      <c r="M39" s="143"/>
    </row>
    <row r="40" spans="1:24" s="153" customFormat="1"/>
    <row r="41" spans="1:24" s="153" customFormat="1">
      <c r="A41" s="154"/>
      <c r="B41" s="154"/>
      <c r="C41" s="154"/>
    </row>
    <row r="42" spans="1:24" s="153" customFormat="1">
      <c r="A42" s="154"/>
      <c r="B42" s="154"/>
      <c r="C42" s="154"/>
    </row>
    <row r="43" spans="1:24" ht="15">
      <c r="A43" s="155"/>
      <c r="B43" s="155"/>
      <c r="C43" s="155"/>
    </row>
    <row r="44" spans="1:24" ht="15">
      <c r="A44" s="155"/>
      <c r="B44" s="155"/>
      <c r="C44" s="155"/>
    </row>
    <row r="45" spans="1:24" ht="15">
      <c r="A45" s="155"/>
      <c r="B45" s="155"/>
      <c r="C45" s="155"/>
    </row>
    <row r="46" spans="1:24" ht="15">
      <c r="A46" s="155"/>
      <c r="B46" s="155"/>
      <c r="C46" s="155"/>
    </row>
    <row r="47" spans="1:24" ht="15">
      <c r="A47" s="155"/>
      <c r="B47" s="155"/>
      <c r="C47" s="155"/>
    </row>
    <row r="48" spans="1:24" ht="15">
      <c r="A48" s="155"/>
      <c r="B48" s="155"/>
      <c r="C48" s="155"/>
    </row>
    <row r="49" spans="1:3" ht="15">
      <c r="A49" s="155"/>
      <c r="B49" s="155"/>
      <c r="C49" s="155"/>
    </row>
    <row r="50" spans="1:3" ht="15">
      <c r="A50" s="155"/>
      <c r="B50" s="155"/>
      <c r="C50" s="155"/>
    </row>
    <row r="51" spans="1:3" ht="15">
      <c r="A51" s="155"/>
      <c r="B51" s="155"/>
      <c r="C51" s="155"/>
    </row>
    <row r="52" spans="1:3" ht="15">
      <c r="A52" s="155"/>
      <c r="B52" s="155"/>
      <c r="C52" s="155"/>
    </row>
    <row r="53" spans="1:3" ht="15">
      <c r="A53" s="155"/>
      <c r="B53" s="155"/>
      <c r="C53" s="155"/>
    </row>
    <row r="54" spans="1:3" ht="15">
      <c r="A54" s="155"/>
      <c r="B54" s="155"/>
      <c r="C54" s="155"/>
    </row>
    <row r="55" spans="1:3" ht="15">
      <c r="A55" s="155"/>
      <c r="B55" s="155"/>
      <c r="C55" s="155"/>
    </row>
    <row r="56" spans="1:3" ht="15">
      <c r="A56" s="155"/>
      <c r="B56" s="155"/>
      <c r="C56" s="155"/>
    </row>
    <row r="57" spans="1:3" ht="15">
      <c r="A57" s="155"/>
      <c r="B57" s="155"/>
      <c r="C57" s="155"/>
    </row>
    <row r="58" spans="1:3" ht="15">
      <c r="A58" s="155"/>
      <c r="B58" s="155"/>
      <c r="C58" s="155"/>
    </row>
    <row r="59" spans="1:3" ht="15">
      <c r="A59" s="155"/>
      <c r="B59" s="155"/>
      <c r="C59" s="155"/>
    </row>
  </sheetData>
  <mergeCells count="41">
    <mergeCell ref="X4:X6"/>
    <mergeCell ref="W4:W6"/>
    <mergeCell ref="A33:V33"/>
    <mergeCell ref="D4:D6"/>
    <mergeCell ref="E4:E6"/>
    <mergeCell ref="F4:F6"/>
    <mergeCell ref="G4:G6"/>
    <mergeCell ref="A5:C5"/>
    <mergeCell ref="K4:K6"/>
    <mergeCell ref="J4:J6"/>
    <mergeCell ref="A38:C38"/>
    <mergeCell ref="A10:C10"/>
    <mergeCell ref="A12:C12"/>
    <mergeCell ref="A27:C27"/>
    <mergeCell ref="B13:C13"/>
    <mergeCell ref="C22:C23"/>
    <mergeCell ref="A36:V36"/>
    <mergeCell ref="A32:V32"/>
    <mergeCell ref="A31:V31"/>
    <mergeCell ref="A30:V30"/>
    <mergeCell ref="A29:V29"/>
    <mergeCell ref="A28:V28"/>
    <mergeCell ref="A34:V34"/>
    <mergeCell ref="A8:C8"/>
    <mergeCell ref="A35:V35"/>
    <mergeCell ref="V1:X1"/>
    <mergeCell ref="Z1:AB1"/>
    <mergeCell ref="L4:L6"/>
    <mergeCell ref="M4:M6"/>
    <mergeCell ref="N4:N6"/>
    <mergeCell ref="S4:S6"/>
    <mergeCell ref="T4:T6"/>
    <mergeCell ref="U4:U6"/>
    <mergeCell ref="O4:O6"/>
    <mergeCell ref="P4:P6"/>
    <mergeCell ref="Q4:Q6"/>
    <mergeCell ref="A1:R2"/>
    <mergeCell ref="V4:V6"/>
    <mergeCell ref="R4:R6"/>
    <mergeCell ref="H4:H6"/>
    <mergeCell ref="I4:I6"/>
  </mergeCells>
  <hyperlinks>
    <hyperlink ref="V1" location="Contents!A1" display="back to contents"/>
  </hyperlinks>
  <pageMargins left="0.70866141732283472" right="0.70866141732283472" top="0.74803149606299213" bottom="0.74803149606299213" header="0.31496062992125984" footer="0.31496062992125984"/>
  <pageSetup paperSize="9" scale="8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workbookViewId="0">
      <selection sqref="A1:N1"/>
    </sheetView>
  </sheetViews>
  <sheetFormatPr defaultRowHeight="11.25"/>
  <cols>
    <col min="1" max="2" width="2.83203125" customWidth="1"/>
    <col min="3" max="3" width="52.6640625" customWidth="1"/>
    <col min="4" max="18" width="6.33203125" customWidth="1"/>
    <col min="19" max="19" width="6.33203125" style="464" customWidth="1"/>
    <col min="20" max="20" width="6.33203125" style="566" customWidth="1"/>
    <col min="21" max="21" width="6.33203125" customWidth="1"/>
    <col min="22" max="24" width="7.5" style="624" customWidth="1"/>
    <col min="25" max="25" width="1.83203125" customWidth="1"/>
  </cols>
  <sheetData>
    <row r="1" spans="1:27" ht="18" customHeight="1">
      <c r="A1" s="1701" t="s">
        <v>839</v>
      </c>
      <c r="B1" s="1701"/>
      <c r="C1" s="1701"/>
      <c r="D1" s="1701"/>
      <c r="E1" s="1701"/>
      <c r="F1" s="1701"/>
      <c r="G1" s="1701"/>
      <c r="H1" s="1701"/>
      <c r="I1" s="1701"/>
      <c r="J1" s="1701"/>
      <c r="K1" s="1701"/>
      <c r="L1" s="1701"/>
      <c r="M1" s="1701"/>
      <c r="N1" s="1701"/>
      <c r="O1" s="783"/>
      <c r="S1" s="465"/>
      <c r="T1" s="568"/>
      <c r="U1" s="144"/>
      <c r="V1" s="1750" t="s">
        <v>665</v>
      </c>
      <c r="W1" s="1750"/>
      <c r="X1" s="1750"/>
      <c r="Z1" s="1764"/>
      <c r="AA1" s="1764"/>
    </row>
    <row r="2" spans="1:27" ht="15" customHeight="1" thickBot="1">
      <c r="A2" s="217" t="s">
        <v>208</v>
      </c>
      <c r="B2" s="217"/>
      <c r="C2" s="217"/>
      <c r="D2" s="218"/>
      <c r="E2" s="218"/>
      <c r="F2" s="218"/>
      <c r="G2" s="218"/>
      <c r="H2" s="218"/>
      <c r="I2" s="218"/>
      <c r="J2" s="218"/>
      <c r="K2" s="218"/>
      <c r="L2" s="218"/>
      <c r="M2" s="218"/>
      <c r="N2" s="218"/>
      <c r="O2" s="144"/>
      <c r="P2" s="144"/>
      <c r="Q2" s="144"/>
      <c r="R2" s="144"/>
      <c r="S2" s="144"/>
      <c r="T2" s="144"/>
      <c r="U2" s="144"/>
      <c r="V2" s="144"/>
      <c r="W2" s="144"/>
      <c r="X2" s="144"/>
      <c r="Y2" s="144"/>
      <c r="Z2" s="144"/>
      <c r="AA2" s="144"/>
    </row>
    <row r="3" spans="1:27" ht="15.75">
      <c r="A3" s="216"/>
      <c r="B3" s="216"/>
      <c r="C3" s="216"/>
      <c r="D3" s="1765">
        <v>2000</v>
      </c>
      <c r="E3" s="1698">
        <v>2001</v>
      </c>
      <c r="F3" s="1765">
        <v>2002</v>
      </c>
      <c r="G3" s="1698">
        <v>2003</v>
      </c>
      <c r="H3" s="1765">
        <v>2004</v>
      </c>
      <c r="I3" s="1698">
        <v>2005</v>
      </c>
      <c r="J3" s="1765">
        <v>2006</v>
      </c>
      <c r="K3" s="1698">
        <v>2007</v>
      </c>
      <c r="L3" s="1765">
        <v>2008</v>
      </c>
      <c r="M3" s="1698">
        <v>2009</v>
      </c>
      <c r="N3" s="1765">
        <v>2010</v>
      </c>
      <c r="O3" s="1698">
        <v>2011</v>
      </c>
      <c r="P3" s="1765">
        <v>2012</v>
      </c>
      <c r="Q3" s="1698">
        <v>2013</v>
      </c>
      <c r="R3" s="1765">
        <v>2014</v>
      </c>
      <c r="S3" s="1698">
        <v>2015</v>
      </c>
      <c r="T3" s="1698">
        <v>2016</v>
      </c>
      <c r="U3" s="1698">
        <v>2017</v>
      </c>
      <c r="V3" s="1698">
        <v>2018</v>
      </c>
      <c r="W3" s="1698">
        <v>2019</v>
      </c>
      <c r="X3" s="1698">
        <v>2020</v>
      </c>
      <c r="Y3" s="144"/>
      <c r="Z3" s="144"/>
      <c r="AA3" s="144"/>
    </row>
    <row r="4" spans="1:27" ht="12.75">
      <c r="A4" s="1749"/>
      <c r="B4" s="1749"/>
      <c r="C4" s="1749"/>
      <c r="D4" s="1766"/>
      <c r="E4" s="1699"/>
      <c r="F4" s="1766"/>
      <c r="G4" s="1699"/>
      <c r="H4" s="1766"/>
      <c r="I4" s="1699"/>
      <c r="J4" s="1766"/>
      <c r="K4" s="1699"/>
      <c r="L4" s="1766"/>
      <c r="M4" s="1699"/>
      <c r="N4" s="1766"/>
      <c r="O4" s="1699"/>
      <c r="P4" s="1766"/>
      <c r="Q4" s="1699"/>
      <c r="R4" s="1766"/>
      <c r="S4" s="1699"/>
      <c r="T4" s="1699"/>
      <c r="U4" s="1699"/>
      <c r="V4" s="1699"/>
      <c r="W4" s="1699"/>
      <c r="X4" s="1699"/>
      <c r="Y4" s="145"/>
      <c r="Z4" s="145"/>
      <c r="AA4" s="145"/>
    </row>
    <row r="5" spans="1:27" ht="12.75">
      <c r="A5" s="215"/>
      <c r="B5" s="215"/>
      <c r="C5" s="215"/>
      <c r="D5" s="1767"/>
      <c r="E5" s="1700"/>
      <c r="F5" s="1767"/>
      <c r="G5" s="1700"/>
      <c r="H5" s="1767"/>
      <c r="I5" s="1700"/>
      <c r="J5" s="1767"/>
      <c r="K5" s="1700"/>
      <c r="L5" s="1767"/>
      <c r="M5" s="1700"/>
      <c r="N5" s="1767"/>
      <c r="O5" s="1700"/>
      <c r="P5" s="1767"/>
      <c r="Q5" s="1700"/>
      <c r="R5" s="1767"/>
      <c r="S5" s="1700"/>
      <c r="T5" s="1700"/>
      <c r="U5" s="1700"/>
      <c r="V5" s="1700"/>
      <c r="W5" s="1700"/>
      <c r="X5" s="1700"/>
      <c r="Y5" s="145"/>
      <c r="Z5" s="145"/>
      <c r="AA5" s="145"/>
    </row>
    <row r="6" spans="1:27" ht="12.75">
      <c r="A6" s="146"/>
      <c r="B6" s="146"/>
      <c r="C6" s="146"/>
      <c r="D6" s="147"/>
      <c r="E6" s="147"/>
      <c r="F6" s="147"/>
      <c r="G6" s="147"/>
      <c r="H6" s="147"/>
      <c r="I6" s="147"/>
      <c r="J6" s="102"/>
      <c r="K6" s="102"/>
      <c r="L6" s="81"/>
      <c r="M6" s="81"/>
      <c r="N6" s="145"/>
      <c r="O6" s="145"/>
      <c r="P6" s="145"/>
      <c r="Q6" s="145"/>
      <c r="R6" s="145"/>
      <c r="S6" s="145"/>
      <c r="T6" s="145"/>
      <c r="U6" s="145"/>
      <c r="V6" s="145"/>
      <c r="W6" s="145"/>
      <c r="X6" s="145"/>
      <c r="Y6" s="145"/>
      <c r="Z6" s="145"/>
      <c r="AA6" s="145"/>
    </row>
    <row r="7" spans="1:27" ht="14.25">
      <c r="A7" s="1713" t="s">
        <v>502</v>
      </c>
      <c r="B7" s="1713"/>
      <c r="C7" s="1713"/>
      <c r="D7" s="881">
        <f>D9+D11</f>
        <v>293</v>
      </c>
      <c r="E7" s="881">
        <f t="shared" ref="E7:Y7" si="0">E9+E11</f>
        <v>339</v>
      </c>
      <c r="F7" s="881">
        <f t="shared" si="0"/>
        <v>388</v>
      </c>
      <c r="G7" s="881">
        <f t="shared" si="0"/>
        <v>330</v>
      </c>
      <c r="H7" s="881">
        <f t="shared" si="0"/>
        <v>365</v>
      </c>
      <c r="I7" s="881">
        <f t="shared" si="0"/>
        <v>346</v>
      </c>
      <c r="J7" s="881">
        <f t="shared" si="0"/>
        <v>430</v>
      </c>
      <c r="K7" s="881">
        <f t="shared" si="0"/>
        <v>474</v>
      </c>
      <c r="L7" s="881">
        <f t="shared" si="0"/>
        <v>591</v>
      </c>
      <c r="M7" s="881">
        <f t="shared" si="0"/>
        <v>570</v>
      </c>
      <c r="N7" s="881">
        <f t="shared" si="0"/>
        <v>512</v>
      </c>
      <c r="O7" s="881">
        <f t="shared" si="0"/>
        <v>609</v>
      </c>
      <c r="P7" s="881">
        <f t="shared" si="0"/>
        <v>606</v>
      </c>
      <c r="Q7" s="881">
        <f t="shared" si="0"/>
        <v>559</v>
      </c>
      <c r="R7" s="881">
        <f t="shared" si="0"/>
        <v>624</v>
      </c>
      <c r="S7" s="881">
        <f t="shared" si="0"/>
        <v>710</v>
      </c>
      <c r="T7" s="881">
        <f t="shared" si="0"/>
        <v>873</v>
      </c>
      <c r="U7" s="881">
        <f t="shared" si="0"/>
        <v>937</v>
      </c>
      <c r="V7" s="882">
        <f t="shared" si="0"/>
        <v>1196</v>
      </c>
      <c r="W7" s="882">
        <f t="shared" si="0"/>
        <v>1282</v>
      </c>
      <c r="X7" s="882">
        <f t="shared" si="0"/>
        <v>1339</v>
      </c>
      <c r="Y7" s="881">
        <f t="shared" si="0"/>
        <v>0</v>
      </c>
      <c r="Z7" s="145"/>
      <c r="AA7" s="145"/>
    </row>
    <row r="8" spans="1:27" ht="12.75">
      <c r="A8" s="302"/>
      <c r="B8" s="302"/>
      <c r="C8" s="302"/>
      <c r="D8" s="118"/>
      <c r="E8" s="118"/>
      <c r="F8" s="118"/>
      <c r="G8" s="118"/>
      <c r="H8" s="118"/>
      <c r="I8" s="118"/>
      <c r="J8" s="118"/>
      <c r="K8" s="118"/>
      <c r="L8" s="101"/>
      <c r="M8" s="101"/>
      <c r="N8" s="145"/>
      <c r="O8" s="145"/>
      <c r="P8" s="145"/>
      <c r="Q8" s="128"/>
      <c r="R8" s="145"/>
      <c r="S8" s="145"/>
      <c r="T8" s="145"/>
      <c r="U8" s="145"/>
      <c r="V8" s="672"/>
      <c r="W8" s="672"/>
      <c r="X8" s="672"/>
      <c r="Y8" s="145"/>
      <c r="Z8" s="145"/>
      <c r="AA8" s="145"/>
    </row>
    <row r="9" spans="1:27" ht="14.25">
      <c r="A9" s="1713" t="s">
        <v>501</v>
      </c>
      <c r="B9" s="1713"/>
      <c r="C9" s="1713"/>
      <c r="D9" s="118">
        <v>292</v>
      </c>
      <c r="E9" s="118">
        <v>332</v>
      </c>
      <c r="F9" s="118">
        <v>382</v>
      </c>
      <c r="G9" s="118">
        <v>317</v>
      </c>
      <c r="H9" s="118">
        <v>356</v>
      </c>
      <c r="I9" s="118">
        <v>336</v>
      </c>
      <c r="J9" s="118">
        <v>421</v>
      </c>
      <c r="K9" s="118">
        <v>455</v>
      </c>
      <c r="L9" s="101">
        <v>574</v>
      </c>
      <c r="M9" s="101">
        <v>545</v>
      </c>
      <c r="N9" s="145">
        <v>485</v>
      </c>
      <c r="O9" s="145">
        <v>584</v>
      </c>
      <c r="P9" s="145">
        <v>581</v>
      </c>
      <c r="Q9" s="145">
        <v>527</v>
      </c>
      <c r="R9" s="145">
        <v>614</v>
      </c>
      <c r="S9" s="145">
        <v>706</v>
      </c>
      <c r="T9" s="145">
        <v>868</v>
      </c>
      <c r="U9" s="145">
        <v>934</v>
      </c>
      <c r="V9" s="735">
        <v>1187</v>
      </c>
      <c r="W9" s="735">
        <v>1280</v>
      </c>
      <c r="X9" s="735">
        <v>1339</v>
      </c>
      <c r="Y9" s="145"/>
      <c r="Z9" s="145"/>
      <c r="AA9" s="145"/>
    </row>
    <row r="10" spans="1:27" ht="12.75">
      <c r="A10" s="302"/>
      <c r="B10" s="302"/>
      <c r="C10" s="302"/>
      <c r="D10" s="118"/>
      <c r="E10" s="118"/>
      <c r="F10" s="118"/>
      <c r="G10" s="118"/>
      <c r="H10" s="118"/>
      <c r="I10" s="118"/>
      <c r="J10" s="118"/>
      <c r="K10" s="118"/>
      <c r="L10" s="101"/>
      <c r="M10" s="101"/>
      <c r="N10" s="145"/>
      <c r="O10" s="145"/>
      <c r="P10" s="145"/>
      <c r="Q10" s="128"/>
      <c r="R10" s="145"/>
      <c r="S10" s="145"/>
      <c r="T10" s="145"/>
      <c r="U10" s="145"/>
      <c r="V10" s="672"/>
      <c r="W10" s="672"/>
      <c r="X10" s="672"/>
      <c r="Y10" s="145"/>
      <c r="Z10" s="145"/>
      <c r="AA10" s="145"/>
    </row>
    <row r="11" spans="1:27" ht="14.25">
      <c r="A11" s="1768" t="s">
        <v>503</v>
      </c>
      <c r="B11" s="1713"/>
      <c r="C11" s="1713"/>
      <c r="D11" s="421">
        <v>1</v>
      </c>
      <c r="E11" s="421">
        <v>7</v>
      </c>
      <c r="F11" s="421">
        <v>6</v>
      </c>
      <c r="G11" s="421">
        <v>13</v>
      </c>
      <c r="H11" s="421">
        <v>9</v>
      </c>
      <c r="I11" s="421">
        <v>10</v>
      </c>
      <c r="J11" s="421">
        <v>9</v>
      </c>
      <c r="K11" s="421">
        <v>19</v>
      </c>
      <c r="L11" s="421">
        <v>17</v>
      </c>
      <c r="M11" s="421">
        <v>25</v>
      </c>
      <c r="N11" s="421">
        <v>27</v>
      </c>
      <c r="O11" s="421">
        <v>25</v>
      </c>
      <c r="P11" s="421">
        <v>25</v>
      </c>
      <c r="Q11" s="421">
        <v>32</v>
      </c>
      <c r="R11" s="672">
        <v>10</v>
      </c>
      <c r="S11" s="672">
        <v>4</v>
      </c>
      <c r="T11" s="672">
        <v>5</v>
      </c>
      <c r="U11" s="672">
        <v>3</v>
      </c>
      <c r="V11" s="672">
        <v>9</v>
      </c>
      <c r="W11" s="672">
        <v>2</v>
      </c>
      <c r="X11" s="672">
        <v>0</v>
      </c>
      <c r="Y11" s="145"/>
      <c r="Z11" s="145"/>
      <c r="AA11" s="145"/>
    </row>
    <row r="12" spans="1:27" ht="12.75">
      <c r="A12" s="305"/>
      <c r="B12" s="1748" t="s">
        <v>90</v>
      </c>
      <c r="C12" s="1748"/>
      <c r="D12" s="150"/>
      <c r="E12" s="150"/>
      <c r="F12" s="150"/>
      <c r="G12" s="150"/>
      <c r="H12" s="150"/>
      <c r="I12" s="150"/>
      <c r="J12" s="150"/>
      <c r="K12" s="150"/>
      <c r="L12" s="150"/>
      <c r="M12" s="150"/>
      <c r="N12" s="672"/>
      <c r="O12" s="672"/>
      <c r="P12" s="672"/>
      <c r="Q12" s="129"/>
      <c r="R12" s="672"/>
      <c r="S12" s="672"/>
      <c r="T12" s="672"/>
      <c r="U12" s="672"/>
      <c r="V12" s="672"/>
      <c r="W12" s="672"/>
      <c r="X12" s="672"/>
      <c r="Y12" s="145"/>
      <c r="Z12" s="145"/>
      <c r="AA12" s="145"/>
    </row>
    <row r="13" spans="1:27" s="301" customFormat="1" ht="12.75">
      <c r="A13" s="305"/>
      <c r="B13" s="304"/>
      <c r="C13" s="304"/>
      <c r="D13" s="150"/>
      <c r="E13" s="150"/>
      <c r="F13" s="150"/>
      <c r="G13" s="150"/>
      <c r="H13" s="150"/>
      <c r="I13" s="150"/>
      <c r="J13" s="150"/>
      <c r="K13" s="150"/>
      <c r="L13" s="150"/>
      <c r="M13" s="150"/>
      <c r="N13" s="672"/>
      <c r="O13" s="672"/>
      <c r="P13" s="672"/>
      <c r="Q13" s="129"/>
      <c r="R13" s="672"/>
      <c r="S13" s="672"/>
      <c r="T13" s="672"/>
      <c r="U13" s="672"/>
      <c r="V13" s="672"/>
      <c r="W13" s="672"/>
      <c r="X13" s="672"/>
      <c r="Y13" s="145"/>
      <c r="Z13" s="145"/>
      <c r="AA13" s="145"/>
    </row>
    <row r="14" spans="1:27" s="301" customFormat="1" ht="12.75">
      <c r="A14" s="305"/>
      <c r="B14" s="304"/>
      <c r="C14" s="306" t="s">
        <v>81</v>
      </c>
      <c r="D14" s="421">
        <v>0</v>
      </c>
      <c r="E14" s="421">
        <v>3</v>
      </c>
      <c r="F14" s="421">
        <v>3</v>
      </c>
      <c r="G14" s="421">
        <v>6</v>
      </c>
      <c r="H14" s="421">
        <v>2</v>
      </c>
      <c r="I14" s="421">
        <v>6</v>
      </c>
      <c r="J14" s="421">
        <v>7</v>
      </c>
      <c r="K14" s="421">
        <v>6</v>
      </c>
      <c r="L14" s="421">
        <v>11</v>
      </c>
      <c r="M14" s="421">
        <v>13</v>
      </c>
      <c r="N14" s="421">
        <v>16</v>
      </c>
      <c r="O14" s="421">
        <v>13</v>
      </c>
      <c r="P14" s="421">
        <v>15</v>
      </c>
      <c r="Q14" s="421">
        <v>20</v>
      </c>
      <c r="R14" s="421">
        <v>6</v>
      </c>
      <c r="S14" s="421">
        <v>1</v>
      </c>
      <c r="T14" s="421">
        <v>3</v>
      </c>
      <c r="U14" s="672">
        <v>1</v>
      </c>
      <c r="V14" s="672">
        <v>4</v>
      </c>
      <c r="W14" s="672">
        <v>0</v>
      </c>
      <c r="X14" s="672">
        <v>0</v>
      </c>
      <c r="Y14" s="145"/>
      <c r="Z14" s="145"/>
      <c r="AA14" s="145"/>
    </row>
    <row r="15" spans="1:27" s="301" customFormat="1" ht="12.75">
      <c r="A15" s="305"/>
      <c r="B15" s="304"/>
      <c r="C15" s="306" t="s">
        <v>187</v>
      </c>
      <c r="D15" s="150">
        <v>1</v>
      </c>
      <c r="E15" s="150">
        <v>4</v>
      </c>
      <c r="F15" s="150">
        <v>3</v>
      </c>
      <c r="G15" s="150">
        <v>7</v>
      </c>
      <c r="H15" s="150">
        <v>7</v>
      </c>
      <c r="I15" s="150">
        <v>4</v>
      </c>
      <c r="J15" s="150">
        <v>2</v>
      </c>
      <c r="K15" s="150">
        <v>13</v>
      </c>
      <c r="L15" s="150">
        <v>6</v>
      </c>
      <c r="M15" s="150">
        <v>12</v>
      </c>
      <c r="N15" s="672">
        <v>11</v>
      </c>
      <c r="O15" s="672">
        <v>12</v>
      </c>
      <c r="P15" s="672">
        <v>10</v>
      </c>
      <c r="Q15" s="421">
        <v>12</v>
      </c>
      <c r="R15" s="672">
        <v>4</v>
      </c>
      <c r="S15" s="672">
        <v>3</v>
      </c>
      <c r="T15" s="672">
        <v>2</v>
      </c>
      <c r="U15" s="672">
        <v>2</v>
      </c>
      <c r="V15" s="672">
        <v>5</v>
      </c>
      <c r="W15" s="672">
        <v>2</v>
      </c>
      <c r="X15" s="672">
        <v>0</v>
      </c>
      <c r="Y15" s="145"/>
      <c r="Z15" s="145"/>
      <c r="AA15" s="145"/>
    </row>
    <row r="16" spans="1:27" s="301" customFormat="1" ht="12.75">
      <c r="A16" s="305"/>
      <c r="B16" s="304"/>
      <c r="C16" s="304"/>
      <c r="D16" s="150"/>
      <c r="E16" s="150"/>
      <c r="F16" s="150"/>
      <c r="G16" s="150"/>
      <c r="H16" s="150"/>
      <c r="I16" s="150"/>
      <c r="J16" s="150"/>
      <c r="K16" s="150"/>
      <c r="L16" s="150"/>
      <c r="M16" s="150"/>
      <c r="N16" s="672"/>
      <c r="O16" s="672"/>
      <c r="P16" s="672"/>
      <c r="Q16" s="129"/>
      <c r="R16" s="672"/>
      <c r="S16" s="672"/>
      <c r="T16" s="672"/>
      <c r="U16" s="672"/>
      <c r="V16" s="672"/>
      <c r="W16" s="672"/>
      <c r="X16" s="672"/>
      <c r="Y16" s="145"/>
      <c r="Z16" s="145"/>
      <c r="AA16" s="145"/>
    </row>
    <row r="17" spans="1:27" s="301" customFormat="1" ht="12.75">
      <c r="A17" s="305"/>
      <c r="B17" s="304"/>
      <c r="C17" s="307" t="s">
        <v>188</v>
      </c>
      <c r="D17" s="150">
        <v>0</v>
      </c>
      <c r="E17" s="150">
        <v>0</v>
      </c>
      <c r="F17" s="150">
        <v>0</v>
      </c>
      <c r="G17" s="150">
        <v>2</v>
      </c>
      <c r="H17" s="150">
        <v>0</v>
      </c>
      <c r="I17" s="150">
        <v>0</v>
      </c>
      <c r="J17" s="150">
        <v>2</v>
      </c>
      <c r="K17" s="150">
        <v>0</v>
      </c>
      <c r="L17" s="150">
        <v>2</v>
      </c>
      <c r="M17" s="150">
        <v>1</v>
      </c>
      <c r="N17" s="150">
        <v>3</v>
      </c>
      <c r="O17" s="150">
        <v>0</v>
      </c>
      <c r="P17" s="150">
        <v>0</v>
      </c>
      <c r="Q17" s="150">
        <v>3</v>
      </c>
      <c r="R17" s="672">
        <v>1</v>
      </c>
      <c r="S17" s="672">
        <v>0</v>
      </c>
      <c r="T17" s="672">
        <v>0</v>
      </c>
      <c r="U17" s="672">
        <v>0</v>
      </c>
      <c r="V17" s="672">
        <v>0</v>
      </c>
      <c r="W17" s="672">
        <v>0</v>
      </c>
      <c r="X17" s="672">
        <v>0</v>
      </c>
      <c r="Y17" s="145"/>
      <c r="Z17" s="145"/>
      <c r="AA17" s="145"/>
    </row>
    <row r="18" spans="1:27" s="301" customFormat="1" ht="12.75">
      <c r="A18" s="305"/>
      <c r="B18" s="304"/>
      <c r="C18" s="307" t="s">
        <v>126</v>
      </c>
      <c r="D18" s="150">
        <v>0</v>
      </c>
      <c r="E18" s="150">
        <v>0</v>
      </c>
      <c r="F18" s="150">
        <v>1</v>
      </c>
      <c r="G18" s="150">
        <v>2</v>
      </c>
      <c r="H18" s="150">
        <v>2</v>
      </c>
      <c r="I18" s="150">
        <v>1</v>
      </c>
      <c r="J18" s="150">
        <v>2</v>
      </c>
      <c r="K18" s="150">
        <v>0</v>
      </c>
      <c r="L18" s="150">
        <v>2</v>
      </c>
      <c r="M18" s="150">
        <v>2</v>
      </c>
      <c r="N18" s="150">
        <v>0</v>
      </c>
      <c r="O18" s="150">
        <v>3</v>
      </c>
      <c r="P18" s="150">
        <v>3</v>
      </c>
      <c r="Q18" s="150">
        <v>4</v>
      </c>
      <c r="R18" s="672">
        <v>1</v>
      </c>
      <c r="S18" s="672">
        <v>0</v>
      </c>
      <c r="T18" s="672">
        <v>3</v>
      </c>
      <c r="U18" s="672">
        <v>0</v>
      </c>
      <c r="V18" s="672">
        <v>1</v>
      </c>
      <c r="W18" s="672">
        <v>0</v>
      </c>
      <c r="X18" s="672">
        <v>0</v>
      </c>
      <c r="Y18" s="145"/>
      <c r="Z18" s="145"/>
      <c r="AA18" s="145"/>
    </row>
    <row r="19" spans="1:27" s="301" customFormat="1" ht="12.75">
      <c r="A19" s="305"/>
      <c r="B19" s="304"/>
      <c r="C19" s="307" t="s">
        <v>127</v>
      </c>
      <c r="D19" s="150">
        <v>0</v>
      </c>
      <c r="E19" s="150">
        <v>3</v>
      </c>
      <c r="F19" s="150">
        <v>2</v>
      </c>
      <c r="G19" s="150">
        <v>3</v>
      </c>
      <c r="H19" s="150">
        <v>2</v>
      </c>
      <c r="I19" s="150">
        <v>2</v>
      </c>
      <c r="J19" s="150">
        <v>2</v>
      </c>
      <c r="K19" s="150">
        <v>4</v>
      </c>
      <c r="L19" s="150">
        <v>4</v>
      </c>
      <c r="M19" s="150">
        <v>7</v>
      </c>
      <c r="N19" s="150">
        <v>8</v>
      </c>
      <c r="O19" s="150">
        <v>6</v>
      </c>
      <c r="P19" s="150">
        <v>2</v>
      </c>
      <c r="Q19" s="150">
        <v>9</v>
      </c>
      <c r="R19" s="672">
        <v>3</v>
      </c>
      <c r="S19" s="672">
        <v>3</v>
      </c>
      <c r="T19" s="672">
        <v>0</v>
      </c>
      <c r="U19" s="672">
        <v>2</v>
      </c>
      <c r="V19" s="672">
        <v>1</v>
      </c>
      <c r="W19" s="672">
        <v>0</v>
      </c>
      <c r="X19" s="672">
        <v>0</v>
      </c>
      <c r="Y19" s="145"/>
      <c r="Z19" s="145"/>
      <c r="AA19" s="145"/>
    </row>
    <row r="20" spans="1:27" s="301" customFormat="1" ht="12.75">
      <c r="A20" s="305"/>
      <c r="B20" s="304"/>
      <c r="C20" s="307" t="s">
        <v>128</v>
      </c>
      <c r="D20" s="150">
        <v>1</v>
      </c>
      <c r="E20" s="150">
        <v>3</v>
      </c>
      <c r="F20" s="150">
        <v>1</v>
      </c>
      <c r="G20" s="150">
        <v>0</v>
      </c>
      <c r="H20" s="150">
        <v>2</v>
      </c>
      <c r="I20" s="150">
        <v>4</v>
      </c>
      <c r="J20" s="150">
        <v>3</v>
      </c>
      <c r="K20" s="150">
        <v>6</v>
      </c>
      <c r="L20" s="150">
        <v>2</v>
      </c>
      <c r="M20" s="150">
        <v>6</v>
      </c>
      <c r="N20" s="150">
        <v>7</v>
      </c>
      <c r="O20" s="150">
        <v>11</v>
      </c>
      <c r="P20" s="150">
        <v>8</v>
      </c>
      <c r="Q20" s="150">
        <v>4</v>
      </c>
      <c r="R20" s="672">
        <v>3</v>
      </c>
      <c r="S20" s="672">
        <v>1</v>
      </c>
      <c r="T20" s="672">
        <v>1</v>
      </c>
      <c r="U20" s="672">
        <v>1</v>
      </c>
      <c r="V20" s="672">
        <v>4</v>
      </c>
      <c r="W20" s="672">
        <v>2</v>
      </c>
      <c r="X20" s="672">
        <v>0</v>
      </c>
      <c r="Y20" s="145"/>
      <c r="Z20" s="145"/>
      <c r="AA20" s="145"/>
    </row>
    <row r="21" spans="1:27" s="301" customFormat="1" ht="12.75">
      <c r="A21" s="305"/>
      <c r="B21" s="304"/>
      <c r="C21" s="307" t="s">
        <v>97</v>
      </c>
      <c r="D21" s="150">
        <v>0</v>
      </c>
      <c r="E21" s="150">
        <v>1</v>
      </c>
      <c r="F21" s="150">
        <v>2</v>
      </c>
      <c r="G21" s="150">
        <v>6</v>
      </c>
      <c r="H21" s="150">
        <v>3</v>
      </c>
      <c r="I21" s="150">
        <v>3</v>
      </c>
      <c r="J21" s="150">
        <v>0</v>
      </c>
      <c r="K21" s="150">
        <v>9</v>
      </c>
      <c r="L21" s="150">
        <v>7</v>
      </c>
      <c r="M21" s="150">
        <v>9</v>
      </c>
      <c r="N21" s="150">
        <v>9</v>
      </c>
      <c r="O21" s="150">
        <v>5</v>
      </c>
      <c r="P21" s="150">
        <v>12</v>
      </c>
      <c r="Q21" s="150">
        <v>12</v>
      </c>
      <c r="R21" s="672">
        <v>2</v>
      </c>
      <c r="S21" s="672">
        <v>0</v>
      </c>
      <c r="T21" s="672">
        <v>1</v>
      </c>
      <c r="U21" s="672">
        <v>0</v>
      </c>
      <c r="V21" s="672">
        <v>3</v>
      </c>
      <c r="W21" s="672">
        <v>0</v>
      </c>
      <c r="X21" s="672">
        <v>0</v>
      </c>
      <c r="Y21" s="145"/>
      <c r="Z21" s="145"/>
      <c r="AA21" s="145"/>
    </row>
    <row r="22" spans="1:27" s="301" customFormat="1" ht="12.75">
      <c r="A22" s="305"/>
      <c r="B22" s="304"/>
      <c r="C22" s="304"/>
      <c r="D22" s="150"/>
      <c r="E22" s="150"/>
      <c r="F22" s="150"/>
      <c r="G22" s="150"/>
      <c r="H22" s="150"/>
      <c r="I22" s="150"/>
      <c r="J22" s="150"/>
      <c r="K22" s="150"/>
      <c r="L22" s="150"/>
      <c r="M22" s="150"/>
      <c r="N22" s="672"/>
      <c r="O22" s="672"/>
      <c r="P22" s="672"/>
      <c r="Q22" s="129"/>
      <c r="R22" s="672"/>
      <c r="S22" s="672"/>
      <c r="T22" s="672"/>
      <c r="U22" s="672"/>
      <c r="V22" s="672"/>
      <c r="W22" s="672"/>
      <c r="X22" s="672"/>
      <c r="Y22" s="145"/>
      <c r="Z22" s="145"/>
      <c r="AA22" s="145"/>
    </row>
    <row r="23" spans="1:27" s="301" customFormat="1" ht="12.75">
      <c r="A23" s="305"/>
      <c r="B23" s="304"/>
      <c r="C23" s="303" t="s">
        <v>40</v>
      </c>
      <c r="D23" s="150"/>
      <c r="E23" s="150"/>
      <c r="F23" s="150"/>
      <c r="G23" s="150"/>
      <c r="H23" s="150"/>
      <c r="I23" s="150"/>
      <c r="J23" s="150"/>
      <c r="K23" s="150"/>
      <c r="L23" s="150"/>
      <c r="M23" s="150"/>
      <c r="N23" s="672"/>
      <c r="O23" s="672"/>
      <c r="P23" s="672"/>
      <c r="Q23" s="129"/>
      <c r="R23" s="672"/>
      <c r="S23" s="672"/>
      <c r="T23" s="672"/>
      <c r="U23" s="672"/>
      <c r="V23" s="672"/>
      <c r="W23" s="672"/>
      <c r="X23" s="672"/>
      <c r="Y23" s="145"/>
      <c r="Z23" s="145"/>
      <c r="AA23" s="145"/>
    </row>
    <row r="24" spans="1:27" s="301" customFormat="1" ht="12.75">
      <c r="A24" s="305"/>
      <c r="B24" s="304"/>
      <c r="C24" s="307" t="s">
        <v>188</v>
      </c>
      <c r="D24" s="150">
        <v>0</v>
      </c>
      <c r="E24" s="150">
        <v>0</v>
      </c>
      <c r="F24" s="150">
        <v>0</v>
      </c>
      <c r="G24" s="150">
        <v>0</v>
      </c>
      <c r="H24" s="150">
        <v>0</v>
      </c>
      <c r="I24" s="150">
        <v>0</v>
      </c>
      <c r="J24" s="150">
        <v>2</v>
      </c>
      <c r="K24" s="150">
        <v>0</v>
      </c>
      <c r="L24" s="150">
        <v>2</v>
      </c>
      <c r="M24" s="150">
        <v>1</v>
      </c>
      <c r="N24" s="150">
        <v>3</v>
      </c>
      <c r="O24" s="150">
        <v>0</v>
      </c>
      <c r="P24" s="150">
        <v>0</v>
      </c>
      <c r="Q24" s="150">
        <v>1</v>
      </c>
      <c r="R24" s="672">
        <v>0</v>
      </c>
      <c r="S24" s="672">
        <v>0</v>
      </c>
      <c r="T24" s="672">
        <v>0</v>
      </c>
      <c r="U24" s="672">
        <v>0</v>
      </c>
      <c r="V24" s="672">
        <v>0</v>
      </c>
      <c r="W24" s="672">
        <v>0</v>
      </c>
      <c r="X24" s="672">
        <v>0</v>
      </c>
      <c r="Y24" s="145"/>
      <c r="Z24" s="145"/>
      <c r="AA24" s="145"/>
    </row>
    <row r="25" spans="1:27" s="301" customFormat="1" ht="12.75">
      <c r="A25" s="305"/>
      <c r="B25" s="304"/>
      <c r="C25" s="307" t="s">
        <v>126</v>
      </c>
      <c r="D25" s="150">
        <v>0</v>
      </c>
      <c r="E25" s="150">
        <v>0</v>
      </c>
      <c r="F25" s="150">
        <v>0</v>
      </c>
      <c r="G25" s="150">
        <v>1</v>
      </c>
      <c r="H25" s="150">
        <v>1</v>
      </c>
      <c r="I25" s="150">
        <v>0</v>
      </c>
      <c r="J25" s="150">
        <v>1</v>
      </c>
      <c r="K25" s="150">
        <v>0</v>
      </c>
      <c r="L25" s="150">
        <v>1</v>
      </c>
      <c r="M25" s="150">
        <v>2</v>
      </c>
      <c r="N25" s="150">
        <v>0</v>
      </c>
      <c r="O25" s="150">
        <v>1</v>
      </c>
      <c r="P25" s="150">
        <v>2</v>
      </c>
      <c r="Q25" s="150">
        <v>3</v>
      </c>
      <c r="R25" s="672">
        <v>1</v>
      </c>
      <c r="S25" s="672">
        <v>0</v>
      </c>
      <c r="T25" s="672">
        <v>2</v>
      </c>
      <c r="U25" s="672">
        <v>0</v>
      </c>
      <c r="V25" s="672">
        <v>1</v>
      </c>
      <c r="W25" s="672">
        <v>0</v>
      </c>
      <c r="X25" s="672">
        <v>0</v>
      </c>
      <c r="Y25" s="145"/>
      <c r="Z25" s="145"/>
      <c r="AA25" s="145"/>
    </row>
    <row r="26" spans="1:27" s="301" customFormat="1" ht="12.75">
      <c r="A26" s="305"/>
      <c r="B26" s="304"/>
      <c r="C26" s="307" t="s">
        <v>127</v>
      </c>
      <c r="D26" s="150">
        <v>0</v>
      </c>
      <c r="E26" s="150">
        <v>2</v>
      </c>
      <c r="F26" s="150">
        <v>0</v>
      </c>
      <c r="G26" s="150">
        <v>2</v>
      </c>
      <c r="H26" s="150">
        <v>0</v>
      </c>
      <c r="I26" s="150">
        <v>2</v>
      </c>
      <c r="J26" s="150">
        <v>1</v>
      </c>
      <c r="K26" s="150">
        <v>1</v>
      </c>
      <c r="L26" s="150">
        <v>3</v>
      </c>
      <c r="M26" s="150">
        <v>3</v>
      </c>
      <c r="N26" s="150">
        <v>4</v>
      </c>
      <c r="O26" s="150">
        <v>6</v>
      </c>
      <c r="P26" s="150">
        <v>2</v>
      </c>
      <c r="Q26" s="150">
        <v>6</v>
      </c>
      <c r="R26" s="672">
        <v>3</v>
      </c>
      <c r="S26" s="672">
        <v>0</v>
      </c>
      <c r="T26" s="672">
        <v>0</v>
      </c>
      <c r="U26" s="672">
        <v>1</v>
      </c>
      <c r="V26" s="672">
        <v>1</v>
      </c>
      <c r="W26" s="672">
        <v>0</v>
      </c>
      <c r="X26" s="672">
        <v>0</v>
      </c>
      <c r="Y26" s="145"/>
      <c r="Z26" s="145"/>
      <c r="AA26" s="145"/>
    </row>
    <row r="27" spans="1:27" s="301" customFormat="1" ht="12.75">
      <c r="A27" s="305"/>
      <c r="B27" s="304"/>
      <c r="C27" s="307" t="s">
        <v>128</v>
      </c>
      <c r="D27" s="150">
        <v>0</v>
      </c>
      <c r="E27" s="150">
        <v>1</v>
      </c>
      <c r="F27" s="150">
        <v>1</v>
      </c>
      <c r="G27" s="150">
        <v>0</v>
      </c>
      <c r="H27" s="150">
        <v>0</v>
      </c>
      <c r="I27" s="150">
        <v>1</v>
      </c>
      <c r="J27" s="150">
        <v>3</v>
      </c>
      <c r="K27" s="150">
        <v>2</v>
      </c>
      <c r="L27" s="150">
        <v>2</v>
      </c>
      <c r="M27" s="150">
        <v>2</v>
      </c>
      <c r="N27" s="150">
        <v>4</v>
      </c>
      <c r="O27" s="150">
        <v>4</v>
      </c>
      <c r="P27" s="150">
        <v>4</v>
      </c>
      <c r="Q27" s="150">
        <v>4</v>
      </c>
      <c r="R27" s="672">
        <v>1</v>
      </c>
      <c r="S27" s="672">
        <v>1</v>
      </c>
      <c r="T27" s="672">
        <v>1</v>
      </c>
      <c r="U27" s="672">
        <v>0</v>
      </c>
      <c r="V27" s="672">
        <v>2</v>
      </c>
      <c r="W27" s="672">
        <v>0</v>
      </c>
      <c r="X27" s="672">
        <v>0</v>
      </c>
      <c r="Y27" s="145"/>
      <c r="Z27" s="145"/>
      <c r="AA27" s="145"/>
    </row>
    <row r="28" spans="1:27" s="301" customFormat="1" ht="12.75">
      <c r="A28" s="305"/>
      <c r="B28" s="304"/>
      <c r="C28" s="307" t="s">
        <v>97</v>
      </c>
      <c r="D28" s="150">
        <v>0</v>
      </c>
      <c r="E28" s="150">
        <v>0</v>
      </c>
      <c r="F28" s="150">
        <v>2</v>
      </c>
      <c r="G28" s="150">
        <v>3</v>
      </c>
      <c r="H28" s="150">
        <v>1</v>
      </c>
      <c r="I28" s="150">
        <v>3</v>
      </c>
      <c r="J28" s="150">
        <v>0</v>
      </c>
      <c r="K28" s="150">
        <v>3</v>
      </c>
      <c r="L28" s="150">
        <v>3</v>
      </c>
      <c r="M28" s="150">
        <v>5</v>
      </c>
      <c r="N28" s="150">
        <v>5</v>
      </c>
      <c r="O28" s="150">
        <v>2</v>
      </c>
      <c r="P28" s="150">
        <v>7</v>
      </c>
      <c r="Q28" s="150">
        <v>6</v>
      </c>
      <c r="R28" s="672">
        <v>1</v>
      </c>
      <c r="S28" s="672">
        <v>0</v>
      </c>
      <c r="T28" s="672">
        <v>0</v>
      </c>
      <c r="U28" s="672">
        <v>0</v>
      </c>
      <c r="V28" s="672">
        <v>0</v>
      </c>
      <c r="W28" s="672">
        <v>0</v>
      </c>
      <c r="X28" s="672">
        <v>0</v>
      </c>
      <c r="Y28" s="145"/>
      <c r="Z28" s="145"/>
      <c r="AA28" s="145"/>
    </row>
    <row r="29" spans="1:27" s="301" customFormat="1" ht="12.75">
      <c r="A29" s="305"/>
      <c r="B29" s="304"/>
      <c r="C29" s="307"/>
      <c r="D29" s="150"/>
      <c r="E29" s="150"/>
      <c r="F29" s="150"/>
      <c r="G29" s="150"/>
      <c r="H29" s="150"/>
      <c r="I29" s="150"/>
      <c r="J29" s="150"/>
      <c r="K29" s="150"/>
      <c r="L29" s="150"/>
      <c r="M29" s="150"/>
      <c r="N29" s="150"/>
      <c r="O29" s="150"/>
      <c r="P29" s="150"/>
      <c r="Q29" s="150"/>
      <c r="R29" s="672"/>
      <c r="S29" s="672"/>
      <c r="T29" s="672"/>
      <c r="U29" s="672"/>
      <c r="V29" s="672"/>
      <c r="W29" s="672"/>
      <c r="X29" s="672"/>
      <c r="Y29" s="145"/>
      <c r="Z29" s="145"/>
      <c r="AA29" s="145"/>
    </row>
    <row r="30" spans="1:27" s="301" customFormat="1" ht="12.75">
      <c r="A30" s="305"/>
      <c r="B30" s="304"/>
      <c r="C30" s="303" t="s">
        <v>41</v>
      </c>
      <c r="D30" s="150"/>
      <c r="E30" s="150"/>
      <c r="F30" s="150"/>
      <c r="G30" s="150"/>
      <c r="H30" s="150"/>
      <c r="I30" s="150"/>
      <c r="J30" s="150"/>
      <c r="K30" s="150"/>
      <c r="L30" s="150"/>
      <c r="M30" s="150"/>
      <c r="N30" s="150"/>
      <c r="O30" s="150"/>
      <c r="P30" s="150"/>
      <c r="Q30" s="150"/>
      <c r="R30" s="672"/>
      <c r="S30" s="672"/>
      <c r="T30" s="672"/>
      <c r="U30" s="672"/>
      <c r="V30" s="672"/>
      <c r="W30" s="672"/>
      <c r="X30" s="672"/>
      <c r="Y30" s="145"/>
      <c r="Z30" s="145"/>
      <c r="AA30" s="145"/>
    </row>
    <row r="31" spans="1:27" s="301" customFormat="1" ht="12.75">
      <c r="A31" s="305"/>
      <c r="B31" s="304"/>
      <c r="C31" s="307" t="s">
        <v>188</v>
      </c>
      <c r="D31" s="150">
        <v>0</v>
      </c>
      <c r="E31" s="150">
        <v>0</v>
      </c>
      <c r="F31" s="150">
        <v>0</v>
      </c>
      <c r="G31" s="150">
        <v>2</v>
      </c>
      <c r="H31" s="150">
        <v>0</v>
      </c>
      <c r="I31" s="150">
        <v>0</v>
      </c>
      <c r="J31" s="150">
        <v>0</v>
      </c>
      <c r="K31" s="150">
        <v>0</v>
      </c>
      <c r="L31" s="150">
        <v>0</v>
      </c>
      <c r="M31" s="150">
        <v>0</v>
      </c>
      <c r="N31" s="150">
        <v>0</v>
      </c>
      <c r="O31" s="150">
        <v>0</v>
      </c>
      <c r="P31" s="150">
        <v>0</v>
      </c>
      <c r="Q31" s="150">
        <v>2</v>
      </c>
      <c r="R31" s="672">
        <v>1</v>
      </c>
      <c r="S31" s="672">
        <v>0</v>
      </c>
      <c r="T31" s="672">
        <v>0</v>
      </c>
      <c r="U31" s="672">
        <v>0</v>
      </c>
      <c r="V31" s="672">
        <v>0</v>
      </c>
      <c r="W31" s="672">
        <v>0</v>
      </c>
      <c r="X31" s="672">
        <v>0</v>
      </c>
      <c r="Y31" s="145"/>
      <c r="Z31" s="145"/>
      <c r="AA31" s="145"/>
    </row>
    <row r="32" spans="1:27" s="301" customFormat="1" ht="12.75">
      <c r="A32" s="305"/>
      <c r="B32" s="304"/>
      <c r="C32" s="307" t="s">
        <v>126</v>
      </c>
      <c r="D32" s="150">
        <v>0</v>
      </c>
      <c r="E32" s="150">
        <v>0</v>
      </c>
      <c r="F32" s="150">
        <v>1</v>
      </c>
      <c r="G32" s="150">
        <v>1</v>
      </c>
      <c r="H32" s="150">
        <v>1</v>
      </c>
      <c r="I32" s="150">
        <v>1</v>
      </c>
      <c r="J32" s="150">
        <v>1</v>
      </c>
      <c r="K32" s="150">
        <v>0</v>
      </c>
      <c r="L32" s="150">
        <v>1</v>
      </c>
      <c r="M32" s="150">
        <v>0</v>
      </c>
      <c r="N32" s="150">
        <v>0</v>
      </c>
      <c r="O32" s="150">
        <v>2</v>
      </c>
      <c r="P32" s="150">
        <v>1</v>
      </c>
      <c r="Q32" s="150">
        <v>1</v>
      </c>
      <c r="R32" s="672">
        <v>0</v>
      </c>
      <c r="S32" s="672">
        <v>0</v>
      </c>
      <c r="T32" s="672">
        <v>1</v>
      </c>
      <c r="U32" s="672">
        <v>0</v>
      </c>
      <c r="V32" s="672">
        <v>0</v>
      </c>
      <c r="W32" s="672">
        <v>0</v>
      </c>
      <c r="X32" s="672">
        <v>0</v>
      </c>
      <c r="Y32" s="145"/>
      <c r="Z32" s="145"/>
      <c r="AA32" s="145"/>
    </row>
    <row r="33" spans="1:27" s="301" customFormat="1" ht="12.75">
      <c r="A33" s="305"/>
      <c r="B33" s="304"/>
      <c r="C33" s="307" t="s">
        <v>127</v>
      </c>
      <c r="D33" s="150">
        <v>0</v>
      </c>
      <c r="E33" s="150">
        <v>1</v>
      </c>
      <c r="F33" s="150">
        <v>2</v>
      </c>
      <c r="G33" s="150">
        <v>1</v>
      </c>
      <c r="H33" s="150">
        <v>2</v>
      </c>
      <c r="I33" s="150">
        <v>0</v>
      </c>
      <c r="J33" s="150">
        <v>1</v>
      </c>
      <c r="K33" s="150">
        <v>3</v>
      </c>
      <c r="L33" s="150">
        <v>1</v>
      </c>
      <c r="M33" s="150">
        <v>4</v>
      </c>
      <c r="N33" s="150">
        <v>4</v>
      </c>
      <c r="O33" s="150">
        <v>0</v>
      </c>
      <c r="P33" s="150">
        <v>0</v>
      </c>
      <c r="Q33" s="150">
        <v>3</v>
      </c>
      <c r="R33" s="672">
        <v>0</v>
      </c>
      <c r="S33" s="672">
        <v>3</v>
      </c>
      <c r="T33" s="672">
        <v>0</v>
      </c>
      <c r="U33" s="672">
        <v>1</v>
      </c>
      <c r="V33" s="672">
        <v>0</v>
      </c>
      <c r="W33" s="672">
        <v>0</v>
      </c>
      <c r="X33" s="672">
        <v>0</v>
      </c>
      <c r="Y33" s="145"/>
      <c r="Z33" s="145"/>
      <c r="AA33" s="145"/>
    </row>
    <row r="34" spans="1:27" s="301" customFormat="1" ht="12.75">
      <c r="A34" s="305"/>
      <c r="B34" s="304"/>
      <c r="C34" s="307" t="s">
        <v>128</v>
      </c>
      <c r="D34" s="150">
        <v>1</v>
      </c>
      <c r="E34" s="150">
        <v>2</v>
      </c>
      <c r="F34" s="150">
        <v>0</v>
      </c>
      <c r="G34" s="150">
        <v>0</v>
      </c>
      <c r="H34" s="150">
        <v>2</v>
      </c>
      <c r="I34" s="150">
        <v>3</v>
      </c>
      <c r="J34" s="150">
        <v>0</v>
      </c>
      <c r="K34" s="150">
        <v>4</v>
      </c>
      <c r="L34" s="150">
        <v>0</v>
      </c>
      <c r="M34" s="150">
        <v>4</v>
      </c>
      <c r="N34" s="150">
        <v>3</v>
      </c>
      <c r="O34" s="150">
        <v>7</v>
      </c>
      <c r="P34" s="150">
        <v>4</v>
      </c>
      <c r="Q34" s="150">
        <v>0</v>
      </c>
      <c r="R34" s="672">
        <v>2</v>
      </c>
      <c r="S34" s="672">
        <v>0</v>
      </c>
      <c r="T34" s="672">
        <v>0</v>
      </c>
      <c r="U34" s="672">
        <v>1</v>
      </c>
      <c r="V34" s="672">
        <v>2</v>
      </c>
      <c r="W34" s="672">
        <v>2</v>
      </c>
      <c r="X34" s="672">
        <v>0</v>
      </c>
      <c r="Y34" s="145"/>
      <c r="Z34" s="145"/>
      <c r="AA34" s="145"/>
    </row>
    <row r="35" spans="1:27" s="301" customFormat="1" ht="12.75">
      <c r="A35" s="305"/>
      <c r="B35" s="304"/>
      <c r="C35" s="307" t="s">
        <v>97</v>
      </c>
      <c r="D35" s="150">
        <v>0</v>
      </c>
      <c r="E35" s="150">
        <v>1</v>
      </c>
      <c r="F35" s="150">
        <v>0</v>
      </c>
      <c r="G35" s="150">
        <v>3</v>
      </c>
      <c r="H35" s="150">
        <v>2</v>
      </c>
      <c r="I35" s="150">
        <v>0</v>
      </c>
      <c r="J35" s="150">
        <v>0</v>
      </c>
      <c r="K35" s="150">
        <v>6</v>
      </c>
      <c r="L35" s="150">
        <v>4</v>
      </c>
      <c r="M35" s="150">
        <v>4</v>
      </c>
      <c r="N35" s="150">
        <v>4</v>
      </c>
      <c r="O35" s="150">
        <v>3</v>
      </c>
      <c r="P35" s="150">
        <v>5</v>
      </c>
      <c r="Q35" s="150">
        <v>6</v>
      </c>
      <c r="R35" s="672">
        <v>1</v>
      </c>
      <c r="S35" s="672">
        <v>0</v>
      </c>
      <c r="T35" s="672">
        <v>1</v>
      </c>
      <c r="U35" s="672">
        <v>0</v>
      </c>
      <c r="V35" s="672">
        <v>3</v>
      </c>
      <c r="W35" s="672">
        <v>0</v>
      </c>
      <c r="X35" s="672">
        <v>0</v>
      </c>
      <c r="Y35" s="145"/>
      <c r="Z35" s="145"/>
      <c r="AA35" s="145"/>
    </row>
    <row r="36" spans="1:27" s="301" customFormat="1" ht="12.75">
      <c r="A36" s="305"/>
      <c r="B36" s="304"/>
      <c r="C36" s="304"/>
      <c r="D36" s="150"/>
      <c r="E36" s="150"/>
      <c r="F36" s="150"/>
      <c r="G36" s="150"/>
      <c r="H36" s="150"/>
      <c r="I36" s="150"/>
      <c r="J36" s="150"/>
      <c r="K36" s="150"/>
      <c r="L36" s="150"/>
      <c r="M36" s="150"/>
      <c r="N36" s="145"/>
      <c r="O36" s="145"/>
      <c r="P36" s="145"/>
      <c r="Q36" s="129"/>
      <c r="R36" s="145"/>
      <c r="S36" s="145"/>
      <c r="T36" s="145"/>
      <c r="U36" s="145"/>
      <c r="V36" s="145"/>
      <c r="W36" s="145"/>
      <c r="X36" s="145"/>
      <c r="Y36" s="145"/>
      <c r="Z36" s="145"/>
      <c r="AA36" s="145"/>
    </row>
    <row r="37" spans="1:27" ht="12.7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44"/>
      <c r="Z37" s="144"/>
      <c r="AA37" s="144"/>
    </row>
    <row r="38" spans="1:27" ht="15">
      <c r="A38" s="138"/>
      <c r="B38" s="138"/>
      <c r="C38" s="138"/>
      <c r="D38" s="43"/>
      <c r="E38" s="43"/>
      <c r="F38" s="43"/>
      <c r="G38" s="43"/>
      <c r="H38" s="43"/>
      <c r="I38" s="43"/>
      <c r="J38" s="43"/>
      <c r="K38" s="43"/>
      <c r="L38" s="43"/>
      <c r="M38" s="43"/>
      <c r="N38" s="43"/>
      <c r="O38" s="144"/>
      <c r="P38" s="144"/>
      <c r="Q38" s="144"/>
      <c r="R38" s="144"/>
      <c r="S38" s="144"/>
      <c r="T38" s="144"/>
      <c r="U38" s="144"/>
      <c r="V38" s="144"/>
      <c r="W38" s="144"/>
      <c r="X38" s="144"/>
      <c r="Y38" s="144"/>
      <c r="Z38" s="144"/>
      <c r="AA38" s="144"/>
    </row>
    <row r="39" spans="1:27">
      <c r="A39" s="1708" t="s">
        <v>185</v>
      </c>
      <c r="B39" s="1708"/>
      <c r="C39" s="1708"/>
      <c r="D39" s="143"/>
      <c r="E39" s="143"/>
      <c r="F39" s="143"/>
      <c r="G39" s="143"/>
      <c r="H39" s="143"/>
      <c r="I39" s="143"/>
      <c r="J39" s="143"/>
      <c r="K39" s="143"/>
      <c r="L39" s="143"/>
      <c r="M39" s="143"/>
      <c r="N39" s="153"/>
      <c r="O39" s="153"/>
      <c r="P39" s="153"/>
      <c r="Q39" s="153"/>
      <c r="R39" s="153"/>
      <c r="S39" s="153"/>
      <c r="T39" s="153"/>
      <c r="U39" s="153"/>
      <c r="V39" s="153"/>
      <c r="W39" s="153"/>
      <c r="X39" s="153"/>
      <c r="Y39" s="153"/>
      <c r="Z39" s="153"/>
      <c r="AA39" s="153"/>
    </row>
    <row r="40" spans="1:27">
      <c r="A40" s="1513" t="s">
        <v>504</v>
      </c>
      <c r="B40" s="1513"/>
      <c r="C40" s="1513"/>
      <c r="D40" s="1513"/>
      <c r="E40" s="1513"/>
      <c r="F40" s="1513"/>
      <c r="G40" s="1513"/>
      <c r="H40" s="1513"/>
      <c r="I40" s="1513"/>
      <c r="J40" s="1513"/>
      <c r="K40" s="1513"/>
      <c r="L40" s="1513"/>
      <c r="M40" s="1513"/>
      <c r="N40" s="1513"/>
      <c r="O40" s="1513"/>
      <c r="P40" s="1513"/>
      <c r="Q40" s="1513"/>
      <c r="R40" s="1513"/>
      <c r="S40" s="463"/>
      <c r="T40" s="561"/>
      <c r="U40" s="153"/>
      <c r="V40" s="153"/>
      <c r="W40" s="153"/>
      <c r="X40" s="153"/>
      <c r="Y40" s="153"/>
      <c r="Z40" s="153"/>
      <c r="AA40" s="153"/>
    </row>
    <row r="41" spans="1:27">
      <c r="A41" s="1514" t="s">
        <v>505</v>
      </c>
      <c r="B41" s="1514"/>
      <c r="C41" s="1514"/>
      <c r="D41" s="1514"/>
      <c r="E41" s="1514"/>
      <c r="F41" s="1514"/>
      <c r="G41" s="1514"/>
      <c r="H41" s="1514"/>
      <c r="I41" s="1514"/>
      <c r="J41" s="1514"/>
      <c r="K41" s="1514"/>
      <c r="L41" s="1514"/>
      <c r="M41" s="1514"/>
      <c r="N41" s="1514"/>
      <c r="O41" s="153"/>
      <c r="P41" s="153"/>
      <c r="Q41" s="153"/>
      <c r="R41" s="153"/>
      <c r="S41" s="153"/>
      <c r="T41" s="153"/>
      <c r="U41" s="153"/>
      <c r="V41" s="153"/>
      <c r="W41" s="153"/>
      <c r="X41" s="153"/>
      <c r="Y41" s="153"/>
      <c r="Z41" s="153"/>
      <c r="AA41" s="153"/>
    </row>
    <row r="42" spans="1:27">
      <c r="A42" s="1514" t="s">
        <v>544</v>
      </c>
      <c r="B42" s="1514"/>
      <c r="C42" s="1514"/>
      <c r="D42" s="1514"/>
      <c r="E42" s="1514"/>
      <c r="F42" s="1514"/>
      <c r="G42" s="1514"/>
      <c r="H42" s="1514"/>
      <c r="I42" s="1514"/>
      <c r="J42" s="165"/>
      <c r="K42" s="165"/>
      <c r="L42" s="165"/>
      <c r="M42" s="165"/>
      <c r="N42" s="153"/>
      <c r="O42" s="153"/>
      <c r="P42" s="153"/>
      <c r="Q42" s="153"/>
      <c r="R42" s="153"/>
      <c r="S42" s="153"/>
      <c r="T42" s="153"/>
      <c r="U42" s="153"/>
      <c r="V42" s="153"/>
      <c r="W42" s="153"/>
      <c r="X42" s="153"/>
      <c r="Y42" s="153"/>
      <c r="Z42" s="153"/>
      <c r="AA42" s="153"/>
    </row>
    <row r="43" spans="1:27">
      <c r="A43" s="300"/>
      <c r="B43" s="299"/>
      <c r="C43" s="299"/>
      <c r="D43" s="299"/>
      <c r="E43" s="299"/>
      <c r="F43" s="299"/>
      <c r="G43" s="299"/>
      <c r="H43" s="299"/>
      <c r="I43" s="299"/>
      <c r="J43" s="299"/>
      <c r="K43" s="299"/>
      <c r="L43" s="299"/>
      <c r="M43" s="299"/>
      <c r="N43" s="153"/>
      <c r="O43" s="153"/>
      <c r="P43" s="153"/>
      <c r="Q43" s="153"/>
      <c r="R43" s="153"/>
      <c r="S43" s="153"/>
      <c r="T43" s="153"/>
      <c r="U43" s="153"/>
      <c r="V43" s="153"/>
      <c r="W43" s="153"/>
      <c r="X43" s="153"/>
      <c r="Y43" s="153"/>
      <c r="Z43" s="153"/>
      <c r="AA43" s="153"/>
    </row>
    <row r="44" spans="1:27">
      <c r="A44" s="1706" t="s">
        <v>815</v>
      </c>
      <c r="B44" s="1707"/>
      <c r="C44" s="1707"/>
      <c r="D44" s="299"/>
      <c r="E44" s="299"/>
      <c r="F44" s="299"/>
      <c r="G44" s="299"/>
      <c r="H44" s="299"/>
      <c r="I44" s="299"/>
      <c r="J44" s="299"/>
      <c r="K44" s="299"/>
      <c r="L44" s="299"/>
      <c r="M44" s="299"/>
      <c r="N44" s="153"/>
      <c r="O44" s="153"/>
      <c r="P44" s="153"/>
      <c r="Q44" s="153"/>
      <c r="R44" s="153"/>
      <c r="S44" s="153"/>
      <c r="T44" s="153"/>
      <c r="U44" s="153"/>
      <c r="V44" s="153"/>
      <c r="W44" s="153"/>
      <c r="X44" s="153"/>
      <c r="Y44" s="153"/>
      <c r="Z44" s="153"/>
      <c r="AA44" s="153"/>
    </row>
  </sheetData>
  <mergeCells count="34">
    <mergeCell ref="Z1:AA1"/>
    <mergeCell ref="V3:V5"/>
    <mergeCell ref="D3:D5"/>
    <mergeCell ref="E3:E5"/>
    <mergeCell ref="F3:F5"/>
    <mergeCell ref="G3:G5"/>
    <mergeCell ref="H3:H5"/>
    <mergeCell ref="I3:I5"/>
    <mergeCell ref="J3:J5"/>
    <mergeCell ref="K3:K5"/>
    <mergeCell ref="R3:R5"/>
    <mergeCell ref="P3:P5"/>
    <mergeCell ref="Q3:Q5"/>
    <mergeCell ref="S3:S5"/>
    <mergeCell ref="T3:T5"/>
    <mergeCell ref="U3:U5"/>
    <mergeCell ref="V1:X1"/>
    <mergeCell ref="A39:C39"/>
    <mergeCell ref="A40:R40"/>
    <mergeCell ref="X3:X5"/>
    <mergeCell ref="W3:W5"/>
    <mergeCell ref="A41:N41"/>
    <mergeCell ref="O3:O5"/>
    <mergeCell ref="A44:C44"/>
    <mergeCell ref="A42:I42"/>
    <mergeCell ref="A1:N1"/>
    <mergeCell ref="B12:C12"/>
    <mergeCell ref="L3:L5"/>
    <mergeCell ref="M3:M5"/>
    <mergeCell ref="N3:N5"/>
    <mergeCell ref="A4:C4"/>
    <mergeCell ref="A7:C7"/>
    <mergeCell ref="A9:C9"/>
    <mergeCell ref="A11:C11"/>
  </mergeCells>
  <hyperlinks>
    <hyperlink ref="V1" location="Contents!A1" display="back to contents"/>
  </hyperlinks>
  <pageMargins left="0.70866141732283472" right="0.70866141732283472" top="0.74803149606299213" bottom="0.74803149606299213" header="0.31496062992125984" footer="0.31496062992125984"/>
  <pageSetup paperSize="9" scale="8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showGridLines="0" workbookViewId="0">
      <selection sqref="A1:H2"/>
    </sheetView>
  </sheetViews>
  <sheetFormatPr defaultColWidth="9.33203125" defaultRowHeight="12.75"/>
  <cols>
    <col min="1" max="2" width="6.5" style="601" customWidth="1"/>
    <col min="3" max="3" width="48.6640625" style="628" customWidth="1"/>
    <col min="4" max="4" width="19.6640625" style="601" customWidth="1"/>
    <col min="5" max="5" width="5.6640625" style="601" customWidth="1"/>
    <col min="6" max="6" width="17.83203125" style="601" customWidth="1"/>
    <col min="7" max="8" width="17.83203125" style="628" customWidth="1"/>
    <col min="9" max="9" width="4" style="601" customWidth="1"/>
    <col min="10" max="10" width="37.83203125" style="601" customWidth="1"/>
    <col min="11" max="16384" width="9.33203125" style="601"/>
  </cols>
  <sheetData>
    <row r="1" spans="1:12" s="698" customFormat="1" ht="18" customHeight="1">
      <c r="A1" s="1777" t="s">
        <v>750</v>
      </c>
      <c r="B1" s="1777"/>
      <c r="C1" s="1777"/>
      <c r="D1" s="1777"/>
      <c r="E1" s="1777"/>
      <c r="F1" s="1777"/>
      <c r="G1" s="1777"/>
      <c r="H1" s="1777"/>
      <c r="I1" s="602"/>
      <c r="J1" s="1771" t="s">
        <v>665</v>
      </c>
      <c r="K1" s="1771"/>
      <c r="L1" s="802"/>
    </row>
    <row r="2" spans="1:12" s="698" customFormat="1" ht="18" customHeight="1">
      <c r="A2" s="1777"/>
      <c r="B2" s="1777"/>
      <c r="C2" s="1777"/>
      <c r="D2" s="1777"/>
      <c r="E2" s="1777"/>
      <c r="F2" s="1777"/>
      <c r="G2" s="1777"/>
      <c r="H2" s="1777"/>
      <c r="I2" s="602"/>
      <c r="J2" s="789"/>
      <c r="K2" s="789"/>
      <c r="L2" s="789"/>
    </row>
    <row r="3" spans="1:12" ht="15" customHeight="1" thickBot="1">
      <c r="A3" s="667"/>
      <c r="B3" s="667"/>
      <c r="C3" s="667"/>
      <c r="D3" s="667"/>
      <c r="E3" s="667"/>
      <c r="F3" s="667"/>
      <c r="H3" s="918"/>
    </row>
    <row r="4" spans="1:12" ht="14.25" customHeight="1">
      <c r="A4" s="664"/>
      <c r="B4" s="664"/>
      <c r="C4" s="664"/>
      <c r="D4" s="1778" t="s">
        <v>506</v>
      </c>
      <c r="E4" s="1778"/>
      <c r="F4" s="1778"/>
      <c r="G4" s="664"/>
      <c r="H4" s="664"/>
    </row>
    <row r="5" spans="1:12">
      <c r="A5" s="664"/>
      <c r="B5" s="664"/>
      <c r="C5" s="664"/>
      <c r="D5" s="1779"/>
      <c r="E5" s="1779"/>
      <c r="F5" s="1779"/>
      <c r="G5" s="695"/>
      <c r="H5" s="1205"/>
    </row>
    <row r="6" spans="1:12">
      <c r="A6" s="664"/>
      <c r="B6" s="664"/>
      <c r="C6" s="664"/>
      <c r="D6" s="663"/>
      <c r="E6" s="663"/>
      <c r="F6" s="663"/>
      <c r="G6" s="663"/>
      <c r="H6" s="1206"/>
    </row>
    <row r="7" spans="1:12">
      <c r="A7" s="664"/>
      <c r="B7" s="664"/>
      <c r="C7" s="664"/>
      <c r="D7" s="668" t="s">
        <v>420</v>
      </c>
      <c r="E7" s="663"/>
      <c r="F7" s="668" t="s">
        <v>421</v>
      </c>
      <c r="G7" s="668"/>
      <c r="H7" s="1206"/>
    </row>
    <row r="8" spans="1:12" ht="14.25">
      <c r="A8" s="664"/>
      <c r="B8" s="664"/>
      <c r="C8" s="664"/>
      <c r="D8" s="668" t="s">
        <v>422</v>
      </c>
      <c r="E8" s="663"/>
      <c r="F8" s="668" t="s">
        <v>423</v>
      </c>
      <c r="G8" s="668"/>
      <c r="H8" s="1206"/>
    </row>
    <row r="9" spans="1:12" ht="13.5" thickBot="1">
      <c r="A9" s="667"/>
      <c r="B9" s="667"/>
      <c r="C9" s="667"/>
      <c r="D9" s="669"/>
      <c r="E9" s="670"/>
      <c r="F9" s="669"/>
      <c r="G9" s="696"/>
      <c r="H9" s="1205"/>
    </row>
    <row r="10" spans="1:12">
      <c r="A10" s="664"/>
      <c r="B10" s="664"/>
      <c r="C10" s="664"/>
      <c r="D10" s="664"/>
      <c r="E10" s="664"/>
      <c r="F10" s="664"/>
      <c r="G10" s="664"/>
      <c r="H10" s="1206"/>
    </row>
    <row r="11" spans="1:12" s="628" customFormat="1">
      <c r="A11" s="1013" t="s">
        <v>957</v>
      </c>
      <c r="B11" s="664"/>
      <c r="C11" s="664"/>
      <c r="D11" s="664"/>
      <c r="E11" s="664"/>
      <c r="F11" s="664"/>
      <c r="G11" s="664"/>
      <c r="H11" s="664"/>
    </row>
    <row r="12" spans="1:12" s="628" customFormat="1">
      <c r="A12" s="664"/>
      <c r="B12" s="664"/>
      <c r="C12" s="664"/>
      <c r="D12" s="664"/>
      <c r="E12" s="664"/>
      <c r="F12" s="664"/>
      <c r="G12" s="664"/>
      <c r="H12" s="664"/>
    </row>
    <row r="13" spans="1:12">
      <c r="A13" s="664" t="s">
        <v>424</v>
      </c>
      <c r="B13" s="664"/>
      <c r="C13" s="664"/>
      <c r="D13" s="752">
        <v>60</v>
      </c>
      <c r="E13" s="664"/>
      <c r="F13" s="664">
        <v>8</v>
      </c>
      <c r="G13" s="664"/>
      <c r="H13" s="664"/>
    </row>
    <row r="14" spans="1:12">
      <c r="A14" s="664" t="s">
        <v>425</v>
      </c>
      <c r="B14" s="664"/>
      <c r="C14" s="664"/>
      <c r="D14" s="752">
        <v>11</v>
      </c>
      <c r="E14" s="664"/>
      <c r="F14" s="664">
        <v>2</v>
      </c>
      <c r="G14" s="664"/>
      <c r="H14" s="664"/>
    </row>
    <row r="15" spans="1:12">
      <c r="A15" s="664" t="s">
        <v>426</v>
      </c>
      <c r="B15" s="664"/>
      <c r="C15" s="664"/>
      <c r="D15" s="752">
        <v>37</v>
      </c>
      <c r="E15" s="664"/>
      <c r="F15" s="664">
        <v>5</v>
      </c>
      <c r="G15" s="664"/>
      <c r="H15" s="664"/>
    </row>
    <row r="16" spans="1:12">
      <c r="A16" s="664" t="s">
        <v>427</v>
      </c>
      <c r="B16" s="664"/>
      <c r="C16" s="664"/>
      <c r="D16" s="752">
        <v>146</v>
      </c>
      <c r="E16" s="664"/>
      <c r="F16" s="664">
        <v>39</v>
      </c>
      <c r="G16" s="664"/>
      <c r="H16" s="664"/>
    </row>
    <row r="17" spans="1:8">
      <c r="A17" s="664" t="s">
        <v>428</v>
      </c>
      <c r="B17" s="664"/>
      <c r="C17" s="664"/>
      <c r="D17" s="999" t="s">
        <v>78</v>
      </c>
      <c r="E17" s="664"/>
      <c r="F17" s="1149" t="s">
        <v>78</v>
      </c>
      <c r="G17" s="664"/>
      <c r="H17" s="664"/>
    </row>
    <row r="18" spans="1:8">
      <c r="A18" s="664" t="s">
        <v>429</v>
      </c>
      <c r="B18" s="664"/>
      <c r="C18" s="664"/>
      <c r="D18" s="752">
        <v>25</v>
      </c>
      <c r="E18" s="664"/>
      <c r="F18" s="664">
        <v>30</v>
      </c>
      <c r="G18" s="664"/>
      <c r="H18" s="664"/>
    </row>
    <row r="19" spans="1:8">
      <c r="A19" s="664" t="s">
        <v>430</v>
      </c>
      <c r="B19" s="664"/>
      <c r="C19" s="664"/>
      <c r="D19" s="752">
        <v>227</v>
      </c>
      <c r="E19" s="664"/>
      <c r="F19" s="664">
        <v>71</v>
      </c>
      <c r="G19" s="664"/>
      <c r="H19" s="664"/>
    </row>
    <row r="20" spans="1:8">
      <c r="A20" s="664" t="s">
        <v>431</v>
      </c>
      <c r="B20" s="664"/>
      <c r="C20" s="664"/>
      <c r="D20" s="999">
        <v>52</v>
      </c>
      <c r="E20" s="673"/>
      <c r="F20" s="673">
        <v>8</v>
      </c>
      <c r="G20" s="673"/>
      <c r="H20" s="673"/>
    </row>
    <row r="21" spans="1:8">
      <c r="A21" s="664" t="s">
        <v>432</v>
      </c>
      <c r="B21" s="664"/>
      <c r="C21" s="664"/>
      <c r="D21" s="752">
        <v>450</v>
      </c>
      <c r="E21" s="664"/>
      <c r="F21" s="664">
        <v>15</v>
      </c>
      <c r="G21" s="664"/>
      <c r="H21" s="664"/>
    </row>
    <row r="22" spans="1:8">
      <c r="A22" s="664" t="s">
        <v>433</v>
      </c>
      <c r="B22" s="664"/>
      <c r="C22" s="664"/>
      <c r="D22" s="752">
        <v>391</v>
      </c>
      <c r="E22" s="664"/>
      <c r="F22" s="664">
        <v>9</v>
      </c>
      <c r="G22" s="664"/>
      <c r="H22" s="664"/>
    </row>
    <row r="23" spans="1:8">
      <c r="A23" s="664" t="s">
        <v>434</v>
      </c>
      <c r="B23" s="664"/>
      <c r="C23" s="664"/>
      <c r="D23" s="752">
        <v>97</v>
      </c>
      <c r="E23" s="664"/>
      <c r="F23" s="664">
        <v>37</v>
      </c>
      <c r="G23" s="664"/>
      <c r="H23" s="664"/>
    </row>
    <row r="24" spans="1:8">
      <c r="A24" s="664" t="s">
        <v>435</v>
      </c>
      <c r="B24" s="664"/>
      <c r="C24" s="664"/>
      <c r="D24" s="752">
        <v>369</v>
      </c>
      <c r="E24" s="664"/>
      <c r="F24" s="664">
        <v>10</v>
      </c>
      <c r="G24" s="664"/>
      <c r="H24" s="664"/>
    </row>
    <row r="25" spans="1:8">
      <c r="A25" s="664" t="s">
        <v>436</v>
      </c>
      <c r="B25" s="664"/>
      <c r="C25" s="664"/>
      <c r="D25" s="752">
        <v>5</v>
      </c>
      <c r="E25" s="664"/>
      <c r="F25" s="664">
        <v>8</v>
      </c>
      <c r="G25" s="664"/>
      <c r="H25" s="664"/>
    </row>
    <row r="26" spans="1:8">
      <c r="A26" s="664" t="s">
        <v>437</v>
      </c>
      <c r="B26" s="664"/>
      <c r="C26" s="664"/>
      <c r="D26" s="752">
        <v>12</v>
      </c>
      <c r="E26" s="664"/>
      <c r="F26" s="664">
        <v>10</v>
      </c>
      <c r="G26" s="664"/>
      <c r="H26" s="664"/>
    </row>
    <row r="27" spans="1:8">
      <c r="A27" s="664" t="s">
        <v>438</v>
      </c>
      <c r="B27" s="664"/>
      <c r="C27" s="664"/>
      <c r="D27" s="752">
        <v>52</v>
      </c>
      <c r="E27" s="664"/>
      <c r="F27" s="664">
        <v>29</v>
      </c>
      <c r="G27" s="664"/>
      <c r="H27" s="664"/>
    </row>
    <row r="28" spans="1:8">
      <c r="A28" s="664" t="s">
        <v>439</v>
      </c>
      <c r="B28" s="664"/>
      <c r="C28" s="664"/>
      <c r="D28" s="752">
        <v>8</v>
      </c>
      <c r="E28" s="664"/>
      <c r="F28" s="664">
        <v>19</v>
      </c>
      <c r="G28" s="664"/>
      <c r="H28" s="664"/>
    </row>
    <row r="29" spans="1:8">
      <c r="A29" s="664" t="s">
        <v>440</v>
      </c>
      <c r="B29" s="664"/>
      <c r="C29" s="664"/>
      <c r="D29" s="752">
        <v>43</v>
      </c>
      <c r="E29" s="664"/>
      <c r="F29" s="664">
        <v>7</v>
      </c>
      <c r="G29" s="664"/>
      <c r="H29" s="664"/>
    </row>
    <row r="30" spans="1:8">
      <c r="A30" s="664" t="s">
        <v>441</v>
      </c>
      <c r="B30" s="664"/>
      <c r="C30" s="664"/>
      <c r="D30" s="752">
        <v>3</v>
      </c>
      <c r="E30" s="664"/>
      <c r="F30" s="664">
        <v>9</v>
      </c>
      <c r="G30" s="664"/>
      <c r="H30" s="664"/>
    </row>
    <row r="31" spans="1:8">
      <c r="A31" s="664" t="s">
        <v>442</v>
      </c>
      <c r="B31" s="664"/>
      <c r="C31" s="664"/>
      <c r="D31" s="752">
        <v>224</v>
      </c>
      <c r="E31" s="664"/>
      <c r="F31" s="664">
        <v>20</v>
      </c>
      <c r="G31" s="664"/>
      <c r="H31" s="664"/>
    </row>
    <row r="32" spans="1:8">
      <c r="A32" s="664" t="s">
        <v>443</v>
      </c>
      <c r="B32" s="664"/>
      <c r="C32" s="664"/>
      <c r="D32" s="752">
        <v>193</v>
      </c>
      <c r="E32" s="664"/>
      <c r="F32" s="664">
        <v>33</v>
      </c>
      <c r="G32" s="664"/>
      <c r="H32" s="664"/>
    </row>
    <row r="33" spans="1:8">
      <c r="A33" s="664" t="s">
        <v>444</v>
      </c>
      <c r="B33" s="664"/>
      <c r="C33" s="664"/>
      <c r="D33" s="752">
        <v>153</v>
      </c>
      <c r="E33" s="664"/>
      <c r="F33" s="664">
        <v>6</v>
      </c>
      <c r="G33" s="664"/>
      <c r="H33" s="664"/>
    </row>
    <row r="34" spans="1:8">
      <c r="A34" s="664" t="s">
        <v>445</v>
      </c>
      <c r="B34" s="664"/>
      <c r="C34" s="664"/>
      <c r="D34" s="752">
        <v>51</v>
      </c>
      <c r="E34" s="664"/>
      <c r="F34" s="664">
        <v>8</v>
      </c>
      <c r="G34" s="664"/>
      <c r="H34" s="664"/>
    </row>
    <row r="35" spans="1:8">
      <c r="A35" s="664" t="s">
        <v>446</v>
      </c>
      <c r="B35" s="664"/>
      <c r="C35" s="664"/>
      <c r="D35" s="752">
        <v>44</v>
      </c>
      <c r="E35" s="664"/>
      <c r="F35" s="664">
        <v>3</v>
      </c>
      <c r="G35" s="664"/>
      <c r="H35" s="664"/>
    </row>
    <row r="36" spans="1:8">
      <c r="A36" s="664" t="s">
        <v>447</v>
      </c>
      <c r="B36" s="664"/>
      <c r="C36" s="664"/>
      <c r="D36" s="752">
        <v>69</v>
      </c>
      <c r="E36" s="664"/>
      <c r="F36" s="664">
        <v>51</v>
      </c>
      <c r="G36" s="664"/>
      <c r="H36" s="664"/>
    </row>
    <row r="37" spans="1:8">
      <c r="A37" s="664" t="s">
        <v>448</v>
      </c>
      <c r="B37" s="664"/>
      <c r="C37" s="664"/>
      <c r="D37" s="752">
        <v>29</v>
      </c>
      <c r="E37" s="664"/>
      <c r="F37" s="664">
        <v>8</v>
      </c>
      <c r="G37" s="664"/>
      <c r="H37" s="664"/>
    </row>
    <row r="38" spans="1:8">
      <c r="A38" s="664" t="s">
        <v>449</v>
      </c>
      <c r="B38" s="664"/>
      <c r="C38" s="664"/>
      <c r="D38" s="752">
        <v>224</v>
      </c>
      <c r="E38" s="664"/>
      <c r="F38" s="664">
        <v>65</v>
      </c>
      <c r="G38" s="664"/>
      <c r="H38" s="664"/>
    </row>
    <row r="39" spans="1:8">
      <c r="A39" s="664" t="s">
        <v>450</v>
      </c>
      <c r="B39" s="664"/>
      <c r="C39" s="664"/>
      <c r="D39" s="752">
        <v>490</v>
      </c>
      <c r="E39" s="664"/>
      <c r="F39" s="664">
        <v>77</v>
      </c>
      <c r="G39" s="664"/>
      <c r="H39" s="664"/>
    </row>
    <row r="40" spans="1:8" ht="14.25">
      <c r="A40" s="998" t="s">
        <v>936</v>
      </c>
      <c r="B40" s="664"/>
      <c r="C40" s="664"/>
      <c r="D40" s="752">
        <v>3465</v>
      </c>
      <c r="E40" s="664"/>
      <c r="F40" s="664">
        <v>15</v>
      </c>
      <c r="G40" s="664"/>
      <c r="H40" s="664"/>
    </row>
    <row r="41" spans="1:8">
      <c r="A41" s="664"/>
      <c r="B41" s="664"/>
      <c r="C41" s="664"/>
      <c r="D41" s="752"/>
      <c r="E41" s="664"/>
      <c r="F41" s="664"/>
      <c r="G41" s="664"/>
      <c r="H41" s="664"/>
    </row>
    <row r="42" spans="1:8">
      <c r="A42" s="664" t="s">
        <v>451</v>
      </c>
      <c r="B42" s="664"/>
      <c r="C42" s="664"/>
      <c r="D42" s="752">
        <v>333</v>
      </c>
      <c r="E42" s="664"/>
      <c r="F42" s="664">
        <v>6</v>
      </c>
      <c r="G42" s="664"/>
      <c r="H42" s="664"/>
    </row>
    <row r="43" spans="1:8">
      <c r="A43" s="664" t="s">
        <v>452</v>
      </c>
      <c r="B43" s="664"/>
      <c r="C43" s="664"/>
      <c r="D43" s="752">
        <v>267</v>
      </c>
      <c r="E43" s="664"/>
      <c r="F43" s="664">
        <v>77</v>
      </c>
      <c r="G43" s="664"/>
      <c r="H43" s="664"/>
    </row>
    <row r="44" spans="1:8" ht="14.25">
      <c r="A44" s="998" t="s">
        <v>937</v>
      </c>
      <c r="B44" s="664"/>
      <c r="C44" s="664"/>
      <c r="D44" s="752">
        <v>4065</v>
      </c>
      <c r="E44" s="664"/>
      <c r="F44" s="664">
        <v>14</v>
      </c>
      <c r="G44" s="664"/>
      <c r="H44" s="664"/>
    </row>
    <row r="45" spans="1:8" s="628" customFormat="1">
      <c r="A45" s="664"/>
      <c r="B45" s="664"/>
      <c r="C45" s="664"/>
      <c r="D45" s="752"/>
      <c r="E45" s="664"/>
      <c r="F45" s="664"/>
      <c r="G45" s="664"/>
      <c r="H45" s="664"/>
    </row>
    <row r="46" spans="1:8" s="628" customFormat="1" ht="14.25">
      <c r="A46" s="1001" t="s">
        <v>956</v>
      </c>
      <c r="B46" s="664"/>
      <c r="C46" s="664"/>
      <c r="D46" s="752">
        <v>3126</v>
      </c>
      <c r="E46" s="664"/>
      <c r="F46" s="664">
        <v>76</v>
      </c>
      <c r="G46" s="664"/>
      <c r="H46" s="664"/>
    </row>
    <row r="47" spans="1:8">
      <c r="A47" s="674"/>
      <c r="B47" s="674"/>
      <c r="C47" s="674"/>
      <c r="D47" s="753"/>
      <c r="E47" s="674"/>
      <c r="F47" s="674"/>
      <c r="G47" s="694"/>
      <c r="H47" s="694"/>
    </row>
    <row r="48" spans="1:8">
      <c r="A48" s="664"/>
      <c r="B48" s="664"/>
      <c r="C48" s="664"/>
      <c r="D48" s="752"/>
      <c r="E48" s="664"/>
      <c r="F48" s="664"/>
      <c r="G48" s="664"/>
      <c r="H48" s="664"/>
    </row>
    <row r="49" spans="1:9">
      <c r="A49" s="1014" t="s">
        <v>16</v>
      </c>
      <c r="B49" s="664"/>
      <c r="C49" s="664"/>
      <c r="G49" s="664"/>
      <c r="H49" s="664"/>
    </row>
    <row r="50" spans="1:9" s="628" customFormat="1" ht="14.25">
      <c r="A50" s="664"/>
      <c r="B50" s="1000" t="s">
        <v>747</v>
      </c>
      <c r="C50" s="998" t="s">
        <v>806</v>
      </c>
      <c r="D50" s="752">
        <v>813</v>
      </c>
      <c r="E50" s="664"/>
      <c r="F50" s="664">
        <v>229</v>
      </c>
      <c r="G50" s="664"/>
      <c r="H50" s="664"/>
    </row>
    <row r="51" spans="1:9" s="628" customFormat="1" ht="14.25">
      <c r="A51" s="664"/>
      <c r="B51" s="1000" t="s">
        <v>748</v>
      </c>
      <c r="C51" s="998" t="s">
        <v>928</v>
      </c>
      <c r="D51" s="752">
        <v>1046</v>
      </c>
      <c r="E51" s="664"/>
      <c r="F51" s="664">
        <v>295</v>
      </c>
      <c r="G51" s="664"/>
      <c r="H51" s="664"/>
    </row>
    <row r="52" spans="1:9" s="628" customFormat="1" ht="14.25">
      <c r="A52" s="664"/>
      <c r="B52" s="1001" t="s">
        <v>749</v>
      </c>
      <c r="C52" s="998" t="s">
        <v>931</v>
      </c>
      <c r="D52" s="752">
        <v>1130</v>
      </c>
      <c r="E52" s="664"/>
      <c r="F52" s="664">
        <v>318</v>
      </c>
      <c r="G52" s="664"/>
      <c r="H52" s="664"/>
    </row>
    <row r="53" spans="1:9" s="628" customFormat="1" ht="14.25">
      <c r="A53" s="664"/>
      <c r="B53" s="1001" t="s">
        <v>840</v>
      </c>
      <c r="C53" s="998" t="s">
        <v>932</v>
      </c>
      <c r="D53" s="752">
        <v>1161</v>
      </c>
      <c r="E53" s="664"/>
      <c r="F53" s="664">
        <v>327</v>
      </c>
      <c r="G53" s="664"/>
      <c r="H53" s="664"/>
    </row>
    <row r="54" spans="1:9" s="628" customFormat="1">
      <c r="A54" s="674"/>
      <c r="B54" s="674"/>
      <c r="C54" s="674"/>
      <c r="D54" s="753"/>
      <c r="E54" s="674"/>
      <c r="F54" s="674"/>
      <c r="G54" s="664"/>
      <c r="H54" s="664"/>
    </row>
    <row r="55" spans="1:9" s="628" customFormat="1">
      <c r="A55" s="664"/>
      <c r="B55" s="664"/>
      <c r="C55" s="664"/>
      <c r="D55" s="752"/>
      <c r="E55" s="664"/>
      <c r="F55" s="664"/>
      <c r="G55" s="664"/>
      <c r="H55" s="664"/>
    </row>
    <row r="56" spans="1:9" s="628" customFormat="1" ht="14.25">
      <c r="A56" s="998" t="s">
        <v>1854</v>
      </c>
      <c r="B56" s="664"/>
      <c r="C56" s="998"/>
      <c r="D56" s="752"/>
      <c r="E56" s="664"/>
      <c r="F56" s="664"/>
      <c r="G56" s="664"/>
      <c r="H56" s="664"/>
    </row>
    <row r="57" spans="1:9" s="628" customFormat="1">
      <c r="A57" s="664"/>
      <c r="B57" s="1001" t="s">
        <v>1852</v>
      </c>
      <c r="C57" s="998"/>
      <c r="D57" s="752">
        <v>3609</v>
      </c>
      <c r="E57" s="664"/>
      <c r="F57" s="1208">
        <v>87.7</v>
      </c>
      <c r="G57" s="664"/>
      <c r="H57" s="664"/>
    </row>
    <row r="58" spans="1:9" ht="13.5" thickBot="1">
      <c r="A58" s="667"/>
      <c r="B58" s="667"/>
      <c r="C58" s="667"/>
      <c r="D58" s="1207"/>
      <c r="E58" s="667"/>
      <c r="F58" s="667"/>
      <c r="G58" s="697"/>
      <c r="H58" s="697"/>
    </row>
    <row r="60" spans="1:9" ht="11.25" customHeight="1">
      <c r="A60" s="1772" t="s">
        <v>185</v>
      </c>
      <c r="B60" s="1772"/>
      <c r="C60" s="904"/>
    </row>
    <row r="61" spans="1:9" ht="11.25" customHeight="1">
      <c r="A61" s="1773" t="s">
        <v>466</v>
      </c>
      <c r="B61" s="1773"/>
      <c r="C61" s="1773"/>
      <c r="D61" s="1773"/>
      <c r="E61" s="1773"/>
      <c r="F61" s="1773"/>
      <c r="G61" s="1773"/>
      <c r="H61" s="1773"/>
      <c r="I61" s="699"/>
    </row>
    <row r="62" spans="1:9" ht="11.25" customHeight="1">
      <c r="A62" s="1780" t="s">
        <v>958</v>
      </c>
      <c r="B62" s="1780"/>
      <c r="C62" s="1780"/>
      <c r="D62" s="1780"/>
      <c r="E62" s="1780"/>
      <c r="F62" s="1780"/>
      <c r="G62" s="1780"/>
      <c r="H62" s="1780"/>
      <c r="I62" s="664"/>
    </row>
    <row r="63" spans="1:9" s="628" customFormat="1" ht="11.25" customHeight="1">
      <c r="A63" s="1780"/>
      <c r="B63" s="1780"/>
      <c r="C63" s="1780"/>
      <c r="D63" s="1780"/>
      <c r="E63" s="1780"/>
      <c r="F63" s="1780"/>
      <c r="G63" s="1780"/>
      <c r="H63" s="1780"/>
      <c r="I63" s="664"/>
    </row>
    <row r="64" spans="1:9" s="628" customFormat="1" ht="11.25" customHeight="1">
      <c r="A64" s="1565" t="s">
        <v>929</v>
      </c>
      <c r="B64" s="1565"/>
      <c r="C64" s="1565"/>
      <c r="D64" s="1565"/>
      <c r="E64" s="1565"/>
      <c r="F64" s="1565"/>
      <c r="G64" s="1565"/>
      <c r="H64" s="1565"/>
      <c r="I64" s="664"/>
    </row>
    <row r="65" spans="1:9" ht="11.25" customHeight="1">
      <c r="A65" s="1774" t="s">
        <v>930</v>
      </c>
      <c r="B65" s="1775"/>
      <c r="C65" s="1775"/>
      <c r="D65" s="1775"/>
      <c r="E65" s="1775"/>
      <c r="F65" s="1775"/>
      <c r="G65" s="1775"/>
      <c r="H65" s="1775"/>
      <c r="I65" s="664"/>
    </row>
    <row r="66" spans="1:9" ht="11.25" customHeight="1">
      <c r="A66" s="1776" t="s">
        <v>939</v>
      </c>
      <c r="B66" s="1776"/>
      <c r="C66" s="1776"/>
      <c r="D66" s="1776"/>
      <c r="E66" s="1776"/>
      <c r="F66" s="1776"/>
      <c r="G66" s="1776"/>
      <c r="H66" s="1776"/>
      <c r="I66" s="664"/>
    </row>
    <row r="67" spans="1:9" s="628" customFormat="1" ht="11.25" customHeight="1">
      <c r="A67" s="1782" t="s">
        <v>938</v>
      </c>
      <c r="B67" s="1782"/>
      <c r="C67" s="1782"/>
      <c r="D67" s="1782"/>
      <c r="E67" s="1782"/>
      <c r="F67" s="1782"/>
      <c r="G67" s="1782"/>
      <c r="H67" s="1782"/>
      <c r="I67" s="664"/>
    </row>
    <row r="68" spans="1:9" s="628" customFormat="1" ht="11.25" customHeight="1">
      <c r="A68" s="1776" t="s">
        <v>940</v>
      </c>
      <c r="B68" s="1776"/>
      <c r="C68" s="1776"/>
      <c r="D68" s="1776"/>
      <c r="E68" s="1776"/>
      <c r="F68" s="1776"/>
      <c r="G68" s="1776"/>
      <c r="H68" s="1776"/>
      <c r="I68" s="664"/>
    </row>
    <row r="69" spans="1:9">
      <c r="A69" s="1783" t="s">
        <v>941</v>
      </c>
      <c r="B69" s="1783"/>
      <c r="C69" s="1783"/>
      <c r="D69" s="1783"/>
      <c r="E69" s="1783"/>
      <c r="F69" s="1783"/>
      <c r="G69" s="1783"/>
      <c r="H69" s="1783"/>
      <c r="I69" s="664"/>
    </row>
    <row r="70" spans="1:9" ht="12.75" customHeight="1">
      <c r="A70" s="1781" t="s">
        <v>1855</v>
      </c>
      <c r="B70" s="1781"/>
      <c r="C70" s="1781"/>
      <c r="D70" s="1781"/>
      <c r="E70" s="1781"/>
      <c r="F70" s="1781"/>
      <c r="G70" s="1781"/>
      <c r="H70" s="1781"/>
      <c r="I70" s="664"/>
    </row>
    <row r="71" spans="1:9" s="628" customFormat="1" ht="12.75" customHeight="1">
      <c r="A71" s="1781"/>
      <c r="B71" s="1781"/>
      <c r="C71" s="1781"/>
      <c r="D71" s="1781"/>
      <c r="E71" s="1781"/>
      <c r="F71" s="1781"/>
      <c r="G71" s="1781"/>
      <c r="H71" s="1781"/>
      <c r="I71" s="664"/>
    </row>
    <row r="72" spans="1:9" ht="11.25" customHeight="1">
      <c r="A72" s="1773" t="s">
        <v>807</v>
      </c>
      <c r="B72" s="1773"/>
      <c r="C72" s="1773"/>
      <c r="D72" s="1773"/>
      <c r="E72" s="1773"/>
      <c r="F72" s="1773"/>
      <c r="G72" s="1773"/>
      <c r="H72" s="1773"/>
      <c r="I72" s="664"/>
    </row>
    <row r="73" spans="1:9" s="628" customFormat="1" ht="11.25" customHeight="1">
      <c r="A73" s="1773" t="s">
        <v>935</v>
      </c>
      <c r="B73" s="1773"/>
      <c r="C73" s="1773"/>
      <c r="D73" s="1773"/>
      <c r="E73" s="1773"/>
      <c r="F73" s="1773"/>
      <c r="G73" s="1773"/>
      <c r="H73" s="1773"/>
      <c r="I73" s="664"/>
    </row>
    <row r="74" spans="1:9" s="628" customFormat="1" ht="11.25" customHeight="1">
      <c r="A74" s="1773" t="s">
        <v>933</v>
      </c>
      <c r="B74" s="1773"/>
      <c r="C74" s="1773"/>
      <c r="D74" s="1773"/>
      <c r="E74" s="1773"/>
      <c r="F74" s="1773"/>
      <c r="G74" s="1773"/>
      <c r="H74" s="1773"/>
      <c r="I74" s="664"/>
    </row>
    <row r="75" spans="1:9" s="628" customFormat="1" ht="11.25" customHeight="1">
      <c r="A75" s="1773" t="s">
        <v>934</v>
      </c>
      <c r="B75" s="1773"/>
      <c r="C75" s="1773"/>
      <c r="D75" s="1773"/>
      <c r="E75" s="1773"/>
      <c r="F75" s="1773"/>
      <c r="G75" s="1773"/>
      <c r="H75" s="1773"/>
      <c r="I75" s="664"/>
    </row>
    <row r="76" spans="1:9" s="628" customFormat="1" ht="11.25" customHeight="1">
      <c r="A76" s="1781" t="s">
        <v>1853</v>
      </c>
      <c r="B76" s="1781"/>
      <c r="C76" s="1781"/>
      <c r="D76" s="1781"/>
      <c r="E76" s="1781"/>
      <c r="F76" s="1781"/>
      <c r="G76" s="1781"/>
      <c r="H76" s="1781"/>
      <c r="I76" s="664"/>
    </row>
    <row r="77" spans="1:9" s="628" customFormat="1" ht="11.25" customHeight="1">
      <c r="A77" s="1781"/>
      <c r="B77" s="1781"/>
      <c r="C77" s="1781"/>
      <c r="D77" s="1781"/>
      <c r="E77" s="1781"/>
      <c r="F77" s="1781"/>
      <c r="G77" s="1781"/>
      <c r="H77" s="1781"/>
      <c r="I77" s="664"/>
    </row>
    <row r="78" spans="1:9" s="628" customFormat="1" ht="11.25" customHeight="1">
      <c r="A78" s="1002"/>
      <c r="B78" s="1002"/>
      <c r="C78" s="1002"/>
      <c r="D78" s="1002"/>
      <c r="E78" s="1002"/>
      <c r="F78" s="1002"/>
      <c r="G78" s="1002"/>
      <c r="H78" s="1002"/>
      <c r="I78" s="664"/>
    </row>
    <row r="79" spans="1:9" ht="11.25" customHeight="1">
      <c r="A79" s="1770" t="s">
        <v>815</v>
      </c>
      <c r="B79" s="1770"/>
      <c r="C79" s="1770"/>
    </row>
    <row r="81" ht="203.25" customHeight="1"/>
  </sheetData>
  <mergeCells count="19">
    <mergeCell ref="A69:H69"/>
    <mergeCell ref="A72:H72"/>
    <mergeCell ref="A70:H71"/>
    <mergeCell ref="A79:C79"/>
    <mergeCell ref="J1:K1"/>
    <mergeCell ref="A60:B60"/>
    <mergeCell ref="A61:H61"/>
    <mergeCell ref="A65:H65"/>
    <mergeCell ref="A66:H66"/>
    <mergeCell ref="A1:H2"/>
    <mergeCell ref="D4:F5"/>
    <mergeCell ref="A62:H63"/>
    <mergeCell ref="A64:H64"/>
    <mergeCell ref="A76:H77"/>
    <mergeCell ref="A73:H73"/>
    <mergeCell ref="A67:H67"/>
    <mergeCell ref="A68:H68"/>
    <mergeCell ref="A75:H75"/>
    <mergeCell ref="A74:H74"/>
  </mergeCells>
  <hyperlinks>
    <hyperlink ref="J1" location="Contents!A1" display="back to contents"/>
    <hyperlink ref="A64" r:id="rId1"/>
  </hyperlinks>
  <pageMargins left="0.70866141732283472" right="0.70866141732283472" top="0.74803149606299213" bottom="0.74803149606299213" header="0.31496062992125984" footer="0.31496062992125984"/>
  <pageSetup paperSize="9" scale="76"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S18"/>
  <sheetViews>
    <sheetView showGridLines="0" workbookViewId="0"/>
  </sheetViews>
  <sheetFormatPr defaultRowHeight="11.25"/>
  <sheetData>
    <row r="1" spans="1:19" s="624" customFormat="1" ht="18" customHeight="1">
      <c r="A1" s="778" t="s">
        <v>664</v>
      </c>
      <c r="C1" s="1364" t="s">
        <v>665</v>
      </c>
      <c r="D1" s="1364"/>
    </row>
    <row r="2" spans="1:19" ht="15" customHeight="1">
      <c r="B2" s="796"/>
      <c r="C2" s="796"/>
      <c r="D2" s="796"/>
      <c r="E2" s="796"/>
      <c r="F2" s="796"/>
      <c r="G2" s="796"/>
      <c r="H2" s="796"/>
      <c r="I2" s="796"/>
      <c r="J2" s="796"/>
      <c r="K2" s="796"/>
      <c r="L2" s="796"/>
      <c r="M2" s="796"/>
      <c r="N2" s="796"/>
      <c r="O2" s="796"/>
    </row>
    <row r="3" spans="1:19" ht="18" customHeight="1">
      <c r="A3" s="1785" t="s">
        <v>886</v>
      </c>
      <c r="B3" s="1785"/>
      <c r="C3" s="1785"/>
      <c r="D3" s="1785"/>
      <c r="E3" s="1785"/>
      <c r="F3" s="1785"/>
      <c r="G3" s="1785"/>
      <c r="H3" s="1785"/>
      <c r="I3" s="1785"/>
      <c r="J3" s="1785"/>
      <c r="K3" s="1785"/>
      <c r="L3" s="1785"/>
      <c r="M3" s="1785"/>
      <c r="N3" s="1785"/>
      <c r="O3" s="1338"/>
      <c r="Q3" s="1364"/>
      <c r="R3" s="1364"/>
      <c r="S3" s="1364"/>
    </row>
    <row r="4" spans="1:19" ht="18" customHeight="1">
      <c r="A4" s="1785"/>
      <c r="B4" s="1785"/>
      <c r="C4" s="1785"/>
      <c r="D4" s="1785"/>
      <c r="E4" s="1785"/>
      <c r="F4" s="1785"/>
      <c r="G4" s="1785"/>
      <c r="H4" s="1785"/>
      <c r="I4" s="1785"/>
      <c r="J4" s="1785"/>
      <c r="K4" s="1785"/>
      <c r="L4" s="1785"/>
      <c r="M4" s="1785"/>
      <c r="N4" s="1785"/>
      <c r="O4" s="1338"/>
    </row>
    <row r="5" spans="1:19" ht="18" customHeight="1">
      <c r="A5" s="1785"/>
      <c r="B5" s="1785"/>
      <c r="C5" s="1785"/>
      <c r="D5" s="1785"/>
      <c r="E5" s="1785"/>
      <c r="F5" s="1785"/>
      <c r="G5" s="1785"/>
      <c r="H5" s="1785"/>
      <c r="I5" s="1785"/>
      <c r="J5" s="1785"/>
      <c r="K5" s="1785"/>
      <c r="L5" s="1785"/>
      <c r="M5" s="1785"/>
      <c r="N5" s="1785"/>
      <c r="O5" s="1338"/>
    </row>
    <row r="6" spans="1:19" s="624" customFormat="1" ht="12.75" customHeight="1">
      <c r="A6" s="623"/>
    </row>
    <row r="7" spans="1:19">
      <c r="A7" s="1362" t="s">
        <v>815</v>
      </c>
      <c r="B7" s="1362"/>
      <c r="C7" s="1362"/>
      <c r="D7" s="786"/>
    </row>
    <row r="17" spans="5:19">
      <c r="E17" s="1784"/>
      <c r="F17" s="1784"/>
      <c r="G17" s="1784"/>
      <c r="H17" s="1784"/>
      <c r="I17" s="1784"/>
      <c r="J17" s="1784"/>
      <c r="K17" s="1784"/>
      <c r="L17" s="1784"/>
      <c r="M17" s="1784"/>
      <c r="N17" s="1784"/>
      <c r="O17" s="1784"/>
      <c r="P17" s="1784"/>
      <c r="Q17" s="1784"/>
      <c r="R17" s="1784"/>
      <c r="S17" s="1784"/>
    </row>
    <row r="18" spans="5:19">
      <c r="E18" s="1784"/>
      <c r="F18" s="1784"/>
      <c r="G18" s="1784"/>
      <c r="H18" s="1784"/>
      <c r="I18" s="1784"/>
      <c r="J18" s="1784"/>
      <c r="K18" s="1784"/>
      <c r="L18" s="1784"/>
      <c r="M18" s="1784"/>
      <c r="N18" s="1784"/>
      <c r="O18" s="1784"/>
      <c r="P18" s="1784"/>
      <c r="Q18" s="1784"/>
      <c r="R18" s="1784"/>
      <c r="S18" s="1784"/>
    </row>
  </sheetData>
  <mergeCells count="5">
    <mergeCell ref="Q3:S3"/>
    <mergeCell ref="E17:S18"/>
    <mergeCell ref="A7:C7"/>
    <mergeCell ref="C1:D1"/>
    <mergeCell ref="A3:N5"/>
  </mergeCells>
  <phoneticPr fontId="25" type="noConversion"/>
  <hyperlinks>
    <hyperlink ref="C1" location="Contents!A1" display="back to contents"/>
  </hyperlinks>
  <pageMargins left="0.75" right="0.75" top="1" bottom="1" header="0.5" footer="0.5"/>
  <pageSetup paperSize="9" scale="9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workbookViewId="0">
      <selection sqref="A1:J1"/>
    </sheetView>
  </sheetViews>
  <sheetFormatPr defaultColWidth="9.1640625" defaultRowHeight="11.25"/>
  <cols>
    <col min="1" max="1" width="13.6640625" style="143" customWidth="1"/>
    <col min="2" max="2" width="14.33203125" style="143" customWidth="1"/>
    <col min="3" max="3" width="17.83203125" style="143" customWidth="1"/>
    <col min="4" max="4" width="14.5" style="143" customWidth="1"/>
    <col min="5" max="5" width="14.1640625" style="143" customWidth="1"/>
    <col min="6" max="6" width="13" style="143" customWidth="1"/>
    <col min="7" max="7" width="14.83203125" style="143" customWidth="1"/>
    <col min="8" max="8" width="17.33203125" style="143" customWidth="1"/>
    <col min="9" max="10" width="9.1640625" style="143"/>
    <col min="11" max="11" width="2.1640625" style="143" customWidth="1"/>
    <col min="12" max="16384" width="9.1640625" style="143"/>
  </cols>
  <sheetData>
    <row r="1" spans="1:15" ht="18" customHeight="1">
      <c r="A1" s="1787" t="s">
        <v>286</v>
      </c>
      <c r="B1" s="1787"/>
      <c r="C1" s="1787"/>
      <c r="D1" s="1787"/>
      <c r="E1" s="1787"/>
      <c r="F1" s="1787"/>
      <c r="G1" s="1787"/>
      <c r="H1" s="1787"/>
      <c r="I1" s="1787"/>
      <c r="J1" s="1787"/>
      <c r="K1" s="819"/>
      <c r="L1" s="1786" t="s">
        <v>665</v>
      </c>
      <c r="M1" s="1786"/>
      <c r="N1" s="1315"/>
      <c r="O1" s="1315"/>
    </row>
    <row r="2" spans="1:15" ht="15" customHeight="1">
      <c r="A2" s="625"/>
      <c r="B2" s="625"/>
      <c r="C2" s="625"/>
      <c r="D2" s="625"/>
      <c r="E2" s="625"/>
      <c r="F2" s="625"/>
      <c r="G2" s="625"/>
      <c r="H2" s="625"/>
      <c r="I2" s="625"/>
      <c r="J2" s="625"/>
      <c r="K2" s="625"/>
      <c r="L2" s="625"/>
      <c r="M2" s="618"/>
      <c r="N2" s="618"/>
      <c r="O2" s="618"/>
    </row>
    <row r="3" spans="1:15" ht="12.75">
      <c r="A3" s="1788" t="s">
        <v>475</v>
      </c>
      <c r="B3" s="1788"/>
      <c r="C3" s="1788"/>
      <c r="D3" s="1788"/>
      <c r="E3" s="1788"/>
      <c r="F3" s="1788"/>
      <c r="G3" s="1788"/>
      <c r="H3" s="1788"/>
      <c r="I3" s="1788"/>
      <c r="J3" s="1788"/>
    </row>
    <row r="4" spans="1:15" ht="12.75">
      <c r="A4" s="1788" t="s">
        <v>474</v>
      </c>
      <c r="B4" s="1788"/>
      <c r="C4" s="1788"/>
      <c r="D4" s="1788"/>
      <c r="E4" s="1788"/>
      <c r="F4" s="1788"/>
      <c r="G4" s="1788"/>
      <c r="H4" s="1788"/>
      <c r="I4" s="1788"/>
      <c r="J4" s="1788"/>
      <c r="K4" s="791"/>
    </row>
    <row r="5" spans="1:15" ht="12.75">
      <c r="A5" s="1788" t="s">
        <v>287</v>
      </c>
      <c r="B5" s="1788"/>
      <c r="C5" s="1788"/>
      <c r="D5" s="1788"/>
      <c r="E5" s="1788"/>
      <c r="F5" s="1788"/>
      <c r="G5" s="1788"/>
      <c r="H5" s="1788"/>
      <c r="I5" s="1788"/>
      <c r="J5" s="1788"/>
      <c r="K5" s="791"/>
      <c r="L5" s="791"/>
    </row>
    <row r="7" spans="1:15" ht="12.75">
      <c r="B7" s="1341" t="s">
        <v>144</v>
      </c>
      <c r="C7" s="1341"/>
      <c r="D7" s="1341"/>
      <c r="E7" s="1341"/>
      <c r="F7" s="1341" t="s">
        <v>288</v>
      </c>
      <c r="G7" s="1341"/>
      <c r="H7" s="1341"/>
    </row>
    <row r="9" spans="1:15">
      <c r="A9" s="1789" t="s">
        <v>132</v>
      </c>
      <c r="B9" s="1789" t="s">
        <v>134</v>
      </c>
      <c r="C9" s="1789" t="s">
        <v>289</v>
      </c>
      <c r="D9" s="1789" t="s">
        <v>290</v>
      </c>
      <c r="F9" s="1789" t="s">
        <v>291</v>
      </c>
      <c r="G9" s="1789" t="s">
        <v>289</v>
      </c>
      <c r="H9" s="1789" t="s">
        <v>290</v>
      </c>
    </row>
    <row r="10" spans="1:15">
      <c r="A10" s="1789"/>
      <c r="B10" s="1789"/>
      <c r="C10" s="1789"/>
      <c r="D10" s="1789"/>
      <c r="F10" s="1789"/>
      <c r="G10" s="1789"/>
      <c r="H10" s="1789"/>
    </row>
    <row r="11" spans="1:15">
      <c r="A11" s="1789"/>
      <c r="B11" s="1789"/>
      <c r="C11" s="1789"/>
      <c r="D11" s="1789"/>
      <c r="F11" s="1789"/>
      <c r="G11" s="1789"/>
      <c r="H11" s="1789"/>
    </row>
    <row r="12" spans="1:15">
      <c r="A12" s="1789"/>
      <c r="B12" s="1789"/>
      <c r="C12" s="1789"/>
      <c r="D12" s="1789"/>
      <c r="F12" s="1789"/>
      <c r="G12" s="1789"/>
      <c r="H12" s="1789"/>
    </row>
    <row r="13" spans="1:15" ht="12.75">
      <c r="A13" s="229">
        <v>2000</v>
      </c>
      <c r="B13" s="230">
        <v>292</v>
      </c>
      <c r="C13" s="230">
        <v>10</v>
      </c>
      <c r="D13" s="231">
        <f>C13/B13</f>
        <v>3.4246575342465752E-2</v>
      </c>
      <c r="F13" s="230">
        <v>495</v>
      </c>
      <c r="G13" s="230">
        <v>25</v>
      </c>
      <c r="H13" s="231">
        <f>G13/F13</f>
        <v>5.0505050505050504E-2</v>
      </c>
    </row>
    <row r="14" spans="1:15" ht="12.75">
      <c r="A14" s="229">
        <v>2001</v>
      </c>
      <c r="B14" s="434">
        <v>333</v>
      </c>
      <c r="C14" s="230">
        <v>9</v>
      </c>
      <c r="D14" s="231">
        <f t="shared" ref="D14:D35" si="0">C14/B14</f>
        <v>2.7027027027027029E-2</v>
      </c>
      <c r="F14" s="230">
        <v>551</v>
      </c>
      <c r="G14" s="230">
        <v>33</v>
      </c>
      <c r="H14" s="231">
        <f t="shared" ref="H14:H35" si="1">G14/F14</f>
        <v>5.9891107078039928E-2</v>
      </c>
    </row>
    <row r="15" spans="1:15" ht="12.75">
      <c r="A15" s="229">
        <v>2002</v>
      </c>
      <c r="B15" s="237">
        <v>382</v>
      </c>
      <c r="C15" s="230">
        <v>12</v>
      </c>
      <c r="D15" s="231">
        <f t="shared" si="0"/>
        <v>3.1413612565445025E-2</v>
      </c>
      <c r="F15" s="230">
        <v>566</v>
      </c>
      <c r="G15" s="230">
        <v>34</v>
      </c>
      <c r="H15" s="231">
        <f t="shared" si="1"/>
        <v>6.0070671378091869E-2</v>
      </c>
    </row>
    <row r="16" spans="1:15" ht="12.75">
      <c r="A16" s="229">
        <v>2003</v>
      </c>
      <c r="B16" s="434">
        <v>319</v>
      </c>
      <c r="C16" s="230">
        <v>3</v>
      </c>
      <c r="D16" s="231">
        <f t="shared" si="0"/>
        <v>9.4043887147335428E-3</v>
      </c>
      <c r="F16" s="230">
        <v>493</v>
      </c>
      <c r="G16" s="230">
        <v>17</v>
      </c>
      <c r="H16" s="231">
        <f t="shared" si="1"/>
        <v>3.4482758620689655E-2</v>
      </c>
    </row>
    <row r="17" spans="1:8" ht="12.75">
      <c r="A17" s="229">
        <v>2004</v>
      </c>
      <c r="B17" s="237">
        <v>356</v>
      </c>
      <c r="C17" s="230">
        <v>7</v>
      </c>
      <c r="D17" s="231">
        <f t="shared" si="0"/>
        <v>1.9662921348314606E-2</v>
      </c>
      <c r="F17" s="230">
        <v>546</v>
      </c>
      <c r="G17" s="230">
        <v>33</v>
      </c>
      <c r="H17" s="231">
        <f t="shared" si="1"/>
        <v>6.043956043956044E-2</v>
      </c>
    </row>
    <row r="18" spans="1:8" ht="12.75">
      <c r="A18" s="229">
        <v>2005</v>
      </c>
      <c r="B18" s="237">
        <v>336</v>
      </c>
      <c r="C18" s="230">
        <v>14</v>
      </c>
      <c r="D18" s="231">
        <f t="shared" si="0"/>
        <v>4.1666666666666664E-2</v>
      </c>
      <c r="F18" s="230">
        <v>480</v>
      </c>
      <c r="G18" s="230">
        <v>32</v>
      </c>
      <c r="H18" s="231">
        <f t="shared" si="1"/>
        <v>6.6666666666666666E-2</v>
      </c>
    </row>
    <row r="19" spans="1:8" ht="12.75">
      <c r="A19" s="229">
        <v>2006</v>
      </c>
      <c r="B19" s="434">
        <v>420</v>
      </c>
      <c r="C19" s="230">
        <v>23</v>
      </c>
      <c r="D19" s="231">
        <f t="shared" si="0"/>
        <v>5.4761904761904762E-2</v>
      </c>
      <c r="F19" s="230">
        <v>577</v>
      </c>
      <c r="G19" s="230">
        <v>46</v>
      </c>
      <c r="H19" s="231">
        <f t="shared" si="1"/>
        <v>7.9722703639514725E-2</v>
      </c>
    </row>
    <row r="20" spans="1:8" ht="12.75">
      <c r="A20" s="229">
        <v>2007</v>
      </c>
      <c r="B20" s="230">
        <v>455</v>
      </c>
      <c r="C20" s="230">
        <v>17</v>
      </c>
      <c r="D20" s="231">
        <f t="shared" si="0"/>
        <v>3.7362637362637362E-2</v>
      </c>
      <c r="F20" s="230">
        <v>630</v>
      </c>
      <c r="G20" s="230">
        <v>39</v>
      </c>
      <c r="H20" s="231">
        <f t="shared" si="1"/>
        <v>6.1904761904761907E-2</v>
      </c>
    </row>
    <row r="21" spans="1:8" ht="12.75">
      <c r="A21" s="229">
        <v>2008</v>
      </c>
      <c r="B21" s="230">
        <v>574</v>
      </c>
      <c r="C21" s="230">
        <v>15</v>
      </c>
      <c r="D21" s="231">
        <f t="shared" si="0"/>
        <v>2.6132404181184669E-2</v>
      </c>
      <c r="F21" s="230">
        <v>737</v>
      </c>
      <c r="G21" s="230">
        <v>30</v>
      </c>
      <c r="H21" s="231">
        <f t="shared" si="1"/>
        <v>4.0705563093622797E-2</v>
      </c>
    </row>
    <row r="22" spans="1:8" ht="12.75">
      <c r="A22" s="229">
        <v>2009</v>
      </c>
      <c r="B22" s="230">
        <v>545</v>
      </c>
      <c r="C22" s="230">
        <v>4</v>
      </c>
      <c r="D22" s="231">
        <f t="shared" si="0"/>
        <v>7.3394495412844041E-3</v>
      </c>
      <c r="F22" s="230">
        <v>716</v>
      </c>
      <c r="G22" s="230">
        <v>26</v>
      </c>
      <c r="H22" s="231">
        <f t="shared" si="1"/>
        <v>3.6312849162011177E-2</v>
      </c>
    </row>
    <row r="23" spans="1:8" ht="12.75">
      <c r="A23" s="229">
        <v>2010</v>
      </c>
      <c r="B23" s="230">
        <v>485</v>
      </c>
      <c r="C23" s="230">
        <v>5</v>
      </c>
      <c r="D23" s="231">
        <f t="shared" si="0"/>
        <v>1.0309278350515464E-2</v>
      </c>
      <c r="F23" s="230">
        <v>692</v>
      </c>
      <c r="G23" s="230">
        <v>40</v>
      </c>
      <c r="H23" s="231">
        <f t="shared" si="1"/>
        <v>5.7803468208092484E-2</v>
      </c>
    </row>
    <row r="24" spans="1:8" ht="12.75">
      <c r="A24" s="229">
        <v>2011</v>
      </c>
      <c r="B24" s="230">
        <v>584</v>
      </c>
      <c r="C24" s="230">
        <v>6</v>
      </c>
      <c r="D24" s="231">
        <f t="shared" si="0"/>
        <v>1.0273972602739725E-2</v>
      </c>
      <c r="F24" s="230">
        <v>749</v>
      </c>
      <c r="G24" s="230">
        <v>28</v>
      </c>
      <c r="H24" s="231">
        <f t="shared" si="1"/>
        <v>3.7383177570093455E-2</v>
      </c>
    </row>
    <row r="25" spans="1:8" ht="12.75">
      <c r="A25" s="229">
        <v>2012</v>
      </c>
      <c r="B25" s="230">
        <v>581</v>
      </c>
      <c r="C25" s="230">
        <v>13</v>
      </c>
      <c r="D25" s="231">
        <f t="shared" si="0"/>
        <v>2.2375215146299483E-2</v>
      </c>
      <c r="F25" s="230">
        <v>734</v>
      </c>
      <c r="G25" s="230">
        <v>30</v>
      </c>
      <c r="H25" s="231">
        <f t="shared" si="1"/>
        <v>4.0871934604904632E-2</v>
      </c>
    </row>
    <row r="26" spans="1:8" ht="12.75">
      <c r="A26" s="229">
        <v>2013</v>
      </c>
      <c r="B26" s="230">
        <v>527</v>
      </c>
      <c r="C26" s="230">
        <v>2</v>
      </c>
      <c r="D26" s="231">
        <f t="shared" si="0"/>
        <v>3.7950664136622392E-3</v>
      </c>
      <c r="F26" s="230">
        <v>685</v>
      </c>
      <c r="G26" s="230">
        <v>23</v>
      </c>
      <c r="H26" s="231">
        <f t="shared" si="1"/>
        <v>3.3576642335766425E-2</v>
      </c>
    </row>
    <row r="27" spans="1:8" ht="12.75">
      <c r="A27" s="229">
        <v>2014</v>
      </c>
      <c r="B27" s="230">
        <v>614</v>
      </c>
      <c r="C27" s="230">
        <v>9</v>
      </c>
      <c r="D27" s="231">
        <f t="shared" si="0"/>
        <v>1.4657980456026058E-2</v>
      </c>
      <c r="F27" s="230">
        <v>743</v>
      </c>
      <c r="G27" s="230">
        <v>38</v>
      </c>
      <c r="H27" s="231">
        <f t="shared" si="1"/>
        <v>5.1144010767160158E-2</v>
      </c>
    </row>
    <row r="28" spans="1:8" ht="12.75">
      <c r="A28" s="229">
        <v>2015</v>
      </c>
      <c r="B28" s="230">
        <v>706</v>
      </c>
      <c r="C28" s="230">
        <v>11</v>
      </c>
      <c r="D28" s="231">
        <f t="shared" si="0"/>
        <v>1.5580736543909348E-2</v>
      </c>
      <c r="F28" s="230">
        <v>813</v>
      </c>
      <c r="G28" s="230">
        <v>32</v>
      </c>
      <c r="H28" s="231">
        <f t="shared" si="1"/>
        <v>3.9360393603936041E-2</v>
      </c>
    </row>
    <row r="29" spans="1:8" ht="12.75">
      <c r="A29" s="229">
        <v>2016</v>
      </c>
      <c r="B29" s="230">
        <v>868</v>
      </c>
      <c r="C29" s="230">
        <v>11</v>
      </c>
      <c r="D29" s="231">
        <f t="shared" si="0"/>
        <v>1.2672811059907835E-2</v>
      </c>
      <c r="F29" s="230">
        <v>997</v>
      </c>
      <c r="G29" s="230">
        <v>40</v>
      </c>
      <c r="H29" s="231">
        <f t="shared" si="1"/>
        <v>4.0120361083249748E-2</v>
      </c>
    </row>
    <row r="30" spans="1:8" ht="12.75">
      <c r="A30" s="229">
        <v>2017</v>
      </c>
      <c r="B30" s="230">
        <v>934</v>
      </c>
      <c r="C30" s="230">
        <v>13</v>
      </c>
      <c r="D30" s="231">
        <f t="shared" si="0"/>
        <v>1.3918629550321198E-2</v>
      </c>
      <c r="F30" s="736">
        <v>1045</v>
      </c>
      <c r="G30" s="230">
        <v>28</v>
      </c>
      <c r="H30" s="231">
        <f t="shared" si="1"/>
        <v>2.6794258373205742E-2</v>
      </c>
    </row>
    <row r="31" spans="1:8" ht="12.75">
      <c r="A31" s="229">
        <v>2018</v>
      </c>
      <c r="B31" s="736">
        <v>1187</v>
      </c>
      <c r="C31" s="237">
        <v>16</v>
      </c>
      <c r="D31" s="547">
        <f t="shared" si="0"/>
        <v>1.3479359730412805E-2</v>
      </c>
      <c r="E31" s="205"/>
      <c r="F31" s="736">
        <v>1313</v>
      </c>
      <c r="G31" s="237">
        <v>35</v>
      </c>
      <c r="H31" s="547">
        <f t="shared" si="1"/>
        <v>2.6656511805026657E-2</v>
      </c>
    </row>
    <row r="32" spans="1:8" ht="12.75">
      <c r="A32" s="229">
        <v>2019</v>
      </c>
      <c r="B32" s="736">
        <v>1280</v>
      </c>
      <c r="C32" s="237">
        <v>18</v>
      </c>
      <c r="D32" s="547">
        <f t="shared" si="0"/>
        <v>1.40625E-2</v>
      </c>
      <c r="E32" s="205"/>
      <c r="F32" s="736">
        <v>1406</v>
      </c>
      <c r="G32" s="237">
        <v>54</v>
      </c>
      <c r="H32" s="547">
        <f t="shared" si="1"/>
        <v>3.8406827880512091E-2</v>
      </c>
    </row>
    <row r="33" spans="1:8" ht="12.75">
      <c r="A33" s="229">
        <v>2020</v>
      </c>
      <c r="B33" s="736">
        <v>1339</v>
      </c>
      <c r="C33" s="237">
        <v>4</v>
      </c>
      <c r="D33" s="547">
        <f t="shared" si="0"/>
        <v>2.9873039581777448E-3</v>
      </c>
      <c r="E33" s="205"/>
      <c r="F33" s="736">
        <v>1461</v>
      </c>
      <c r="G33" s="237">
        <v>27</v>
      </c>
      <c r="H33" s="547">
        <f t="shared" si="1"/>
        <v>1.8480492813141684E-2</v>
      </c>
    </row>
    <row r="34" spans="1:8" ht="12.75">
      <c r="A34" s="229"/>
      <c r="B34" s="736"/>
      <c r="C34" s="237"/>
      <c r="D34" s="547"/>
      <c r="E34" s="205"/>
      <c r="F34" s="736"/>
      <c r="G34" s="237"/>
      <c r="H34" s="547"/>
    </row>
    <row r="35" spans="1:8" ht="12.75">
      <c r="A35" s="229" t="s">
        <v>135</v>
      </c>
      <c r="B35" s="736">
        <f>SUM(B13:B33)</f>
        <v>13117</v>
      </c>
      <c r="C35" s="736">
        <f>SUM(C13:C33)</f>
        <v>222</v>
      </c>
      <c r="D35" s="547">
        <f t="shared" si="0"/>
        <v>1.692460166196539E-2</v>
      </c>
      <c r="E35" s="205"/>
      <c r="F35" s="736">
        <f>SUM(F13:F33)</f>
        <v>16429</v>
      </c>
      <c r="G35" s="736">
        <f>SUM(G13:G33)</f>
        <v>690</v>
      </c>
      <c r="H35" s="547">
        <f t="shared" si="1"/>
        <v>4.1998904376407575E-2</v>
      </c>
    </row>
    <row r="37" spans="1:8">
      <c r="A37" s="201" t="s">
        <v>457</v>
      </c>
      <c r="C37" s="177"/>
      <c r="D37" s="177"/>
    </row>
    <row r="38" spans="1:8">
      <c r="A38" s="1473" t="s">
        <v>545</v>
      </c>
      <c r="B38" s="1473"/>
      <c r="C38" s="1473"/>
      <c r="D38" s="1473"/>
      <c r="E38" s="1473"/>
    </row>
    <row r="40" spans="1:8">
      <c r="A40" s="1362" t="s">
        <v>815</v>
      </c>
      <c r="B40" s="1721"/>
    </row>
  </sheetData>
  <mergeCells count="16">
    <mergeCell ref="L1:M1"/>
    <mergeCell ref="A40:B40"/>
    <mergeCell ref="A38:E38"/>
    <mergeCell ref="A1:J1"/>
    <mergeCell ref="A3:J3"/>
    <mergeCell ref="A4:J4"/>
    <mergeCell ref="A5:J5"/>
    <mergeCell ref="A9:A12"/>
    <mergeCell ref="B9:B12"/>
    <mergeCell ref="C9:C12"/>
    <mergeCell ref="D9:D12"/>
    <mergeCell ref="F9:F12"/>
    <mergeCell ref="G9:G12"/>
    <mergeCell ref="H9:H12"/>
    <mergeCell ref="B7:E7"/>
    <mergeCell ref="F7:H7"/>
  </mergeCells>
  <phoneticPr fontId="0" type="noConversion"/>
  <hyperlinks>
    <hyperlink ref="L1" location="Contents!A1" display="back to contents"/>
  </hyperlinks>
  <pageMargins left="0.75" right="0.75" top="1" bottom="1" header="0.5" footer="0.5"/>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workbookViewId="0">
      <selection sqref="A1:H1"/>
    </sheetView>
  </sheetViews>
  <sheetFormatPr defaultColWidth="9.1640625" defaultRowHeight="11.25"/>
  <cols>
    <col min="1" max="1" width="15.1640625" style="143" customWidth="1"/>
    <col min="2" max="3" width="14.1640625" style="143" customWidth="1"/>
    <col min="4" max="4" width="16" style="143" customWidth="1"/>
    <col min="5" max="5" width="20.1640625" style="143" customWidth="1"/>
    <col min="6" max="8" width="9.1640625" style="143"/>
    <col min="9" max="9" width="2.33203125" style="143" customWidth="1"/>
    <col min="10" max="16384" width="9.1640625" style="143"/>
  </cols>
  <sheetData>
    <row r="1" spans="1:13" ht="18" customHeight="1">
      <c r="A1" s="1787" t="s">
        <v>228</v>
      </c>
      <c r="B1" s="1787"/>
      <c r="C1" s="1787"/>
      <c r="D1" s="1787"/>
      <c r="E1" s="1787"/>
      <c r="F1" s="1787"/>
      <c r="G1" s="1787"/>
      <c r="H1" s="1787"/>
      <c r="I1" s="819"/>
      <c r="J1" s="1364" t="s">
        <v>665</v>
      </c>
      <c r="K1" s="1364"/>
      <c r="L1" s="1364"/>
      <c r="M1" s="1364"/>
    </row>
    <row r="2" spans="1:13" ht="15" customHeight="1">
      <c r="A2" s="676"/>
      <c r="B2" s="676"/>
      <c r="C2" s="676"/>
      <c r="D2" s="676"/>
      <c r="E2" s="676"/>
      <c r="F2" s="676"/>
      <c r="G2" s="676"/>
      <c r="H2" s="676"/>
      <c r="I2" s="676"/>
      <c r="K2" s="675"/>
      <c r="L2" s="675"/>
      <c r="M2" s="675"/>
    </row>
    <row r="3" spans="1:13" s="113" customFormat="1" ht="12.75">
      <c r="A3" s="1792" t="s">
        <v>476</v>
      </c>
      <c r="B3" s="1792"/>
      <c r="C3" s="1792"/>
      <c r="D3" s="1792"/>
      <c r="E3" s="1792"/>
      <c r="F3" s="1792"/>
      <c r="G3" s="1792"/>
      <c r="H3" s="1792"/>
    </row>
    <row r="4" spans="1:13" s="113" customFormat="1" ht="12.75">
      <c r="A4" s="1793" t="s">
        <v>477</v>
      </c>
      <c r="B4" s="1793"/>
      <c r="C4" s="1793"/>
      <c r="D4" s="1793"/>
      <c r="E4" s="1793"/>
      <c r="F4" s="1793"/>
      <c r="G4" s="1793"/>
    </row>
    <row r="5" spans="1:13" s="113" customFormat="1" ht="12.75"/>
    <row r="6" spans="1:13" s="113" customFormat="1" ht="12.75">
      <c r="A6" s="1789" t="s">
        <v>132</v>
      </c>
      <c r="B6" s="1789" t="s">
        <v>134</v>
      </c>
      <c r="C6" s="1789" t="s">
        <v>292</v>
      </c>
      <c r="D6" s="1789" t="s">
        <v>293</v>
      </c>
      <c r="E6" s="1789" t="s">
        <v>294</v>
      </c>
    </row>
    <row r="7" spans="1:13" s="792" customFormat="1" ht="12.75">
      <c r="A7" s="1789"/>
      <c r="B7" s="1789"/>
      <c r="C7" s="1789"/>
      <c r="D7" s="1789"/>
      <c r="E7" s="1789"/>
    </row>
    <row r="8" spans="1:13" s="792" customFormat="1" ht="12.75">
      <c r="A8" s="1789"/>
      <c r="B8" s="1789"/>
      <c r="C8" s="1789"/>
      <c r="D8" s="1789"/>
      <c r="E8" s="1789"/>
    </row>
    <row r="9" spans="1:13" s="792" customFormat="1" ht="12.75">
      <c r="A9" s="1789"/>
      <c r="B9" s="1789"/>
      <c r="C9" s="1789"/>
      <c r="D9" s="1789"/>
      <c r="E9" s="1789"/>
    </row>
    <row r="10" spans="1:13" s="792" customFormat="1" ht="12.75">
      <c r="A10" s="1789"/>
      <c r="B10" s="1789"/>
      <c r="C10" s="1789"/>
      <c r="D10" s="1789"/>
      <c r="E10" s="1789"/>
    </row>
    <row r="11" spans="1:13" s="792" customFormat="1" ht="12.75">
      <c r="A11" s="1789"/>
      <c r="B11" s="1789"/>
      <c r="C11" s="1789"/>
      <c r="D11" s="228"/>
      <c r="E11" s="1789"/>
    </row>
    <row r="12" spans="1:13" s="113" customFormat="1" ht="12.75">
      <c r="A12" s="229">
        <v>2000</v>
      </c>
      <c r="B12" s="230">
        <v>292</v>
      </c>
      <c r="C12" s="232">
        <v>280</v>
      </c>
      <c r="D12" s="232">
        <v>12</v>
      </c>
      <c r="E12" s="233">
        <f>C12/B12</f>
        <v>0.95890410958904104</v>
      </c>
    </row>
    <row r="13" spans="1:13" s="113" customFormat="1" ht="12.75">
      <c r="A13" s="229">
        <v>2001</v>
      </c>
      <c r="B13" s="661">
        <v>333</v>
      </c>
      <c r="C13" s="234">
        <v>321</v>
      </c>
      <c r="D13" s="234">
        <v>12</v>
      </c>
      <c r="E13" s="233">
        <f t="shared" ref="E13:E34" si="0">C13/B13</f>
        <v>0.963963963963964</v>
      </c>
    </row>
    <row r="14" spans="1:13" s="113" customFormat="1" ht="12.75">
      <c r="A14" s="229">
        <v>2002</v>
      </c>
      <c r="B14" s="230">
        <v>382</v>
      </c>
      <c r="C14" s="234">
        <v>369</v>
      </c>
      <c r="D14" s="234">
        <v>13</v>
      </c>
      <c r="E14" s="233">
        <f t="shared" si="0"/>
        <v>0.96596858638743455</v>
      </c>
    </row>
    <row r="15" spans="1:13" s="113" customFormat="1" ht="12.75">
      <c r="A15" s="229">
        <v>2003</v>
      </c>
      <c r="B15" s="661">
        <v>319</v>
      </c>
      <c r="C15" s="234">
        <v>312</v>
      </c>
      <c r="D15" s="234">
        <v>7</v>
      </c>
      <c r="E15" s="233">
        <f t="shared" si="0"/>
        <v>0.9780564263322884</v>
      </c>
    </row>
    <row r="16" spans="1:13" s="113" customFormat="1" ht="12.75">
      <c r="A16" s="229">
        <v>2004</v>
      </c>
      <c r="B16" s="230">
        <v>356</v>
      </c>
      <c r="C16" s="234">
        <v>348</v>
      </c>
      <c r="D16" s="234">
        <v>8</v>
      </c>
      <c r="E16" s="233">
        <f t="shared" si="0"/>
        <v>0.97752808988764039</v>
      </c>
    </row>
    <row r="17" spans="1:5" s="113" customFormat="1" ht="12.75">
      <c r="A17" s="229">
        <v>2005</v>
      </c>
      <c r="B17" s="230">
        <v>336</v>
      </c>
      <c r="C17" s="234">
        <v>319</v>
      </c>
      <c r="D17" s="234">
        <v>17</v>
      </c>
      <c r="E17" s="233">
        <f t="shared" si="0"/>
        <v>0.94940476190476186</v>
      </c>
    </row>
    <row r="18" spans="1:5" s="113" customFormat="1" ht="12.75">
      <c r="A18" s="229">
        <v>2006</v>
      </c>
      <c r="B18" s="661">
        <v>420</v>
      </c>
      <c r="C18" s="234">
        <v>396</v>
      </c>
      <c r="D18" s="234">
        <v>24</v>
      </c>
      <c r="E18" s="233">
        <f t="shared" si="0"/>
        <v>0.94285714285714284</v>
      </c>
    </row>
    <row r="19" spans="1:5" s="113" customFormat="1" ht="12.75">
      <c r="A19" s="229">
        <v>2007</v>
      </c>
      <c r="B19" s="230">
        <v>455</v>
      </c>
      <c r="C19" s="235">
        <v>436</v>
      </c>
      <c r="D19" s="235">
        <v>19</v>
      </c>
      <c r="E19" s="236">
        <f t="shared" si="0"/>
        <v>0.95824175824175828</v>
      </c>
    </row>
    <row r="20" spans="1:5" s="113" customFormat="1" ht="12.75">
      <c r="A20" s="229">
        <v>2008</v>
      </c>
      <c r="B20" s="230">
        <v>574</v>
      </c>
      <c r="C20" s="234">
        <v>553</v>
      </c>
      <c r="D20" s="234">
        <v>21</v>
      </c>
      <c r="E20" s="233">
        <f t="shared" si="0"/>
        <v>0.96341463414634143</v>
      </c>
    </row>
    <row r="21" spans="1:5" s="113" customFormat="1" ht="12.75">
      <c r="A21" s="229">
        <v>2009</v>
      </c>
      <c r="B21" s="230">
        <v>545</v>
      </c>
      <c r="C21" s="234">
        <v>535</v>
      </c>
      <c r="D21" s="963">
        <f t="shared" ref="D21:D31" si="1">B21-C21</f>
        <v>10</v>
      </c>
      <c r="E21" s="233">
        <f t="shared" si="0"/>
        <v>0.98165137614678899</v>
      </c>
    </row>
    <row r="22" spans="1:5" s="113" customFormat="1" ht="12.75">
      <c r="A22" s="229">
        <v>2010</v>
      </c>
      <c r="B22" s="230">
        <v>485</v>
      </c>
      <c r="C22" s="234">
        <v>469</v>
      </c>
      <c r="D22" s="963">
        <f t="shared" si="1"/>
        <v>16</v>
      </c>
      <c r="E22" s="233">
        <f t="shared" si="0"/>
        <v>0.96701030927835052</v>
      </c>
    </row>
    <row r="23" spans="1:5" s="113" customFormat="1" ht="12.75">
      <c r="A23" s="229">
        <v>2011</v>
      </c>
      <c r="B23" s="230">
        <v>584</v>
      </c>
      <c r="C23" s="234">
        <v>570</v>
      </c>
      <c r="D23" s="963">
        <f t="shared" si="1"/>
        <v>14</v>
      </c>
      <c r="E23" s="233">
        <f t="shared" si="0"/>
        <v>0.97602739726027399</v>
      </c>
    </row>
    <row r="24" spans="1:5" s="113" customFormat="1" ht="12.75">
      <c r="A24" s="229">
        <v>2012</v>
      </c>
      <c r="B24" s="230">
        <v>581</v>
      </c>
      <c r="C24" s="234">
        <v>567</v>
      </c>
      <c r="D24" s="963">
        <f t="shared" si="1"/>
        <v>14</v>
      </c>
      <c r="E24" s="233">
        <f t="shared" si="0"/>
        <v>0.97590361445783136</v>
      </c>
    </row>
    <row r="25" spans="1:5" s="113" customFormat="1" ht="12.75">
      <c r="A25" s="229">
        <v>2013</v>
      </c>
      <c r="B25" s="230">
        <v>527</v>
      </c>
      <c r="C25" s="234">
        <v>517</v>
      </c>
      <c r="D25" s="963">
        <f t="shared" si="1"/>
        <v>10</v>
      </c>
      <c r="E25" s="233">
        <f t="shared" si="0"/>
        <v>0.98102466793168885</v>
      </c>
    </row>
    <row r="26" spans="1:5" s="319" customFormat="1" ht="12.75">
      <c r="A26" s="229">
        <v>2014</v>
      </c>
      <c r="B26" s="230">
        <v>614</v>
      </c>
      <c r="C26" s="234">
        <v>594</v>
      </c>
      <c r="D26" s="963">
        <f t="shared" si="1"/>
        <v>20</v>
      </c>
      <c r="E26" s="233">
        <f t="shared" si="0"/>
        <v>0.96742671009771986</v>
      </c>
    </row>
    <row r="27" spans="1:5" s="467" customFormat="1" ht="12.75">
      <c r="A27" s="229">
        <v>2015</v>
      </c>
      <c r="B27" s="230">
        <v>706</v>
      </c>
      <c r="C27" s="234">
        <v>685</v>
      </c>
      <c r="D27" s="963">
        <f t="shared" si="1"/>
        <v>21</v>
      </c>
      <c r="E27" s="233">
        <f t="shared" si="0"/>
        <v>0.97025495750708213</v>
      </c>
    </row>
    <row r="28" spans="1:5" s="576" customFormat="1" ht="12.75">
      <c r="A28" s="229">
        <v>2016</v>
      </c>
      <c r="B28" s="230">
        <v>868</v>
      </c>
      <c r="C28" s="234">
        <v>846</v>
      </c>
      <c r="D28" s="963">
        <f t="shared" si="1"/>
        <v>22</v>
      </c>
      <c r="E28" s="233">
        <f t="shared" si="0"/>
        <v>0.97465437788018439</v>
      </c>
    </row>
    <row r="29" spans="1:5" s="654" customFormat="1" ht="12.75">
      <c r="A29" s="229">
        <v>2017</v>
      </c>
      <c r="B29" s="230">
        <v>934</v>
      </c>
      <c r="C29" s="234">
        <v>908</v>
      </c>
      <c r="D29" s="963">
        <f t="shared" si="1"/>
        <v>26</v>
      </c>
      <c r="E29" s="233">
        <f t="shared" si="0"/>
        <v>0.97216274089935761</v>
      </c>
    </row>
    <row r="30" spans="1:5" s="684" customFormat="1" ht="12.75">
      <c r="A30" s="229">
        <v>2018</v>
      </c>
      <c r="B30" s="736">
        <v>1187</v>
      </c>
      <c r="C30" s="736">
        <v>1163</v>
      </c>
      <c r="D30" s="963">
        <f t="shared" si="1"/>
        <v>24</v>
      </c>
      <c r="E30" s="548">
        <f t="shared" si="0"/>
        <v>0.97978096040438079</v>
      </c>
    </row>
    <row r="31" spans="1:5" s="834" customFormat="1" ht="12.75">
      <c r="A31" s="229">
        <v>2019</v>
      </c>
      <c r="B31" s="736">
        <v>1280</v>
      </c>
      <c r="C31" s="736">
        <v>1253</v>
      </c>
      <c r="D31" s="963">
        <f t="shared" si="1"/>
        <v>27</v>
      </c>
      <c r="E31" s="548">
        <f t="shared" si="0"/>
        <v>0.97890624999999998</v>
      </c>
    </row>
    <row r="32" spans="1:5" s="953" customFormat="1" ht="12.75">
      <c r="A32" s="229">
        <v>2020</v>
      </c>
      <c r="B32" s="736">
        <v>1339</v>
      </c>
      <c r="C32" s="736">
        <v>1331</v>
      </c>
      <c r="D32" s="963">
        <f>B32-C32</f>
        <v>8</v>
      </c>
      <c r="E32" s="548">
        <f t="shared" si="0"/>
        <v>0.99402539208364449</v>
      </c>
    </row>
    <row r="33" spans="1:9" s="834" customFormat="1" ht="12.75">
      <c r="A33" s="229"/>
      <c r="B33" s="736"/>
      <c r="C33" s="736"/>
      <c r="D33" s="737"/>
      <c r="E33" s="548"/>
    </row>
    <row r="34" spans="1:9" s="113" customFormat="1" ht="12.75">
      <c r="A34" s="229" t="s">
        <v>135</v>
      </c>
      <c r="B34" s="736">
        <f>SUM(B12:B32)</f>
        <v>13117</v>
      </c>
      <c r="C34" s="736">
        <f>SUM(C12:C32)</f>
        <v>12772</v>
      </c>
      <c r="D34" s="736">
        <f>SUM(D12:D32)</f>
        <v>345</v>
      </c>
      <c r="E34" s="548">
        <f t="shared" si="0"/>
        <v>0.97369825417397271</v>
      </c>
    </row>
    <row r="36" spans="1:9">
      <c r="A36" s="1790" t="s">
        <v>461</v>
      </c>
      <c r="B36" s="1791"/>
      <c r="C36" s="1791"/>
      <c r="D36" s="1791"/>
      <c r="E36" s="1791"/>
      <c r="F36" s="1791"/>
      <c r="G36" s="1791"/>
      <c r="H36" s="1791"/>
      <c r="I36" s="1791"/>
    </row>
    <row r="37" spans="1:9">
      <c r="A37" s="1791" t="s">
        <v>478</v>
      </c>
      <c r="B37" s="1791"/>
      <c r="C37" s="1791"/>
      <c r="D37" s="1791"/>
      <c r="E37" s="1791"/>
      <c r="F37" s="1791"/>
      <c r="G37" s="1791"/>
      <c r="H37" s="1791"/>
      <c r="I37" s="1791"/>
    </row>
    <row r="38" spans="1:9">
      <c r="A38" s="1791"/>
      <c r="B38" s="1791"/>
      <c r="C38" s="1791"/>
      <c r="D38" s="1791"/>
      <c r="E38" s="1791"/>
      <c r="F38" s="1791"/>
      <c r="G38" s="1791"/>
      <c r="H38" s="1791"/>
      <c r="I38" s="1791"/>
    </row>
    <row r="39" spans="1:9">
      <c r="A39" s="1791" t="s">
        <v>652</v>
      </c>
      <c r="B39" s="1791"/>
      <c r="C39" s="1791"/>
      <c r="D39" s="1791"/>
      <c r="E39" s="1791"/>
      <c r="F39" s="1791"/>
      <c r="G39" s="1791"/>
      <c r="H39" s="1791"/>
      <c r="I39" s="1791"/>
    </row>
    <row r="40" spans="1:9">
      <c r="A40" s="1791"/>
      <c r="B40" s="1791"/>
      <c r="C40" s="1791"/>
      <c r="D40" s="1791"/>
      <c r="E40" s="1791"/>
      <c r="F40" s="1791"/>
      <c r="G40" s="1791"/>
      <c r="H40" s="1791"/>
      <c r="I40" s="1791"/>
    </row>
    <row r="41" spans="1:9">
      <c r="A41" s="1473" t="s">
        <v>545</v>
      </c>
      <c r="B41" s="1473"/>
      <c r="C41" s="1473"/>
      <c r="D41" s="1473"/>
      <c r="E41" s="1473"/>
      <c r="F41" s="609"/>
      <c r="G41" s="609"/>
      <c r="H41" s="609"/>
      <c r="I41" s="609"/>
    </row>
    <row r="42" spans="1:9">
      <c r="A42" s="678"/>
      <c r="B42" s="678"/>
      <c r="C42" s="678"/>
      <c r="D42" s="678"/>
      <c r="E42" s="678"/>
      <c r="F42" s="677"/>
      <c r="G42" s="677"/>
      <c r="H42" s="677"/>
      <c r="I42" s="677"/>
    </row>
    <row r="43" spans="1:9">
      <c r="A43" s="1362" t="s">
        <v>815</v>
      </c>
      <c r="B43" s="1721"/>
    </row>
  </sheetData>
  <mergeCells count="14">
    <mergeCell ref="J1:M1"/>
    <mergeCell ref="A6:A11"/>
    <mergeCell ref="E6:E11"/>
    <mergeCell ref="A1:H1"/>
    <mergeCell ref="A43:B43"/>
    <mergeCell ref="A36:I36"/>
    <mergeCell ref="A3:H3"/>
    <mergeCell ref="A4:G4"/>
    <mergeCell ref="A37:I38"/>
    <mergeCell ref="A41:E41"/>
    <mergeCell ref="A39:I40"/>
    <mergeCell ref="D6:D10"/>
    <mergeCell ref="C6:C11"/>
    <mergeCell ref="B6:B11"/>
  </mergeCells>
  <phoneticPr fontId="0" type="noConversion"/>
  <hyperlinks>
    <hyperlink ref="J1" location="Contents!A1" display="back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sqref="A1:F1"/>
    </sheetView>
  </sheetViews>
  <sheetFormatPr defaultRowHeight="12.75"/>
  <cols>
    <col min="1" max="16384" width="9.33203125" style="1216"/>
  </cols>
  <sheetData>
    <row r="1" spans="1:11" ht="18" customHeight="1">
      <c r="A1" s="1360" t="s">
        <v>891</v>
      </c>
      <c r="B1" s="1360"/>
      <c r="C1" s="1360"/>
      <c r="D1" s="1360"/>
      <c r="E1" s="1360"/>
      <c r="F1" s="1360"/>
      <c r="H1" s="1364" t="s">
        <v>665</v>
      </c>
      <c r="I1" s="1364"/>
      <c r="J1" s="1364"/>
      <c r="K1" s="1364"/>
    </row>
    <row r="2" spans="1:11" ht="15" customHeight="1">
      <c r="A2" s="1215"/>
      <c r="B2" s="1215"/>
      <c r="C2" s="1215"/>
      <c r="D2" s="1215"/>
      <c r="E2" s="1215"/>
      <c r="F2" s="1215"/>
      <c r="H2" s="1213"/>
      <c r="I2" s="1213"/>
      <c r="J2" s="1213"/>
      <c r="K2" s="1213"/>
    </row>
    <row r="3" spans="1:11" ht="15" customHeight="1">
      <c r="A3" s="1218" t="s">
        <v>893</v>
      </c>
      <c r="B3" s="1218"/>
      <c r="C3" s="1218"/>
      <c r="D3" s="1218"/>
      <c r="E3" s="1218"/>
      <c r="F3" s="1218"/>
    </row>
    <row r="4" spans="1:11">
      <c r="A4" s="1218"/>
      <c r="B4" s="1219" t="s">
        <v>125</v>
      </c>
      <c r="C4" s="1219" t="s">
        <v>126</v>
      </c>
      <c r="D4" s="1219" t="s">
        <v>127</v>
      </c>
      <c r="E4" s="1219" t="s">
        <v>128</v>
      </c>
      <c r="F4" s="1219" t="s">
        <v>129</v>
      </c>
    </row>
    <row r="5" spans="1:11">
      <c r="A5" s="1231">
        <f>'4 - sex and age'!A16</f>
        <v>2000</v>
      </c>
      <c r="B5" s="1234">
        <f>'4 - sex and age'!H16</f>
        <v>73</v>
      </c>
      <c r="C5" s="1231">
        <f>'4 - sex and age'!I16</f>
        <v>126</v>
      </c>
      <c r="D5" s="1231">
        <f>'4 - sex and age'!J16</f>
        <v>69</v>
      </c>
      <c r="E5" s="1231">
        <f>'4 - sex and age'!K16</f>
        <v>16</v>
      </c>
      <c r="F5" s="1234">
        <f>'4 - sex and age'!L16</f>
        <v>3</v>
      </c>
      <c r="H5" s="1233"/>
      <c r="I5" s="1025"/>
      <c r="J5" s="1025"/>
    </row>
    <row r="6" spans="1:11">
      <c r="A6" s="1231">
        <f>'4 - sex and age'!A17</f>
        <v>2001</v>
      </c>
      <c r="B6" s="1234">
        <f>'4 - sex and age'!H17</f>
        <v>79</v>
      </c>
      <c r="C6" s="1231">
        <f>'4 - sex and age'!I17</f>
        <v>140</v>
      </c>
      <c r="D6" s="1231">
        <f>'4 - sex and age'!J17</f>
        <v>70</v>
      </c>
      <c r="E6" s="1231">
        <f>'4 - sex and age'!K17</f>
        <v>31</v>
      </c>
      <c r="F6" s="1234">
        <f>'4 - sex and age'!L17</f>
        <v>8</v>
      </c>
    </row>
    <row r="7" spans="1:11">
      <c r="A7" s="1231">
        <f>'4 - sex and age'!A18</f>
        <v>2002</v>
      </c>
      <c r="B7" s="1234">
        <f>'4 - sex and age'!H18</f>
        <v>100</v>
      </c>
      <c r="C7" s="1231">
        <f>'4 - sex and age'!I18</f>
        <v>153</v>
      </c>
      <c r="D7" s="1231">
        <f>'4 - sex and age'!J18</f>
        <v>92</v>
      </c>
      <c r="E7" s="1231">
        <f>'4 - sex and age'!K18</f>
        <v>27</v>
      </c>
      <c r="F7" s="1234">
        <f>'4 - sex and age'!L18</f>
        <v>7</v>
      </c>
    </row>
    <row r="8" spans="1:11">
      <c r="A8" s="1231">
        <f>'4 - sex and age'!A19</f>
        <v>2003</v>
      </c>
      <c r="B8" s="1234">
        <f>'4 - sex and age'!H19</f>
        <v>78</v>
      </c>
      <c r="C8" s="1231">
        <f>'4 - sex and age'!I19</f>
        <v>123</v>
      </c>
      <c r="D8" s="1231">
        <f>'4 - sex and age'!J19</f>
        <v>81</v>
      </c>
      <c r="E8" s="1231">
        <f>'4 - sex and age'!K19</f>
        <v>20</v>
      </c>
      <c r="F8" s="1234">
        <f>'4 - sex and age'!L19</f>
        <v>11</v>
      </c>
    </row>
    <row r="9" spans="1:11">
      <c r="A9" s="1231">
        <f>'4 - sex and age'!A20</f>
        <v>2004</v>
      </c>
      <c r="B9" s="1234">
        <f>'4 - sex and age'!H20</f>
        <v>81</v>
      </c>
      <c r="C9" s="1231">
        <f>'4 - sex and age'!I20</f>
        <v>138</v>
      </c>
      <c r="D9" s="1231">
        <f>'4 - sex and age'!J20</f>
        <v>92</v>
      </c>
      <c r="E9" s="1231">
        <f>'4 - sex and age'!K20</f>
        <v>35</v>
      </c>
      <c r="F9" s="1234">
        <f>'4 - sex and age'!L20</f>
        <v>2</v>
      </c>
    </row>
    <row r="10" spans="1:11">
      <c r="A10" s="1231">
        <f>'4 - sex and age'!A21</f>
        <v>2005</v>
      </c>
      <c r="B10" s="1234">
        <f>'4 - sex and age'!H21</f>
        <v>47</v>
      </c>
      <c r="C10" s="1231">
        <f>'4 - sex and age'!I21</f>
        <v>104</v>
      </c>
      <c r="D10" s="1231">
        <f>'4 - sex and age'!J21</f>
        <v>126</v>
      </c>
      <c r="E10" s="1231">
        <f>'4 - sex and age'!K21</f>
        <v>37</v>
      </c>
      <c r="F10" s="1234">
        <f>'4 - sex and age'!L21</f>
        <v>11</v>
      </c>
    </row>
    <row r="11" spans="1:11">
      <c r="A11" s="1231">
        <f>'4 - sex and age'!A22</f>
        <v>2006</v>
      </c>
      <c r="B11" s="1234">
        <f>'4 - sex and age'!H22</f>
        <v>69</v>
      </c>
      <c r="C11" s="1231">
        <f>'4 - sex and age'!I22</f>
        <v>154</v>
      </c>
      <c r="D11" s="1231">
        <f>'4 - sex and age'!J22</f>
        <v>127</v>
      </c>
      <c r="E11" s="1231">
        <f>'4 - sex and age'!K22</f>
        <v>54</v>
      </c>
      <c r="F11" s="1234">
        <f>'4 - sex and age'!L22</f>
        <v>15</v>
      </c>
    </row>
    <row r="12" spans="1:11">
      <c r="A12" s="1231">
        <f>'4 - sex and age'!A23</f>
        <v>2007</v>
      </c>
      <c r="B12" s="1234">
        <f>'4 - sex and age'!H23</f>
        <v>94</v>
      </c>
      <c r="C12" s="1231">
        <f>'4 - sex and age'!I23</f>
        <v>149</v>
      </c>
      <c r="D12" s="1231">
        <f>'4 - sex and age'!J23</f>
        <v>149</v>
      </c>
      <c r="E12" s="1231">
        <f>'4 - sex and age'!K23</f>
        <v>45</v>
      </c>
      <c r="F12" s="1234">
        <f>'4 - sex and age'!L23</f>
        <v>11</v>
      </c>
    </row>
    <row r="13" spans="1:11">
      <c r="A13" s="1231">
        <f>'4 - sex and age'!A24</f>
        <v>2008</v>
      </c>
      <c r="B13" s="1234">
        <f>'4 - sex and age'!H24</f>
        <v>92</v>
      </c>
      <c r="C13" s="1231">
        <f>'4 - sex and age'!I24</f>
        <v>211</v>
      </c>
      <c r="D13" s="1231">
        <f>'4 - sex and age'!J24</f>
        <v>174</v>
      </c>
      <c r="E13" s="1231">
        <f>'4 - sex and age'!K24</f>
        <v>71</v>
      </c>
      <c r="F13" s="1234">
        <f>'4 - sex and age'!L24</f>
        <v>17</v>
      </c>
    </row>
    <row r="14" spans="1:11">
      <c r="A14" s="1231">
        <f>'4 - sex and age'!A25</f>
        <v>2009</v>
      </c>
      <c r="B14" s="1234">
        <f>'4 - sex and age'!H25</f>
        <v>69</v>
      </c>
      <c r="C14" s="1231">
        <f>'4 - sex and age'!I25</f>
        <v>178</v>
      </c>
      <c r="D14" s="1231">
        <f>'4 - sex and age'!J25</f>
        <v>189</v>
      </c>
      <c r="E14" s="1231">
        <f>'4 - sex and age'!K25</f>
        <v>78</v>
      </c>
      <c r="F14" s="1234">
        <f>'4 - sex and age'!L25</f>
        <v>20</v>
      </c>
    </row>
    <row r="15" spans="1:11">
      <c r="A15" s="1231">
        <f>'4 - sex and age'!A26</f>
        <v>2010</v>
      </c>
      <c r="B15" s="1234">
        <f>'4 - sex and age'!H26</f>
        <v>65</v>
      </c>
      <c r="C15" s="1231">
        <f>'4 - sex and age'!I26</f>
        <v>161</v>
      </c>
      <c r="D15" s="1231">
        <f>'4 - sex and age'!J26</f>
        <v>158</v>
      </c>
      <c r="E15" s="1231">
        <f>'4 - sex and age'!K26</f>
        <v>76</v>
      </c>
      <c r="F15" s="1234">
        <f>'4 - sex and age'!L26</f>
        <v>20</v>
      </c>
    </row>
    <row r="16" spans="1:11">
      <c r="A16" s="1231">
        <f>'4 - sex and age'!A27</f>
        <v>2011</v>
      </c>
      <c r="B16" s="1234">
        <f>'4 - sex and age'!H27</f>
        <v>58</v>
      </c>
      <c r="C16" s="1231">
        <f>'4 - sex and age'!I27</f>
        <v>184</v>
      </c>
      <c r="D16" s="1231">
        <f>'4 - sex and age'!J27</f>
        <v>212</v>
      </c>
      <c r="E16" s="1231">
        <f>'4 - sex and age'!K27</f>
        <v>94</v>
      </c>
      <c r="F16" s="1234">
        <f>'4 - sex and age'!L27</f>
        <v>26</v>
      </c>
    </row>
    <row r="17" spans="1:6">
      <c r="A17" s="1231">
        <f>'4 - sex and age'!A28</f>
        <v>2012</v>
      </c>
      <c r="B17" s="1234">
        <f>'4 - sex and age'!H28</f>
        <v>46</v>
      </c>
      <c r="C17" s="1231">
        <f>'4 - sex and age'!I28</f>
        <v>171</v>
      </c>
      <c r="D17" s="1231">
        <f>'4 - sex and age'!J28</f>
        <v>199</v>
      </c>
      <c r="E17" s="1231">
        <f>'4 - sex and age'!K28</f>
        <v>115</v>
      </c>
      <c r="F17" s="1234">
        <f>'4 - sex and age'!L28</f>
        <v>34</v>
      </c>
    </row>
    <row r="18" spans="1:6">
      <c r="A18" s="1231">
        <f>'4 - sex and age'!A29</f>
        <v>2013</v>
      </c>
      <c r="B18" s="1234">
        <f>'4 - sex and age'!H29</f>
        <v>32</v>
      </c>
      <c r="C18" s="1231">
        <f>'4 - sex and age'!I29</f>
        <v>138</v>
      </c>
      <c r="D18" s="1231">
        <f>'4 - sex and age'!J29</f>
        <v>184</v>
      </c>
      <c r="E18" s="1231">
        <f>'4 - sex and age'!K29</f>
        <v>125</v>
      </c>
      <c r="F18" s="1234">
        <f>'4 - sex and age'!L29</f>
        <v>39</v>
      </c>
    </row>
    <row r="19" spans="1:6">
      <c r="A19" s="1231">
        <f>'4 - sex and age'!A30</f>
        <v>2014</v>
      </c>
      <c r="B19" s="1234">
        <f>'4 - sex and age'!H30</f>
        <v>46</v>
      </c>
      <c r="C19" s="1231">
        <f>'4 - sex and age'!I30</f>
        <v>157</v>
      </c>
      <c r="D19" s="1231">
        <f>'4 - sex and age'!J30</f>
        <v>213</v>
      </c>
      <c r="E19" s="1231">
        <f>'4 - sex and age'!K30</f>
        <v>148</v>
      </c>
      <c r="F19" s="1234">
        <f>'4 - sex and age'!L30</f>
        <v>37</v>
      </c>
    </row>
    <row r="20" spans="1:6">
      <c r="A20" s="1231">
        <f>'4 - sex and age'!A31</f>
        <v>2015</v>
      </c>
      <c r="B20" s="1234">
        <f>'4 - sex and age'!H31</f>
        <v>30</v>
      </c>
      <c r="C20" s="1231">
        <f>'4 - sex and age'!I31</f>
        <v>163</v>
      </c>
      <c r="D20" s="1231">
        <f>'4 - sex and age'!J31</f>
        <v>249</v>
      </c>
      <c r="E20" s="1231">
        <f>'4 - sex and age'!K31</f>
        <v>183</v>
      </c>
      <c r="F20" s="1234">
        <f>'4 - sex and age'!L31</f>
        <v>61</v>
      </c>
    </row>
    <row r="21" spans="1:6">
      <c r="A21" s="1231">
        <f>'4 - sex and age'!A32</f>
        <v>2016</v>
      </c>
      <c r="B21" s="1234">
        <f>'4 - sex and age'!H32</f>
        <v>42</v>
      </c>
      <c r="C21" s="1231">
        <f>'4 - sex and age'!I32</f>
        <v>199</v>
      </c>
      <c r="D21" s="1231">
        <f>'4 - sex and age'!J32</f>
        <v>327</v>
      </c>
      <c r="E21" s="1231">
        <f>'4 - sex and age'!K32</f>
        <v>214</v>
      </c>
      <c r="F21" s="1234">
        <f>'4 - sex and age'!L32</f>
        <v>66</v>
      </c>
    </row>
    <row r="22" spans="1:6">
      <c r="A22" s="1231">
        <f>'4 - sex and age'!A33</f>
        <v>2017</v>
      </c>
      <c r="B22" s="1234">
        <f>'4 - sex and age'!H33</f>
        <v>36</v>
      </c>
      <c r="C22" s="1231">
        <f>'4 - sex and age'!I33</f>
        <v>185</v>
      </c>
      <c r="D22" s="1231">
        <f>'4 - sex and age'!J33</f>
        <v>360</v>
      </c>
      <c r="E22" s="1231">
        <f>'4 - sex and age'!K33</f>
        <v>268</v>
      </c>
      <c r="F22" s="1234">
        <f>'4 - sex and age'!L33</f>
        <v>64</v>
      </c>
    </row>
    <row r="23" spans="1:6">
      <c r="A23" s="1231">
        <f>'4 - sex and age'!A34</f>
        <v>2018</v>
      </c>
      <c r="B23" s="1234">
        <f>'4 - sex and age'!H34</f>
        <v>64</v>
      </c>
      <c r="C23" s="1231">
        <f>'4 - sex and age'!I34</f>
        <v>217</v>
      </c>
      <c r="D23" s="1231">
        <f>'4 - sex and age'!J34</f>
        <v>442</v>
      </c>
      <c r="E23" s="1231">
        <f>'4 - sex and age'!K34</f>
        <v>345</v>
      </c>
      <c r="F23" s="1234">
        <f>'4 - sex and age'!L34</f>
        <v>90</v>
      </c>
    </row>
    <row r="24" spans="1:6">
      <c r="A24" s="1231">
        <f>'4 - sex and age'!A35</f>
        <v>2019</v>
      </c>
      <c r="B24" s="1234">
        <f>'4 - sex and age'!H35</f>
        <v>76</v>
      </c>
      <c r="C24" s="1231">
        <f>'4 - sex and age'!I35</f>
        <v>220</v>
      </c>
      <c r="D24" s="1231">
        <f>'4 - sex and age'!J35</f>
        <v>469</v>
      </c>
      <c r="E24" s="1231">
        <f>'4 - sex and age'!K35</f>
        <v>397</v>
      </c>
      <c r="F24" s="1234">
        <f>'4 - sex and age'!L35</f>
        <v>98</v>
      </c>
    </row>
    <row r="25" spans="1:6">
      <c r="A25" s="1231">
        <f>'4 - sex and age'!A36</f>
        <v>2020</v>
      </c>
      <c r="B25" s="1234">
        <f>'4 - sex and age'!H36</f>
        <v>78</v>
      </c>
      <c r="C25" s="1231">
        <f>'4 - sex and age'!I36</f>
        <v>260</v>
      </c>
      <c r="D25" s="1231">
        <f>'4 - sex and age'!J36</f>
        <v>418</v>
      </c>
      <c r="E25" s="1231">
        <f>'4 - sex and age'!K36</f>
        <v>419</v>
      </c>
      <c r="F25" s="1234">
        <f>'4 - sex and age'!L36</f>
        <v>139</v>
      </c>
    </row>
    <row r="27" spans="1:6">
      <c r="A27" s="1362" t="s">
        <v>815</v>
      </c>
      <c r="B27" s="1362"/>
      <c r="C27" s="1362"/>
    </row>
  </sheetData>
  <mergeCells count="3">
    <mergeCell ref="H1:K1"/>
    <mergeCell ref="A1:F1"/>
    <mergeCell ref="A27:C27"/>
  </mergeCells>
  <hyperlinks>
    <hyperlink ref="H1" location="Contents!A1" display="back to content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3"/>
  <sheetViews>
    <sheetView showGridLines="0" workbookViewId="0">
      <selection activeCell="B1" sqref="B1:K1"/>
    </sheetView>
  </sheetViews>
  <sheetFormatPr defaultRowHeight="11.25"/>
  <cols>
    <col min="1" max="1" width="2.33203125" style="624" customWidth="1"/>
    <col min="2" max="2" width="5.5" style="624" customWidth="1"/>
    <col min="3" max="3" width="37.6640625" style="700" customWidth="1"/>
    <col min="4" max="4" width="15.1640625" customWidth="1"/>
  </cols>
  <sheetData>
    <row r="1" spans="2:16" ht="18" customHeight="1">
      <c r="B1" s="1800" t="s">
        <v>692</v>
      </c>
      <c r="C1" s="1800"/>
      <c r="D1" s="1800"/>
      <c r="E1" s="1800"/>
      <c r="F1" s="1800"/>
      <c r="G1" s="1800"/>
      <c r="H1" s="1800"/>
      <c r="I1" s="1800"/>
      <c r="J1" s="1800"/>
      <c r="K1" s="1800"/>
      <c r="M1" s="1364" t="s">
        <v>665</v>
      </c>
      <c r="N1" s="1364"/>
      <c r="O1" s="1364"/>
      <c r="P1" s="1364"/>
    </row>
    <row r="2" spans="2:16" ht="18" customHeight="1">
      <c r="B2" s="1800" t="s">
        <v>693</v>
      </c>
      <c r="C2" s="1800"/>
      <c r="D2" s="1800"/>
      <c r="E2" s="1800"/>
      <c r="F2" s="1800"/>
      <c r="G2" s="1800"/>
      <c r="H2" s="1800"/>
      <c r="I2" s="1800"/>
      <c r="J2" s="1800"/>
      <c r="K2" s="1800"/>
    </row>
    <row r="3" spans="2:16">
      <c r="C3" s="700" t="s">
        <v>694</v>
      </c>
    </row>
    <row r="4" spans="2:16" ht="12.75">
      <c r="B4" s="1798" t="s">
        <v>695</v>
      </c>
      <c r="C4" s="1798"/>
      <c r="D4" s="1798"/>
      <c r="E4" s="1798"/>
    </row>
    <row r="5" spans="2:16" s="624" customFormat="1">
      <c r="C5" s="884"/>
    </row>
    <row r="6" spans="2:16" ht="12.75">
      <c r="B6" s="1795" t="s">
        <v>696</v>
      </c>
      <c r="C6" s="1795"/>
      <c r="D6" s="1795"/>
      <c r="E6" s="1795"/>
      <c r="F6" s="1795"/>
      <c r="G6" s="1795"/>
    </row>
    <row r="7" spans="2:16" ht="12.75">
      <c r="B7" s="878"/>
      <c r="C7" s="1796" t="s">
        <v>697</v>
      </c>
      <c r="D7" s="1796"/>
      <c r="E7" s="1796"/>
      <c r="F7" s="1796"/>
      <c r="G7" s="1796"/>
    </row>
    <row r="8" spans="2:16" ht="12.75">
      <c r="B8" s="878"/>
      <c r="C8" s="1796" t="s">
        <v>698</v>
      </c>
      <c r="D8" s="1796"/>
      <c r="E8" s="878"/>
      <c r="F8" s="878"/>
    </row>
    <row r="9" spans="2:16" ht="12.75">
      <c r="B9" s="878"/>
      <c r="C9" s="1796" t="s">
        <v>699</v>
      </c>
      <c r="D9" s="1796"/>
      <c r="E9" s="1796"/>
      <c r="F9" s="1796"/>
      <c r="G9" s="1796"/>
      <c r="H9" s="1796"/>
      <c r="I9" s="1796"/>
      <c r="J9" s="1796"/>
      <c r="K9" s="1796"/>
    </row>
    <row r="10" spans="2:16" ht="12.75">
      <c r="B10" s="878"/>
      <c r="C10" s="261"/>
      <c r="D10" s="878"/>
      <c r="E10" s="878"/>
      <c r="F10" s="878"/>
    </row>
    <row r="11" spans="2:16" ht="12.75">
      <c r="B11" s="878"/>
      <c r="C11" s="1074" t="s">
        <v>700</v>
      </c>
      <c r="D11" s="1076"/>
      <c r="E11" s="878"/>
      <c r="F11" s="878"/>
    </row>
    <row r="12" spans="2:16" ht="12.75">
      <c r="B12" s="878"/>
      <c r="C12" s="1074" t="s">
        <v>701</v>
      </c>
      <c r="D12" s="1076" t="s">
        <v>702</v>
      </c>
      <c r="E12" s="878"/>
      <c r="F12" s="878"/>
    </row>
    <row r="13" spans="2:16" ht="12.75">
      <c r="B13" s="878"/>
      <c r="C13" s="1074">
        <v>2020</v>
      </c>
      <c r="D13" s="1076">
        <v>17</v>
      </c>
      <c r="E13" s="878"/>
      <c r="F13" s="878"/>
    </row>
    <row r="14" spans="2:16" ht="12.75">
      <c r="B14" s="878"/>
      <c r="C14" s="1074"/>
      <c r="D14" s="1076"/>
      <c r="E14" s="878"/>
      <c r="F14" s="878"/>
    </row>
    <row r="15" spans="2:16" ht="12.75">
      <c r="B15" s="878"/>
      <c r="C15" s="1794" t="s">
        <v>703</v>
      </c>
      <c r="D15" s="1794"/>
      <c r="E15" s="1794"/>
      <c r="F15" s="878"/>
    </row>
    <row r="16" spans="2:16" ht="12.75">
      <c r="B16" s="878"/>
      <c r="C16" s="1074" t="s">
        <v>704</v>
      </c>
      <c r="D16" s="1076" t="s">
        <v>702</v>
      </c>
      <c r="E16" s="878"/>
      <c r="F16" s="878"/>
    </row>
    <row r="17" spans="2:10" ht="12.75">
      <c r="B17" s="878"/>
      <c r="C17" s="1074" t="s">
        <v>705</v>
      </c>
      <c r="D17" s="1076">
        <v>17</v>
      </c>
      <c r="E17" s="878"/>
      <c r="F17" s="878"/>
    </row>
    <row r="18" spans="2:10" ht="12.75">
      <c r="B18" s="878"/>
      <c r="C18" s="1074"/>
      <c r="D18" s="1076"/>
      <c r="E18" s="878"/>
      <c r="F18" s="878"/>
    </row>
    <row r="19" spans="2:10" ht="12.75">
      <c r="B19" s="878"/>
      <c r="C19" s="1794" t="s">
        <v>706</v>
      </c>
      <c r="D19" s="1794"/>
      <c r="E19" s="1794"/>
      <c r="F19" s="1794"/>
    </row>
    <row r="20" spans="2:10" ht="12.75">
      <c r="B20" s="878"/>
      <c r="C20" s="1074" t="s">
        <v>707</v>
      </c>
      <c r="D20" s="1076" t="s">
        <v>702</v>
      </c>
      <c r="E20" s="878"/>
      <c r="F20" s="878"/>
    </row>
    <row r="21" spans="2:10" ht="12.75">
      <c r="B21" s="878"/>
      <c r="C21" s="1074">
        <v>1</v>
      </c>
      <c r="D21" s="1076">
        <v>17</v>
      </c>
      <c r="E21" s="878"/>
      <c r="F21" s="878"/>
    </row>
    <row r="22" spans="2:10" ht="12.75">
      <c r="B22" s="878"/>
      <c r="C22" s="1074"/>
      <c r="D22" s="1076"/>
      <c r="E22" s="878"/>
      <c r="F22" s="878"/>
    </row>
    <row r="23" spans="2:10" ht="12.75">
      <c r="B23" s="878"/>
      <c r="C23" s="1794" t="s">
        <v>708</v>
      </c>
      <c r="D23" s="1794"/>
      <c r="E23" s="1794"/>
      <c r="F23" s="1794"/>
      <c r="G23" s="1794"/>
      <c r="H23" s="1794"/>
      <c r="I23" s="1794"/>
      <c r="J23" s="1794"/>
    </row>
    <row r="24" spans="2:10" ht="12.75">
      <c r="B24" s="878"/>
      <c r="C24" s="1074" t="s">
        <v>709</v>
      </c>
      <c r="D24" s="1076" t="s">
        <v>702</v>
      </c>
      <c r="E24" s="878"/>
      <c r="F24" s="878"/>
    </row>
    <row r="25" spans="2:10" ht="12.75">
      <c r="B25" s="878"/>
      <c r="C25" s="1074" t="s">
        <v>372</v>
      </c>
      <c r="D25" s="1076">
        <v>1</v>
      </c>
      <c r="E25" s="878"/>
      <c r="F25" s="878"/>
    </row>
    <row r="26" spans="2:10" ht="12.75">
      <c r="B26" s="878"/>
      <c r="C26" s="1074" t="s">
        <v>1016</v>
      </c>
      <c r="D26" s="1076">
        <v>1</v>
      </c>
      <c r="E26" s="878"/>
      <c r="F26" s="878"/>
    </row>
    <row r="27" spans="2:10" ht="12.75">
      <c r="B27" s="878"/>
      <c r="C27" s="1074" t="s">
        <v>1017</v>
      </c>
      <c r="D27" s="1076">
        <v>1</v>
      </c>
      <c r="E27" s="878"/>
      <c r="F27" s="878"/>
    </row>
    <row r="28" spans="2:10" s="1077" customFormat="1" ht="12.75">
      <c r="B28" s="1075"/>
      <c r="C28" s="1074" t="s">
        <v>377</v>
      </c>
      <c r="D28" s="1076">
        <v>4</v>
      </c>
      <c r="E28" s="1075"/>
      <c r="F28" s="1075"/>
    </row>
    <row r="29" spans="2:10" s="1077" customFormat="1" ht="12.75">
      <c r="B29" s="1075"/>
      <c r="C29" s="1074" t="s">
        <v>718</v>
      </c>
      <c r="D29" s="1076">
        <v>1</v>
      </c>
      <c r="E29" s="1075"/>
      <c r="F29" s="1075"/>
    </row>
    <row r="30" spans="2:10" s="1077" customFormat="1" ht="12.75">
      <c r="B30" s="1075"/>
      <c r="C30" s="1074" t="s">
        <v>93</v>
      </c>
      <c r="D30" s="1076">
        <v>8</v>
      </c>
      <c r="E30" s="1075"/>
      <c r="F30" s="1075"/>
    </row>
    <row r="31" spans="2:10" s="1077" customFormat="1" ht="12.75">
      <c r="B31" s="1075"/>
      <c r="C31" s="1074" t="s">
        <v>1018</v>
      </c>
      <c r="D31" s="1076">
        <v>1</v>
      </c>
      <c r="E31" s="1075"/>
      <c r="F31" s="1075"/>
    </row>
    <row r="32" spans="2:10" s="1077" customFormat="1" ht="12.75">
      <c r="B32" s="1075"/>
      <c r="C32" s="1074"/>
      <c r="D32" s="1076"/>
      <c r="E32" s="1075"/>
      <c r="F32" s="1075"/>
    </row>
    <row r="33" spans="2:10" s="1143" customFormat="1" ht="12.75">
      <c r="B33" s="1361" t="s">
        <v>1824</v>
      </c>
      <c r="C33" s="1361"/>
      <c r="D33" s="1361"/>
      <c r="E33" s="1361"/>
      <c r="F33" s="1361"/>
      <c r="G33" s="1361"/>
    </row>
    <row r="34" spans="2:10" s="1143" customFormat="1" ht="12.75">
      <c r="C34" s="1172" t="s">
        <v>1825</v>
      </c>
      <c r="D34" s="1171"/>
      <c r="E34" s="1172"/>
      <c r="F34" s="1172"/>
    </row>
    <row r="35" spans="2:10" s="1143" customFormat="1" ht="12.75">
      <c r="C35" s="1172"/>
      <c r="D35" s="1171"/>
      <c r="E35" s="1172"/>
      <c r="F35" s="1172"/>
    </row>
    <row r="36" spans="2:10" s="1143" customFormat="1" ht="12.75">
      <c r="C36" s="1172" t="s">
        <v>700</v>
      </c>
      <c r="D36" s="1171"/>
      <c r="E36" s="1172"/>
      <c r="F36" s="1172"/>
    </row>
    <row r="37" spans="2:10" s="1143" customFormat="1" ht="12.75">
      <c r="C37" s="1172" t="s">
        <v>701</v>
      </c>
      <c r="D37" s="1171" t="s">
        <v>702</v>
      </c>
      <c r="E37" s="1172"/>
      <c r="F37" s="1172"/>
    </row>
    <row r="38" spans="2:10" s="1143" customFormat="1" ht="12.75">
      <c r="C38" s="261">
        <v>2020</v>
      </c>
      <c r="D38" s="446">
        <v>3</v>
      </c>
      <c r="E38" s="1172"/>
      <c r="F38" s="1172"/>
    </row>
    <row r="39" spans="2:10" s="1143" customFormat="1" ht="12.75">
      <c r="C39" s="261"/>
      <c r="D39" s="446"/>
      <c r="E39" s="1172"/>
      <c r="F39" s="1172"/>
    </row>
    <row r="40" spans="2:10" s="1143" customFormat="1" ht="12.75">
      <c r="C40" s="1796" t="s">
        <v>703</v>
      </c>
      <c r="D40" s="1796"/>
      <c r="E40" s="1796"/>
      <c r="F40" s="1172"/>
    </row>
    <row r="41" spans="2:10" s="1143" customFormat="1" ht="12.75">
      <c r="C41" s="261" t="s">
        <v>704</v>
      </c>
      <c r="D41" s="1171" t="s">
        <v>702</v>
      </c>
      <c r="E41" s="1172"/>
      <c r="F41" s="1172"/>
    </row>
    <row r="42" spans="2:10" s="1143" customFormat="1" ht="12.75">
      <c r="C42" s="261" t="s">
        <v>705</v>
      </c>
      <c r="D42" s="446">
        <v>3</v>
      </c>
      <c r="E42" s="1172"/>
      <c r="F42" s="1172"/>
    </row>
    <row r="43" spans="2:10" s="1143" customFormat="1" ht="12.75">
      <c r="C43" s="261"/>
      <c r="D43" s="446"/>
      <c r="E43" s="1172"/>
      <c r="F43" s="1172"/>
    </row>
    <row r="44" spans="2:10" s="1143" customFormat="1" ht="12.75">
      <c r="C44" s="1796" t="s">
        <v>706</v>
      </c>
      <c r="D44" s="1796"/>
      <c r="E44" s="1796"/>
      <c r="F44" s="1796"/>
    </row>
    <row r="45" spans="2:10" s="1143" customFormat="1" ht="12.75">
      <c r="C45" s="261" t="s">
        <v>707</v>
      </c>
      <c r="D45" s="1171" t="s">
        <v>702</v>
      </c>
      <c r="E45" s="1172"/>
      <c r="F45" s="1172"/>
    </row>
    <row r="46" spans="2:10" s="1143" customFormat="1" ht="12.75">
      <c r="C46" s="261">
        <v>1</v>
      </c>
      <c r="D46" s="446">
        <v>3</v>
      </c>
      <c r="E46" s="1172"/>
      <c r="F46" s="1172"/>
    </row>
    <row r="47" spans="2:10" s="1143" customFormat="1" ht="12.75">
      <c r="C47" s="261"/>
      <c r="D47" s="446"/>
      <c r="E47" s="1172"/>
      <c r="F47" s="1172"/>
    </row>
    <row r="48" spans="2:10" s="1143" customFormat="1" ht="12.75">
      <c r="C48" s="1796" t="s">
        <v>708</v>
      </c>
      <c r="D48" s="1796"/>
      <c r="E48" s="1796"/>
      <c r="F48" s="1796"/>
      <c r="G48" s="1796"/>
      <c r="H48" s="1796"/>
      <c r="I48" s="1796"/>
      <c r="J48" s="1796"/>
    </row>
    <row r="49" spans="2:7" s="1143" customFormat="1" ht="12.75">
      <c r="C49" s="261" t="s">
        <v>709</v>
      </c>
      <c r="D49" s="446" t="s">
        <v>702</v>
      </c>
      <c r="E49" s="1172"/>
      <c r="F49" s="1172"/>
    </row>
    <row r="50" spans="2:7" s="1143" customFormat="1" ht="12.75">
      <c r="C50" s="261" t="s">
        <v>1826</v>
      </c>
      <c r="D50" s="446">
        <v>1</v>
      </c>
      <c r="E50" s="1172"/>
      <c r="F50" s="1172"/>
    </row>
    <row r="51" spans="2:7" s="1143" customFormat="1" ht="12.75">
      <c r="C51" s="261" t="s">
        <v>992</v>
      </c>
      <c r="D51" s="446">
        <v>1</v>
      </c>
      <c r="E51" s="1172"/>
      <c r="F51" s="1172"/>
    </row>
    <row r="52" spans="2:7" s="1143" customFormat="1" ht="12.75">
      <c r="C52" s="261" t="s">
        <v>804</v>
      </c>
      <c r="D52" s="446">
        <v>1</v>
      </c>
      <c r="E52" s="1172"/>
      <c r="F52" s="1172"/>
    </row>
    <row r="53" spans="2:7" s="1143" customFormat="1" ht="12.75">
      <c r="B53" s="1172"/>
      <c r="C53" s="1171"/>
      <c r="D53" s="1173"/>
      <c r="E53" s="1172"/>
      <c r="F53" s="1172"/>
    </row>
    <row r="54" spans="2:7" ht="12.75">
      <c r="B54" s="1795" t="s">
        <v>1823</v>
      </c>
      <c r="C54" s="1795"/>
      <c r="D54" s="1795"/>
      <c r="E54" s="1795"/>
      <c r="F54" s="878"/>
    </row>
    <row r="55" spans="2:7" ht="12.75">
      <c r="B55" s="878"/>
      <c r="C55" s="1796" t="s">
        <v>710</v>
      </c>
      <c r="D55" s="1796"/>
      <c r="E55" s="1796"/>
      <c r="F55" s="1796"/>
      <c r="G55" s="1796"/>
    </row>
    <row r="56" spans="2:7" ht="12.75">
      <c r="B56" s="878"/>
      <c r="C56" s="261" t="s">
        <v>711</v>
      </c>
      <c r="D56" s="878"/>
      <c r="E56" s="878"/>
      <c r="F56" s="878"/>
    </row>
    <row r="57" spans="2:7" ht="12.75">
      <c r="B57" s="878"/>
      <c r="C57" s="261"/>
      <c r="D57" s="878"/>
      <c r="E57" s="878"/>
      <c r="F57" s="878"/>
    </row>
    <row r="58" spans="2:7" ht="12.75">
      <c r="B58" s="878"/>
      <c r="C58" s="1074" t="s">
        <v>700</v>
      </c>
      <c r="D58" s="1076"/>
      <c r="E58" s="878"/>
      <c r="F58" s="878"/>
    </row>
    <row r="59" spans="2:7" ht="12.75">
      <c r="B59" s="878"/>
      <c r="C59" s="1074" t="s">
        <v>701</v>
      </c>
      <c r="D59" s="1076" t="s">
        <v>702</v>
      </c>
      <c r="E59" s="878"/>
      <c r="F59" s="878"/>
    </row>
    <row r="60" spans="2:7" ht="12.75">
      <c r="B60" s="878"/>
      <c r="C60" s="1074">
        <v>2020</v>
      </c>
      <c r="D60" s="1076">
        <v>5</v>
      </c>
      <c r="E60" s="878"/>
      <c r="F60" s="878"/>
    </row>
    <row r="61" spans="2:7" ht="12.75">
      <c r="B61" s="878"/>
      <c r="C61" s="1074"/>
      <c r="D61" s="1076"/>
      <c r="E61" s="878"/>
      <c r="F61" s="878"/>
    </row>
    <row r="62" spans="2:7" ht="12.75">
      <c r="B62" s="878"/>
      <c r="C62" s="1794" t="s">
        <v>703</v>
      </c>
      <c r="D62" s="1794"/>
      <c r="E62" s="1794"/>
      <c r="F62" s="878"/>
    </row>
    <row r="63" spans="2:7" ht="12.75">
      <c r="B63" s="878"/>
      <c r="C63" s="1074" t="s">
        <v>704</v>
      </c>
      <c r="D63" s="1076" t="s">
        <v>702</v>
      </c>
      <c r="E63" s="878"/>
      <c r="F63" s="878"/>
    </row>
    <row r="64" spans="2:7" ht="12.75">
      <c r="B64" s="878"/>
      <c r="C64" s="1074" t="s">
        <v>705</v>
      </c>
      <c r="D64" s="1076">
        <v>5</v>
      </c>
      <c r="E64" s="878"/>
      <c r="F64" s="878"/>
    </row>
    <row r="65" spans="2:10" ht="12.75">
      <c r="B65" s="878"/>
      <c r="C65" s="1074"/>
      <c r="D65" s="1076"/>
      <c r="E65" s="878"/>
      <c r="F65" s="878"/>
    </row>
    <row r="66" spans="2:10" ht="12.75">
      <c r="B66" s="878"/>
      <c r="C66" s="1794" t="s">
        <v>706</v>
      </c>
      <c r="D66" s="1794"/>
      <c r="E66" s="1794"/>
      <c r="F66" s="1794"/>
    </row>
    <row r="67" spans="2:10" ht="12.75">
      <c r="B67" s="878"/>
      <c r="C67" s="1074" t="s">
        <v>707</v>
      </c>
      <c r="D67" s="1076" t="s">
        <v>702</v>
      </c>
      <c r="E67" s="878"/>
      <c r="F67" s="878"/>
    </row>
    <row r="68" spans="2:10" ht="12.75">
      <c r="B68" s="878"/>
      <c r="C68" s="1074">
        <v>1</v>
      </c>
      <c r="D68" s="1076">
        <v>5</v>
      </c>
      <c r="E68" s="878"/>
      <c r="F68" s="878"/>
    </row>
    <row r="69" spans="2:10" ht="12.75">
      <c r="B69" s="878"/>
      <c r="C69" s="1074"/>
      <c r="D69" s="1076"/>
      <c r="E69" s="878"/>
      <c r="F69" s="878"/>
    </row>
    <row r="70" spans="2:10" ht="12.75">
      <c r="B70" s="878"/>
      <c r="C70" s="1794" t="s">
        <v>708</v>
      </c>
      <c r="D70" s="1794"/>
      <c r="E70" s="1794"/>
      <c r="F70" s="1794"/>
      <c r="G70" s="1794"/>
      <c r="H70" s="1794"/>
      <c r="I70" s="1794"/>
      <c r="J70" s="1794"/>
    </row>
    <row r="71" spans="2:10" ht="12.75">
      <c r="B71" s="878"/>
      <c r="C71" s="1074" t="s">
        <v>709</v>
      </c>
      <c r="D71" s="1076" t="s">
        <v>702</v>
      </c>
      <c r="E71" s="878"/>
      <c r="F71" s="878"/>
    </row>
    <row r="72" spans="2:10" ht="12.75">
      <c r="B72" s="878"/>
      <c r="C72" s="1074" t="s">
        <v>43</v>
      </c>
      <c r="D72" s="1076">
        <v>1</v>
      </c>
      <c r="E72" s="878"/>
      <c r="F72" s="878"/>
    </row>
    <row r="73" spans="2:10" ht="12.75">
      <c r="B73" s="878"/>
      <c r="C73" s="1074" t="s">
        <v>713</v>
      </c>
      <c r="D73" s="1076">
        <v>4</v>
      </c>
      <c r="E73" s="878"/>
      <c r="F73" s="878"/>
    </row>
    <row r="74" spans="2:10" s="1077" customFormat="1" ht="12.75">
      <c r="B74" s="1075"/>
      <c r="C74" s="1074"/>
      <c r="D74" s="1076"/>
      <c r="E74" s="1075"/>
      <c r="F74" s="1075"/>
    </row>
    <row r="76" spans="2:10" ht="12.75">
      <c r="B76" s="1798" t="s">
        <v>714</v>
      </c>
      <c r="C76" s="1798"/>
      <c r="D76" s="1798"/>
      <c r="E76" s="1798"/>
      <c r="F76" s="1798"/>
      <c r="G76" s="1798"/>
      <c r="H76" s="1798"/>
      <c r="I76" s="1798"/>
      <c r="J76" s="1798"/>
    </row>
    <row r="77" spans="2:10">
      <c r="C77" s="1799" t="s">
        <v>715</v>
      </c>
      <c r="D77" s="1799"/>
      <c r="E77" s="1799"/>
      <c r="F77" s="1799"/>
    </row>
    <row r="78" spans="2:10" s="624" customFormat="1">
      <c r="C78" s="700"/>
    </row>
    <row r="79" spans="2:10" ht="12.75">
      <c r="B79" s="1795" t="s">
        <v>696</v>
      </c>
      <c r="C79" s="1795"/>
      <c r="D79" s="1795"/>
      <c r="E79" s="1795"/>
      <c r="F79" s="1795"/>
      <c r="G79" s="1795"/>
    </row>
    <row r="80" spans="2:10" ht="12.75">
      <c r="B80" s="878"/>
      <c r="C80" s="1796" t="s">
        <v>697</v>
      </c>
      <c r="D80" s="1796"/>
      <c r="E80" s="1796"/>
      <c r="F80" s="1796"/>
      <c r="G80" s="1796"/>
    </row>
    <row r="81" spans="2:11" ht="12.75">
      <c r="B81" s="878"/>
      <c r="C81" s="1796" t="s">
        <v>699</v>
      </c>
      <c r="D81" s="1796"/>
      <c r="E81" s="1796"/>
      <c r="F81" s="1796"/>
      <c r="G81" s="1796"/>
      <c r="H81" s="1796"/>
      <c r="I81" s="1796"/>
      <c r="J81" s="1796"/>
      <c r="K81" s="1796"/>
    </row>
    <row r="82" spans="2:11" ht="12.75">
      <c r="B82" s="878"/>
      <c r="C82" s="261"/>
      <c r="D82" s="878"/>
      <c r="E82" s="878"/>
    </row>
    <row r="83" spans="2:11" ht="12.75">
      <c r="B83" s="878"/>
      <c r="C83" s="1074" t="s">
        <v>700</v>
      </c>
      <c r="D83" s="1076"/>
      <c r="E83" s="878"/>
    </row>
    <row r="84" spans="2:11" ht="12.75">
      <c r="B84" s="878"/>
      <c r="C84" s="1074" t="s">
        <v>701</v>
      </c>
      <c r="D84" s="1076" t="s">
        <v>702</v>
      </c>
      <c r="E84" s="878"/>
    </row>
    <row r="85" spans="2:11" ht="12.75">
      <c r="B85" s="878"/>
      <c r="C85" s="1074">
        <v>2020</v>
      </c>
      <c r="D85" s="1076">
        <v>20</v>
      </c>
      <c r="E85" s="878"/>
    </row>
    <row r="86" spans="2:11" ht="12.75">
      <c r="B86" s="878"/>
      <c r="C86" s="1074"/>
      <c r="D86" s="1076"/>
      <c r="E86" s="878"/>
    </row>
    <row r="87" spans="2:11" ht="12.75">
      <c r="B87" s="878"/>
      <c r="C87" s="1794" t="s">
        <v>703</v>
      </c>
      <c r="D87" s="1794"/>
      <c r="E87" s="1794"/>
    </row>
    <row r="88" spans="2:11" ht="12.75">
      <c r="B88" s="878"/>
      <c r="C88" s="1074" t="s">
        <v>704</v>
      </c>
      <c r="D88" s="1076" t="s">
        <v>702</v>
      </c>
      <c r="E88" s="878"/>
    </row>
    <row r="89" spans="2:11" s="1077" customFormat="1" ht="12.75">
      <c r="B89" s="1075"/>
      <c r="C89" s="1074" t="s">
        <v>705</v>
      </c>
      <c r="D89" s="1076">
        <v>20</v>
      </c>
      <c r="E89" s="1075"/>
    </row>
    <row r="90" spans="2:11" s="1077" customFormat="1" ht="12.75">
      <c r="B90" s="1075"/>
      <c r="C90" s="1074"/>
      <c r="D90" s="1076"/>
      <c r="E90" s="1075"/>
    </row>
    <row r="91" spans="2:11" s="1077" customFormat="1" ht="12.75">
      <c r="B91" s="1075"/>
      <c r="C91" s="1794" t="s">
        <v>716</v>
      </c>
      <c r="D91" s="1794"/>
      <c r="E91" s="1794"/>
      <c r="F91" s="1794"/>
      <c r="G91" s="1794"/>
    </row>
    <row r="92" spans="2:11" s="1077" customFormat="1" ht="12.75">
      <c r="B92" s="1075"/>
      <c r="C92" s="1074" t="s">
        <v>717</v>
      </c>
      <c r="D92" s="1076" t="s">
        <v>702</v>
      </c>
      <c r="E92" s="1075"/>
    </row>
    <row r="93" spans="2:11" s="1077" customFormat="1" ht="12.75">
      <c r="B93" s="1075"/>
      <c r="C93" s="1074">
        <v>1</v>
      </c>
      <c r="D93" s="1076">
        <v>20</v>
      </c>
      <c r="E93" s="1075"/>
    </row>
    <row r="94" spans="2:11" s="1077" customFormat="1" ht="12.75">
      <c r="B94" s="1075"/>
      <c r="C94" s="1074"/>
      <c r="D94" s="1076"/>
      <c r="E94" s="1075"/>
    </row>
    <row r="95" spans="2:11" s="1077" customFormat="1" ht="12.75">
      <c r="B95" s="1075"/>
      <c r="C95" s="1794" t="s">
        <v>708</v>
      </c>
      <c r="D95" s="1794"/>
      <c r="E95" s="1794"/>
      <c r="F95" s="1794"/>
      <c r="G95" s="1794"/>
      <c r="H95" s="1794"/>
      <c r="I95" s="1794"/>
      <c r="J95" s="1794"/>
    </row>
    <row r="96" spans="2:11" s="1077" customFormat="1" ht="12.75">
      <c r="B96" s="1075"/>
      <c r="C96" s="1074" t="s">
        <v>709</v>
      </c>
      <c r="D96" s="1076" t="s">
        <v>702</v>
      </c>
      <c r="E96" s="1075"/>
    </row>
    <row r="97" spans="2:7" s="1077" customFormat="1" ht="12.75">
      <c r="B97" s="1075"/>
      <c r="C97" s="1074" t="s">
        <v>372</v>
      </c>
      <c r="D97" s="1076">
        <v>2</v>
      </c>
      <c r="E97" s="1075"/>
    </row>
    <row r="98" spans="2:7" s="1077" customFormat="1" ht="12.75">
      <c r="B98" s="1075"/>
      <c r="C98" s="1074" t="s">
        <v>1016</v>
      </c>
      <c r="D98" s="1076">
        <v>1</v>
      </c>
      <c r="E98" s="1075"/>
    </row>
    <row r="99" spans="2:7" ht="12.75">
      <c r="B99" s="878"/>
      <c r="C99" s="1074" t="s">
        <v>1017</v>
      </c>
      <c r="D99" s="1076">
        <v>1</v>
      </c>
      <c r="E99" s="878"/>
    </row>
    <row r="100" spans="2:7" ht="12.75">
      <c r="B100" s="878"/>
      <c r="C100" s="1074" t="s">
        <v>377</v>
      </c>
      <c r="D100" s="1076">
        <v>4</v>
      </c>
      <c r="E100" s="878"/>
    </row>
    <row r="101" spans="2:7" ht="12.75">
      <c r="B101" s="878"/>
      <c r="C101" s="1074" t="s">
        <v>718</v>
      </c>
      <c r="D101" s="1076">
        <v>2</v>
      </c>
      <c r="E101" s="878"/>
    </row>
    <row r="102" spans="2:7" ht="12.75">
      <c r="B102" s="878"/>
      <c r="C102" s="1074" t="s">
        <v>93</v>
      </c>
      <c r="D102" s="1076">
        <v>9</v>
      </c>
      <c r="E102" s="878"/>
    </row>
    <row r="103" spans="2:7" ht="12.75">
      <c r="B103" s="878"/>
      <c r="C103" s="1074" t="s">
        <v>1018</v>
      </c>
      <c r="D103" s="1076">
        <v>1</v>
      </c>
      <c r="E103" s="878"/>
    </row>
    <row r="104" spans="2:7" ht="12.75">
      <c r="B104" s="878"/>
      <c r="C104" s="1074"/>
      <c r="D104" s="1173"/>
      <c r="E104" s="878"/>
    </row>
    <row r="105" spans="2:7" s="1143" customFormat="1" ht="12.75">
      <c r="B105" s="1797" t="s">
        <v>1824</v>
      </c>
      <c r="C105" s="1797"/>
      <c r="D105" s="1797"/>
      <c r="E105" s="1797"/>
      <c r="F105" s="1797"/>
      <c r="G105" s="1797"/>
    </row>
    <row r="106" spans="2:7" s="1143" customFormat="1" ht="12.75">
      <c r="B106" s="1172"/>
      <c r="C106" s="1171" t="s">
        <v>1825</v>
      </c>
      <c r="D106" s="1173"/>
      <c r="E106" s="1172"/>
    </row>
    <row r="107" spans="2:7" s="1143" customFormat="1" ht="12.75">
      <c r="B107" s="1172"/>
      <c r="C107" s="1171"/>
      <c r="D107" s="1173"/>
      <c r="E107" s="1172"/>
    </row>
    <row r="108" spans="2:7" s="1143" customFormat="1" ht="12.75">
      <c r="B108" s="1172"/>
      <c r="C108" s="1171" t="s">
        <v>700</v>
      </c>
      <c r="D108" s="1173"/>
      <c r="E108" s="1172"/>
    </row>
    <row r="109" spans="2:7" s="1143" customFormat="1" ht="12.75">
      <c r="B109" s="1172"/>
      <c r="C109" s="1171" t="s">
        <v>701</v>
      </c>
      <c r="D109" s="1173" t="s">
        <v>702</v>
      </c>
      <c r="E109" s="1172"/>
    </row>
    <row r="110" spans="2:7" s="1143" customFormat="1" ht="12.75">
      <c r="B110" s="1172"/>
      <c r="C110" s="1171">
        <v>2020</v>
      </c>
      <c r="D110" s="1173">
        <v>4</v>
      </c>
      <c r="E110" s="1172"/>
    </row>
    <row r="111" spans="2:7" s="1143" customFormat="1" ht="12.75">
      <c r="B111" s="1172"/>
      <c r="C111" s="1171"/>
      <c r="D111" s="1173"/>
      <c r="E111" s="1172"/>
    </row>
    <row r="112" spans="2:7" s="1143" customFormat="1" ht="12.75">
      <c r="B112" s="1172"/>
      <c r="C112" s="1794" t="s">
        <v>703</v>
      </c>
      <c r="D112" s="1794"/>
      <c r="E112" s="1794"/>
    </row>
    <row r="113" spans="2:10" s="1143" customFormat="1" ht="12.75">
      <c r="B113" s="1172"/>
      <c r="C113" s="1171" t="s">
        <v>704</v>
      </c>
      <c r="D113" s="1173" t="s">
        <v>702</v>
      </c>
      <c r="E113" s="1172"/>
    </row>
    <row r="114" spans="2:10" s="1143" customFormat="1" ht="12.75">
      <c r="B114" s="1172"/>
      <c r="C114" s="1171" t="s">
        <v>705</v>
      </c>
      <c r="D114" s="1173">
        <v>4</v>
      </c>
      <c r="E114" s="1172"/>
    </row>
    <row r="115" spans="2:10" s="1143" customFormat="1" ht="12.75">
      <c r="B115" s="1172"/>
      <c r="C115" s="1171"/>
      <c r="D115" s="1173"/>
      <c r="E115" s="1172"/>
    </row>
    <row r="116" spans="2:10" s="1143" customFormat="1" ht="12.75">
      <c r="B116" s="1172"/>
      <c r="C116" s="1794" t="s">
        <v>706</v>
      </c>
      <c r="D116" s="1794"/>
      <c r="E116" s="1794"/>
      <c r="F116" s="1794"/>
    </row>
    <row r="117" spans="2:10" s="1143" customFormat="1" ht="12.75">
      <c r="B117" s="1172"/>
      <c r="C117" s="1171" t="s">
        <v>707</v>
      </c>
      <c r="D117" s="1173" t="s">
        <v>702</v>
      </c>
      <c r="E117" s="1172"/>
    </row>
    <row r="118" spans="2:10" s="1143" customFormat="1" ht="12.75">
      <c r="B118" s="1172"/>
      <c r="C118" s="1171">
        <v>1</v>
      </c>
      <c r="D118" s="1173">
        <v>3</v>
      </c>
      <c r="E118" s="1172"/>
    </row>
    <row r="119" spans="2:10" s="1143" customFormat="1" ht="12.75">
      <c r="B119" s="1172"/>
      <c r="C119" s="1171">
        <v>2</v>
      </c>
      <c r="D119" s="1173">
        <v>1</v>
      </c>
      <c r="E119" s="1172"/>
    </row>
    <row r="120" spans="2:10" s="1143" customFormat="1" ht="12.75">
      <c r="B120" s="1172"/>
      <c r="C120" s="1171"/>
      <c r="D120" s="1173"/>
      <c r="E120" s="1172"/>
    </row>
    <row r="121" spans="2:10" s="1143" customFormat="1" ht="12.75">
      <c r="B121" s="1172"/>
      <c r="C121" s="1794" t="s">
        <v>708</v>
      </c>
      <c r="D121" s="1794"/>
      <c r="E121" s="1794"/>
      <c r="F121" s="1794"/>
      <c r="G121" s="1794"/>
      <c r="H121" s="1794"/>
      <c r="I121" s="1794"/>
      <c r="J121" s="1794"/>
    </row>
    <row r="122" spans="2:10" s="1143" customFormat="1" ht="12.75">
      <c r="B122" s="1172"/>
      <c r="C122" s="1171" t="s">
        <v>709</v>
      </c>
      <c r="D122" s="1173" t="s">
        <v>702</v>
      </c>
      <c r="E122" s="1172"/>
    </row>
    <row r="123" spans="2:10" s="1143" customFormat="1" ht="12.75">
      <c r="B123" s="1172"/>
      <c r="C123" s="1171" t="s">
        <v>1826</v>
      </c>
      <c r="D123" s="1173">
        <v>1</v>
      </c>
      <c r="E123" s="1172"/>
    </row>
    <row r="124" spans="2:10" s="1143" customFormat="1" ht="12.75">
      <c r="B124" s="1172"/>
      <c r="C124" s="1171" t="s">
        <v>992</v>
      </c>
      <c r="D124" s="1173">
        <v>1</v>
      </c>
      <c r="E124" s="1172"/>
    </row>
    <row r="125" spans="2:10" s="1143" customFormat="1" ht="12.75">
      <c r="B125" s="1172"/>
      <c r="C125" s="1171" t="s">
        <v>1378</v>
      </c>
      <c r="D125" s="1173">
        <v>1</v>
      </c>
      <c r="E125" s="1172"/>
    </row>
    <row r="126" spans="2:10" s="1143" customFormat="1" ht="12.75">
      <c r="B126" s="1172"/>
      <c r="C126" s="1171" t="s">
        <v>804</v>
      </c>
      <c r="D126" s="1173">
        <v>1</v>
      </c>
      <c r="E126" s="1172"/>
    </row>
    <row r="127" spans="2:10" s="1143" customFormat="1" ht="12.75">
      <c r="B127" s="1172"/>
      <c r="C127" s="1171"/>
      <c r="D127" s="1173"/>
      <c r="E127" s="1172"/>
    </row>
    <row r="128" spans="2:10" ht="12.75">
      <c r="B128" s="1795" t="s">
        <v>1823</v>
      </c>
      <c r="C128" s="1795"/>
      <c r="D128" s="1795"/>
      <c r="E128" s="1795"/>
    </row>
    <row r="129" spans="2:10" ht="12.75">
      <c r="B129" s="878"/>
      <c r="C129" s="1796" t="s">
        <v>710</v>
      </c>
      <c r="D129" s="1796"/>
      <c r="E129" s="1796"/>
      <c r="F129" s="1796"/>
      <c r="G129" s="1796"/>
    </row>
    <row r="130" spans="2:10" ht="12.75">
      <c r="B130" s="878"/>
      <c r="C130" s="261" t="s">
        <v>711</v>
      </c>
      <c r="D130" s="878"/>
      <c r="E130" s="878"/>
    </row>
    <row r="131" spans="2:10" ht="12.75">
      <c r="B131" s="878"/>
      <c r="C131" s="261"/>
      <c r="D131" s="878"/>
      <c r="E131" s="878"/>
    </row>
    <row r="132" spans="2:10" ht="12.75">
      <c r="B132" s="878"/>
      <c r="C132" s="1074" t="s">
        <v>700</v>
      </c>
      <c r="D132" s="1076"/>
      <c r="E132" s="878"/>
    </row>
    <row r="133" spans="2:10" ht="12.75">
      <c r="B133" s="878"/>
      <c r="C133" s="1074" t="s">
        <v>701</v>
      </c>
      <c r="D133" s="1076" t="s">
        <v>702</v>
      </c>
      <c r="E133" s="878"/>
    </row>
    <row r="134" spans="2:10" ht="12.75">
      <c r="B134" s="878"/>
      <c r="C134" s="1074">
        <v>2020</v>
      </c>
      <c r="D134" s="1076">
        <v>8</v>
      </c>
      <c r="E134" s="878"/>
    </row>
    <row r="135" spans="2:10" ht="12.75">
      <c r="B135" s="878"/>
      <c r="C135" s="1074"/>
      <c r="D135" s="1076"/>
      <c r="E135" s="878"/>
    </row>
    <row r="136" spans="2:10" ht="12.75">
      <c r="B136" s="878"/>
      <c r="C136" s="1794" t="s">
        <v>703</v>
      </c>
      <c r="D136" s="1794"/>
      <c r="E136" s="1794"/>
    </row>
    <row r="137" spans="2:10" s="1077" customFormat="1" ht="12.75">
      <c r="B137" s="1075"/>
      <c r="C137" s="1074" t="s">
        <v>704</v>
      </c>
      <c r="D137" s="1076" t="s">
        <v>702</v>
      </c>
      <c r="E137" s="1075"/>
    </row>
    <row r="138" spans="2:10" s="1077" customFormat="1" ht="12.75">
      <c r="B138" s="1075"/>
      <c r="C138" s="1074" t="s">
        <v>705</v>
      </c>
      <c r="D138" s="1076">
        <v>8</v>
      </c>
      <c r="E138" s="1075"/>
    </row>
    <row r="139" spans="2:10" s="1077" customFormat="1" ht="12.75">
      <c r="B139" s="1075"/>
      <c r="C139" s="1074"/>
      <c r="D139" s="1076"/>
      <c r="E139" s="1075"/>
    </row>
    <row r="140" spans="2:10" s="1077" customFormat="1" ht="12.75">
      <c r="B140" s="1075"/>
      <c r="C140" s="1794" t="s">
        <v>716</v>
      </c>
      <c r="D140" s="1794"/>
      <c r="E140" s="1794"/>
      <c r="F140" s="1794"/>
      <c r="G140" s="1794"/>
    </row>
    <row r="141" spans="2:10" s="1077" customFormat="1" ht="12.75">
      <c r="B141" s="1075"/>
      <c r="C141" s="1074" t="s">
        <v>717</v>
      </c>
      <c r="D141" s="1076" t="s">
        <v>702</v>
      </c>
      <c r="E141" s="1075"/>
    </row>
    <row r="142" spans="2:10" s="1077" customFormat="1" ht="12.75">
      <c r="B142" s="1075"/>
      <c r="C142" s="1074">
        <v>1</v>
      </c>
      <c r="D142" s="1076">
        <v>8</v>
      </c>
      <c r="E142" s="1075"/>
    </row>
    <row r="143" spans="2:10" s="1077" customFormat="1" ht="12.75">
      <c r="B143" s="1075"/>
      <c r="C143" s="1074"/>
      <c r="D143" s="1076"/>
      <c r="E143" s="1075"/>
    </row>
    <row r="144" spans="2:10" s="1077" customFormat="1" ht="12.75">
      <c r="B144" s="1075"/>
      <c r="C144" s="1794" t="s">
        <v>708</v>
      </c>
      <c r="D144" s="1794"/>
      <c r="E144" s="1794"/>
      <c r="F144" s="1794"/>
      <c r="G144" s="1794"/>
      <c r="H144" s="1794"/>
      <c r="I144" s="1794"/>
      <c r="J144" s="1794"/>
    </row>
    <row r="145" spans="2:5" s="1077" customFormat="1" ht="12.75">
      <c r="B145" s="1075"/>
      <c r="C145" s="1074" t="s">
        <v>709</v>
      </c>
      <c r="D145" s="1076" t="s">
        <v>702</v>
      </c>
      <c r="E145" s="1075"/>
    </row>
    <row r="146" spans="2:5" ht="12.75">
      <c r="B146" s="878"/>
      <c r="C146" s="1074" t="s">
        <v>712</v>
      </c>
      <c r="D146" s="1076">
        <v>1</v>
      </c>
      <c r="E146" s="878"/>
    </row>
    <row r="147" spans="2:5" ht="12.75">
      <c r="B147" s="878"/>
      <c r="C147" s="1074" t="s">
        <v>1019</v>
      </c>
      <c r="D147" s="1076">
        <v>1</v>
      </c>
      <c r="E147" s="878"/>
    </row>
    <row r="148" spans="2:5" ht="12.75">
      <c r="B148" s="878"/>
      <c r="C148" s="1074" t="s">
        <v>713</v>
      </c>
      <c r="D148" s="1076">
        <v>4</v>
      </c>
      <c r="E148" s="878"/>
    </row>
    <row r="149" spans="2:5" ht="12.75">
      <c r="B149" s="878"/>
      <c r="C149" s="1074" t="s">
        <v>1020</v>
      </c>
      <c r="D149" s="1076">
        <v>1</v>
      </c>
      <c r="E149" s="878"/>
    </row>
    <row r="150" spans="2:5" s="1143" customFormat="1" ht="12.75">
      <c r="B150" s="1146"/>
      <c r="C150" s="1145" t="s">
        <v>1805</v>
      </c>
      <c r="D150" s="1147">
        <v>1</v>
      </c>
      <c r="E150" s="1146"/>
    </row>
    <row r="153" spans="2:5">
      <c r="B153" s="1362" t="s">
        <v>815</v>
      </c>
      <c r="C153" s="1362"/>
      <c r="D153" s="857"/>
    </row>
  </sheetData>
  <mergeCells count="38">
    <mergeCell ref="M1:P1"/>
    <mergeCell ref="B1:K1"/>
    <mergeCell ref="B2:K2"/>
    <mergeCell ref="B4:E4"/>
    <mergeCell ref="B6:G6"/>
    <mergeCell ref="C7:G7"/>
    <mergeCell ref="C8:D8"/>
    <mergeCell ref="C9:K9"/>
    <mergeCell ref="C15:E15"/>
    <mergeCell ref="C19:F19"/>
    <mergeCell ref="C23:J23"/>
    <mergeCell ref="B33:G33"/>
    <mergeCell ref="C40:E40"/>
    <mergeCell ref="C44:F44"/>
    <mergeCell ref="C48:J48"/>
    <mergeCell ref="B54:E54"/>
    <mergeCell ref="C55:G55"/>
    <mergeCell ref="C62:E62"/>
    <mergeCell ref="C66:F66"/>
    <mergeCell ref="C70:J70"/>
    <mergeCell ref="B76:J76"/>
    <mergeCell ref="C77:F77"/>
    <mergeCell ref="B79:G79"/>
    <mergeCell ref="C80:G80"/>
    <mergeCell ref="C81:K81"/>
    <mergeCell ref="C87:E87"/>
    <mergeCell ref="C91:G91"/>
    <mergeCell ref="C95:J95"/>
    <mergeCell ref="B105:G105"/>
    <mergeCell ref="C112:E112"/>
    <mergeCell ref="C140:G140"/>
    <mergeCell ref="C144:J144"/>
    <mergeCell ref="B153:C153"/>
    <mergeCell ref="C116:F116"/>
    <mergeCell ref="C121:J121"/>
    <mergeCell ref="B128:E128"/>
    <mergeCell ref="C129:G129"/>
    <mergeCell ref="C136:E136"/>
  </mergeCells>
  <hyperlinks>
    <hyperlink ref="M1" location="Contents!A1" display="back to contents"/>
  </hyperlinks>
  <pageMargins left="0.7" right="0.7" top="0.75" bottom="0.75" header="0.3" footer="0.3"/>
  <pageSetup paperSize="9" scale="64"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sqref="A1:D1"/>
    </sheetView>
  </sheetViews>
  <sheetFormatPr defaultRowHeight="11.25"/>
  <cols>
    <col min="1" max="1" width="4.5" customWidth="1"/>
    <col min="2" max="2" width="40.83203125" customWidth="1"/>
    <col min="3" max="3" width="11.6640625" customWidth="1"/>
    <col min="4" max="4" width="90.6640625" customWidth="1"/>
  </cols>
  <sheetData>
    <row r="1" spans="1:11" ht="18" customHeight="1">
      <c r="A1" s="1360" t="s">
        <v>719</v>
      </c>
      <c r="B1" s="1360"/>
      <c r="C1" s="1360"/>
      <c r="D1" s="1360"/>
      <c r="F1" s="1364" t="s">
        <v>665</v>
      </c>
      <c r="G1" s="1364"/>
      <c r="H1" s="1364"/>
      <c r="I1" s="1364"/>
    </row>
    <row r="2" spans="1:11" ht="15" customHeight="1">
      <c r="A2" s="1360" t="s">
        <v>720</v>
      </c>
      <c r="B2" s="1360"/>
      <c r="C2" s="1360"/>
      <c r="D2" s="1360"/>
    </row>
    <row r="3" spans="1:11" s="624" customFormat="1" ht="15.75">
      <c r="B3" s="854"/>
    </row>
    <row r="4" spans="1:11" ht="12.75">
      <c r="B4" s="1340" t="s">
        <v>721</v>
      </c>
      <c r="C4" s="1340"/>
      <c r="D4" s="1340"/>
    </row>
    <row r="5" spans="1:11" ht="12.75">
      <c r="B5" s="860"/>
      <c r="C5" s="860"/>
      <c r="D5" s="860"/>
    </row>
    <row r="6" spans="1:11" ht="12.75">
      <c r="B6" s="1801" t="s">
        <v>1021</v>
      </c>
      <c r="C6" s="1801"/>
      <c r="D6" s="1801"/>
      <c r="E6" s="1801"/>
      <c r="F6" s="1801"/>
      <c r="G6" s="1801"/>
      <c r="H6" s="1801"/>
      <c r="I6" s="1801"/>
      <c r="J6" s="1801"/>
      <c r="K6" s="1801"/>
    </row>
    <row r="7" spans="1:11" s="624" customFormat="1" ht="12.75">
      <c r="B7" s="275"/>
      <c r="C7" s="1076"/>
      <c r="D7" s="1076"/>
    </row>
    <row r="8" spans="1:11" s="624" customFormat="1" ht="12.75">
      <c r="B8" s="1076" t="s">
        <v>722</v>
      </c>
      <c r="C8" s="1076" t="s">
        <v>709</v>
      </c>
      <c r="D8" s="1076" t="s">
        <v>723</v>
      </c>
    </row>
    <row r="9" spans="1:11" s="624" customFormat="1" ht="12.75">
      <c r="B9" s="1076" t="s">
        <v>1022</v>
      </c>
      <c r="C9" s="1076" t="s">
        <v>43</v>
      </c>
      <c r="D9" s="1076" t="s">
        <v>395</v>
      </c>
    </row>
    <row r="10" spans="1:11" ht="12.75">
      <c r="B10" s="1076" t="s">
        <v>724</v>
      </c>
      <c r="C10" s="1076" t="s">
        <v>694</v>
      </c>
      <c r="D10" s="1076" t="s">
        <v>1023</v>
      </c>
    </row>
    <row r="11" spans="1:11" ht="12.75">
      <c r="B11" s="1076" t="s">
        <v>724</v>
      </c>
      <c r="C11" s="1076" t="s">
        <v>694</v>
      </c>
      <c r="D11" s="1076" t="s">
        <v>1024</v>
      </c>
    </row>
    <row r="12" spans="1:11" ht="12.75">
      <c r="B12" s="1076" t="s">
        <v>724</v>
      </c>
      <c r="C12" s="1076" t="s">
        <v>694</v>
      </c>
      <c r="D12" s="1076" t="s">
        <v>1025</v>
      </c>
    </row>
    <row r="13" spans="1:11" ht="12.75">
      <c r="B13" s="1076" t="s">
        <v>1026</v>
      </c>
      <c r="C13" s="1076" t="s">
        <v>694</v>
      </c>
      <c r="D13" s="1076" t="s">
        <v>1027</v>
      </c>
    </row>
    <row r="14" spans="1:11" ht="12.75">
      <c r="B14" s="1076" t="s">
        <v>724</v>
      </c>
      <c r="C14" s="1076" t="s">
        <v>694</v>
      </c>
      <c r="D14" s="1076" t="s">
        <v>1028</v>
      </c>
    </row>
    <row r="18" spans="2:2">
      <c r="B18" s="856" t="s">
        <v>815</v>
      </c>
    </row>
  </sheetData>
  <mergeCells count="5">
    <mergeCell ref="F1:I1"/>
    <mergeCell ref="A1:D1"/>
    <mergeCell ref="A2:D2"/>
    <mergeCell ref="B4:D4"/>
    <mergeCell ref="B6:K6"/>
  </mergeCells>
  <hyperlinks>
    <hyperlink ref="F1" location="Contents!A1" display="back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showGridLines="0" workbookViewId="0">
      <selection sqref="A1:G1"/>
    </sheetView>
  </sheetViews>
  <sheetFormatPr defaultColWidth="9.33203125" defaultRowHeight="12"/>
  <cols>
    <col min="1" max="1" width="11.5" style="35" customWidth="1"/>
    <col min="2" max="2" width="11.6640625" style="35" bestFit="1" customWidth="1"/>
    <col min="3" max="8" width="9.6640625" style="35" bestFit="1" customWidth="1"/>
    <col min="9" max="9" width="13.5" style="35" bestFit="1" customWidth="1"/>
    <col min="10" max="10" width="9.6640625" style="35" bestFit="1" customWidth="1"/>
    <col min="11" max="11" width="11.6640625" style="35" bestFit="1" customWidth="1"/>
    <col min="12" max="20" width="9.6640625" style="35" bestFit="1" customWidth="1"/>
    <col min="21" max="21" width="4.83203125" style="35" customWidth="1"/>
    <col min="22" max="16384" width="9.33203125" style="35"/>
  </cols>
  <sheetData>
    <row r="1" spans="1:23" ht="18" customHeight="1">
      <c r="A1" s="1360" t="s">
        <v>131</v>
      </c>
      <c r="B1" s="1360"/>
      <c r="C1" s="1360"/>
      <c r="D1" s="1360"/>
      <c r="E1" s="1360"/>
      <c r="F1" s="1360"/>
      <c r="G1" s="1360"/>
      <c r="H1" s="778"/>
      <c r="L1" s="1364" t="s">
        <v>665</v>
      </c>
      <c r="M1" s="1364"/>
      <c r="R1" s="1364"/>
      <c r="S1" s="1364"/>
      <c r="T1" s="1364"/>
    </row>
    <row r="2" spans="1:23" ht="15" customHeight="1"/>
    <row r="3" spans="1:23" ht="12.75">
      <c r="A3" s="1802"/>
      <c r="B3" s="1802" t="s">
        <v>98</v>
      </c>
      <c r="C3" s="1802"/>
      <c r="D3" s="1802"/>
      <c r="E3" s="1802"/>
      <c r="F3" s="1802"/>
      <c r="G3" s="113"/>
      <c r="H3" s="113"/>
      <c r="I3" s="113"/>
      <c r="J3" s="113"/>
      <c r="K3" s="113"/>
      <c r="L3" s="113"/>
      <c r="M3" s="113"/>
      <c r="N3" s="113"/>
      <c r="O3" s="113"/>
      <c r="P3" s="113"/>
      <c r="Q3" s="113"/>
      <c r="R3" s="113"/>
      <c r="S3" s="113"/>
      <c r="T3" s="113"/>
      <c r="U3" s="113"/>
      <c r="V3" s="113"/>
      <c r="W3" s="113"/>
    </row>
    <row r="4" spans="1:23" ht="12.75">
      <c r="A4" s="1802"/>
      <c r="B4" s="1807" t="s">
        <v>100</v>
      </c>
      <c r="C4" s="1807" t="s">
        <v>101</v>
      </c>
      <c r="D4" s="1807" t="s">
        <v>38</v>
      </c>
      <c r="E4" s="1807" t="s">
        <v>39</v>
      </c>
      <c r="F4" s="1807" t="s">
        <v>96</v>
      </c>
      <c r="G4" s="1807" t="s">
        <v>102</v>
      </c>
      <c r="H4" s="1807" t="s">
        <v>103</v>
      </c>
      <c r="I4" s="1808" t="s">
        <v>99</v>
      </c>
      <c r="J4" s="113"/>
      <c r="K4" s="1804" t="s">
        <v>152</v>
      </c>
      <c r="L4" s="557"/>
      <c r="M4" s="1808" t="s">
        <v>153</v>
      </c>
      <c r="N4" s="113"/>
      <c r="O4" s="113"/>
      <c r="P4" s="113"/>
      <c r="Q4" s="113"/>
      <c r="R4" s="113"/>
      <c r="S4" s="113"/>
      <c r="T4" s="113"/>
      <c r="U4" s="113"/>
      <c r="V4" s="113"/>
      <c r="W4" s="113"/>
    </row>
    <row r="5" spans="1:23" ht="12.75">
      <c r="A5" s="793"/>
      <c r="B5" s="1807"/>
      <c r="C5" s="1807"/>
      <c r="D5" s="1807"/>
      <c r="E5" s="1807"/>
      <c r="F5" s="1807"/>
      <c r="G5" s="1807"/>
      <c r="H5" s="1807"/>
      <c r="I5" s="1808"/>
      <c r="J5" s="792"/>
      <c r="K5" s="1804"/>
      <c r="L5" s="557"/>
      <c r="M5" s="1808"/>
      <c r="N5" s="792"/>
      <c r="O5" s="792"/>
      <c r="P5" s="792"/>
      <c r="Q5" s="792"/>
      <c r="R5" s="792"/>
      <c r="S5" s="792"/>
      <c r="T5" s="792"/>
      <c r="U5" s="792"/>
      <c r="V5" s="792"/>
      <c r="W5" s="792"/>
    </row>
    <row r="6" spans="1:23" ht="12.75">
      <c r="A6" s="1803" t="s">
        <v>132</v>
      </c>
      <c r="B6" s="1803"/>
      <c r="C6" s="113"/>
      <c r="D6" s="113"/>
      <c r="E6" s="113"/>
      <c r="F6" s="113"/>
      <c r="G6" s="113"/>
      <c r="H6" s="113"/>
      <c r="I6" s="113"/>
      <c r="J6" s="113"/>
      <c r="K6" s="113"/>
      <c r="L6" s="113"/>
      <c r="M6" s="113"/>
      <c r="N6" s="113"/>
      <c r="O6" s="113"/>
      <c r="P6" s="113"/>
      <c r="Q6" s="113"/>
      <c r="R6" s="113"/>
      <c r="S6" s="113"/>
      <c r="T6" s="113"/>
      <c r="U6" s="113"/>
      <c r="V6" s="113"/>
      <c r="W6" s="113"/>
    </row>
    <row r="7" spans="1:23" ht="12.75">
      <c r="A7" s="238">
        <v>2000</v>
      </c>
      <c r="B7" s="239">
        <v>0</v>
      </c>
      <c r="C7" s="239">
        <v>73</v>
      </c>
      <c r="D7" s="239">
        <v>126</v>
      </c>
      <c r="E7" s="239">
        <v>69</v>
      </c>
      <c r="F7" s="239">
        <v>16</v>
      </c>
      <c r="G7" s="239">
        <v>3</v>
      </c>
      <c r="H7" s="239">
        <v>5</v>
      </c>
      <c r="I7" s="239">
        <v>292</v>
      </c>
      <c r="J7" s="113"/>
      <c r="K7" s="240">
        <f>SUM(C7:G7)</f>
        <v>287</v>
      </c>
      <c r="L7" s="113"/>
      <c r="M7" s="240">
        <f>I7-SUM(B7:H7)</f>
        <v>0</v>
      </c>
      <c r="N7" s="113"/>
      <c r="O7" s="113"/>
      <c r="Q7" s="113"/>
      <c r="R7" s="113"/>
      <c r="S7" s="113"/>
      <c r="T7" s="113"/>
      <c r="U7" s="113"/>
      <c r="V7" s="113"/>
      <c r="W7" s="113"/>
    </row>
    <row r="8" spans="1:23" ht="12.75">
      <c r="A8" s="238">
        <v>2001</v>
      </c>
      <c r="B8" s="241">
        <v>1</v>
      </c>
      <c r="C8" s="241">
        <v>79</v>
      </c>
      <c r="D8" s="241">
        <v>140</v>
      </c>
      <c r="E8" s="241">
        <v>70</v>
      </c>
      <c r="F8" s="241">
        <v>31</v>
      </c>
      <c r="G8" s="241">
        <v>8</v>
      </c>
      <c r="H8" s="241">
        <v>4</v>
      </c>
      <c r="I8" s="662">
        <v>333</v>
      </c>
      <c r="J8" s="113"/>
      <c r="K8" s="240">
        <f t="shared" ref="K8:K27" si="0">SUM(C8:G8)</f>
        <v>328</v>
      </c>
      <c r="L8" s="113"/>
      <c r="M8" s="240">
        <f t="shared" ref="M8:M27" si="1">I8-SUM(B8:H8)</f>
        <v>0</v>
      </c>
      <c r="N8" s="113"/>
      <c r="O8" s="113"/>
      <c r="Q8" s="113"/>
      <c r="R8" s="113"/>
      <c r="S8" s="113"/>
      <c r="T8" s="113"/>
      <c r="U8" s="113"/>
      <c r="V8" s="113"/>
      <c r="W8" s="113"/>
    </row>
    <row r="9" spans="1:23" ht="12.75">
      <c r="A9" s="238">
        <v>2002</v>
      </c>
      <c r="B9" s="241">
        <v>0</v>
      </c>
      <c r="C9" s="241">
        <v>100</v>
      </c>
      <c r="D9" s="241">
        <v>153</v>
      </c>
      <c r="E9" s="241">
        <v>92</v>
      </c>
      <c r="F9" s="241">
        <v>27</v>
      </c>
      <c r="G9" s="241">
        <v>7</v>
      </c>
      <c r="H9" s="241">
        <v>3</v>
      </c>
      <c r="I9" s="241">
        <v>382</v>
      </c>
      <c r="J9" s="113"/>
      <c r="K9" s="240">
        <f t="shared" si="0"/>
        <v>379</v>
      </c>
      <c r="L9" s="113"/>
      <c r="M9" s="240">
        <f t="shared" si="1"/>
        <v>0</v>
      </c>
      <c r="N9" s="113"/>
      <c r="O9" s="113"/>
      <c r="P9" s="1340" t="s">
        <v>548</v>
      </c>
      <c r="Q9" s="1340"/>
      <c r="R9" s="1340"/>
      <c r="S9" s="1340"/>
      <c r="T9" s="1340"/>
      <c r="U9" s="113"/>
      <c r="V9" s="113"/>
      <c r="W9" s="113"/>
    </row>
    <row r="10" spans="1:23" ht="12.75">
      <c r="A10" s="238">
        <v>2003</v>
      </c>
      <c r="B10" s="241">
        <v>0</v>
      </c>
      <c r="C10" s="241">
        <v>78</v>
      </c>
      <c r="D10" s="241">
        <v>123</v>
      </c>
      <c r="E10" s="241">
        <v>81</v>
      </c>
      <c r="F10" s="241">
        <v>20</v>
      </c>
      <c r="G10" s="241">
        <v>11</v>
      </c>
      <c r="H10" s="241">
        <v>6</v>
      </c>
      <c r="I10" s="662">
        <v>319</v>
      </c>
      <c r="J10" s="113"/>
      <c r="K10" s="240">
        <f t="shared" si="0"/>
        <v>313</v>
      </c>
      <c r="L10" s="113"/>
      <c r="M10" s="240">
        <f t="shared" si="1"/>
        <v>0</v>
      </c>
      <c r="N10" s="113"/>
      <c r="O10" s="113"/>
      <c r="P10" s="1340" t="s">
        <v>546</v>
      </c>
      <c r="Q10" s="1340"/>
      <c r="R10" s="1340"/>
      <c r="S10" s="1340"/>
      <c r="T10" s="1340"/>
      <c r="U10" s="113"/>
      <c r="V10" s="113"/>
      <c r="W10" s="113"/>
    </row>
    <row r="11" spans="1:23" ht="12.75">
      <c r="A11" s="238">
        <v>2004</v>
      </c>
      <c r="B11" s="241">
        <v>0</v>
      </c>
      <c r="C11" s="241">
        <v>81</v>
      </c>
      <c r="D11" s="241">
        <v>138</v>
      </c>
      <c r="E11" s="241">
        <v>92</v>
      </c>
      <c r="F11" s="241">
        <v>35</v>
      </c>
      <c r="G11" s="241">
        <v>2</v>
      </c>
      <c r="H11" s="241">
        <v>8</v>
      </c>
      <c r="I11" s="241">
        <v>356</v>
      </c>
      <c r="J11" s="113"/>
      <c r="K11" s="240">
        <f t="shared" si="0"/>
        <v>348</v>
      </c>
      <c r="L11" s="113"/>
      <c r="M11" s="240">
        <f t="shared" si="1"/>
        <v>0</v>
      </c>
      <c r="N11" s="113"/>
      <c r="O11" s="113"/>
      <c r="P11" s="1340" t="s">
        <v>547</v>
      </c>
      <c r="Q11" s="1340"/>
      <c r="R11" s="1340"/>
      <c r="S11" s="1340"/>
      <c r="T11" s="1340"/>
      <c r="U11" s="113"/>
      <c r="V11" s="113"/>
      <c r="W11" s="113"/>
    </row>
    <row r="12" spans="1:23" ht="12.75">
      <c r="A12" s="238">
        <v>2005</v>
      </c>
      <c r="B12" s="241">
        <v>1</v>
      </c>
      <c r="C12" s="241">
        <v>47</v>
      </c>
      <c r="D12" s="241">
        <v>104</v>
      </c>
      <c r="E12" s="241">
        <v>126</v>
      </c>
      <c r="F12" s="241">
        <v>37</v>
      </c>
      <c r="G12" s="241">
        <v>11</v>
      </c>
      <c r="H12" s="241">
        <v>10</v>
      </c>
      <c r="I12" s="241">
        <v>336</v>
      </c>
      <c r="J12" s="113"/>
      <c r="K12" s="240">
        <f t="shared" si="0"/>
        <v>325</v>
      </c>
      <c r="L12" s="113"/>
      <c r="M12" s="240">
        <f t="shared" si="1"/>
        <v>0</v>
      </c>
      <c r="N12" s="113"/>
      <c r="O12" s="113"/>
      <c r="P12" s="113"/>
      <c r="Q12" s="113"/>
      <c r="R12" s="113"/>
      <c r="S12" s="113"/>
      <c r="T12" s="113"/>
      <c r="U12" s="113"/>
      <c r="V12" s="113"/>
      <c r="W12" s="113"/>
    </row>
    <row r="13" spans="1:23" ht="12.75">
      <c r="A13" s="238">
        <v>2006</v>
      </c>
      <c r="B13" s="241">
        <v>0</v>
      </c>
      <c r="C13" s="241">
        <v>69</v>
      </c>
      <c r="D13" s="241">
        <v>154</v>
      </c>
      <c r="E13" s="241">
        <v>127</v>
      </c>
      <c r="F13" s="241">
        <v>54</v>
      </c>
      <c r="G13" s="241">
        <v>15</v>
      </c>
      <c r="H13" s="241">
        <v>1</v>
      </c>
      <c r="I13" s="662">
        <v>420</v>
      </c>
      <c r="J13" s="113"/>
      <c r="K13" s="240">
        <f t="shared" si="0"/>
        <v>419</v>
      </c>
      <c r="L13" s="113"/>
      <c r="M13" s="240">
        <f t="shared" si="1"/>
        <v>0</v>
      </c>
      <c r="N13" s="113"/>
      <c r="O13" s="113"/>
      <c r="P13" s="113"/>
      <c r="Q13" s="113"/>
      <c r="R13" s="113"/>
      <c r="S13" s="113"/>
      <c r="T13" s="113"/>
      <c r="U13" s="113"/>
      <c r="V13" s="113"/>
      <c r="W13" s="113"/>
    </row>
    <row r="14" spans="1:23" ht="12.75">
      <c r="A14" s="238">
        <v>2007</v>
      </c>
      <c r="B14" s="241">
        <v>0</v>
      </c>
      <c r="C14" s="241">
        <v>94</v>
      </c>
      <c r="D14" s="241">
        <v>149</v>
      </c>
      <c r="E14" s="241">
        <v>149</v>
      </c>
      <c r="F14" s="241">
        <v>45</v>
      </c>
      <c r="G14" s="241">
        <v>11</v>
      </c>
      <c r="H14" s="241">
        <v>7</v>
      </c>
      <c r="I14" s="241">
        <v>455</v>
      </c>
      <c r="J14" s="113"/>
      <c r="K14" s="240">
        <f t="shared" si="0"/>
        <v>448</v>
      </c>
      <c r="L14" s="113"/>
      <c r="M14" s="240">
        <f t="shared" si="1"/>
        <v>0</v>
      </c>
      <c r="N14" s="113"/>
      <c r="O14" s="113"/>
      <c r="P14" s="113"/>
      <c r="Q14" s="113"/>
      <c r="R14" s="113"/>
      <c r="S14" s="113"/>
      <c r="T14" s="113"/>
      <c r="U14" s="113"/>
      <c r="V14" s="113"/>
      <c r="W14" s="113"/>
    </row>
    <row r="15" spans="1:23" ht="12.75">
      <c r="A15" s="238">
        <v>2008</v>
      </c>
      <c r="B15" s="241">
        <v>0</v>
      </c>
      <c r="C15" s="241">
        <v>92</v>
      </c>
      <c r="D15" s="241">
        <v>211</v>
      </c>
      <c r="E15" s="241">
        <v>174</v>
      </c>
      <c r="F15" s="241">
        <v>71</v>
      </c>
      <c r="G15" s="241">
        <v>17</v>
      </c>
      <c r="H15" s="241">
        <v>9</v>
      </c>
      <c r="I15" s="241">
        <v>574</v>
      </c>
      <c r="J15" s="113"/>
      <c r="K15" s="240">
        <f t="shared" si="0"/>
        <v>565</v>
      </c>
      <c r="L15" s="113"/>
      <c r="M15" s="240">
        <f t="shared" si="1"/>
        <v>0</v>
      </c>
      <c r="N15" s="113"/>
      <c r="O15" s="113"/>
      <c r="P15" s="113"/>
      <c r="Q15" s="113"/>
      <c r="R15" s="113"/>
      <c r="S15" s="113"/>
      <c r="T15" s="113"/>
      <c r="U15" s="113"/>
      <c r="V15" s="113"/>
      <c r="W15" s="113"/>
    </row>
    <row r="16" spans="1:23" ht="12.75">
      <c r="A16" s="238">
        <v>2009</v>
      </c>
      <c r="B16" s="242">
        <v>2</v>
      </c>
      <c r="C16" s="242">
        <v>69</v>
      </c>
      <c r="D16" s="242">
        <v>178</v>
      </c>
      <c r="E16" s="242">
        <v>189</v>
      </c>
      <c r="F16" s="242">
        <v>78</v>
      </c>
      <c r="G16" s="242">
        <v>20</v>
      </c>
      <c r="H16" s="242">
        <v>9</v>
      </c>
      <c r="I16" s="242">
        <v>545</v>
      </c>
      <c r="J16" s="113"/>
      <c r="K16" s="240">
        <f t="shared" si="0"/>
        <v>534</v>
      </c>
      <c r="L16" s="113"/>
      <c r="M16" s="240">
        <f t="shared" si="1"/>
        <v>0</v>
      </c>
      <c r="N16" s="113"/>
      <c r="O16" s="113"/>
      <c r="P16" s="113"/>
      <c r="Q16" s="113"/>
      <c r="R16" s="113"/>
      <c r="S16" s="113"/>
      <c r="T16" s="113"/>
      <c r="U16" s="113"/>
      <c r="V16" s="113"/>
      <c r="W16" s="113"/>
    </row>
    <row r="17" spans="1:23" ht="12.75">
      <c r="A17" s="238">
        <v>2010</v>
      </c>
      <c r="B17" s="243">
        <v>0</v>
      </c>
      <c r="C17" s="243">
        <v>65</v>
      </c>
      <c r="D17" s="243">
        <v>161</v>
      </c>
      <c r="E17" s="243">
        <v>158</v>
      </c>
      <c r="F17" s="243">
        <v>76</v>
      </c>
      <c r="G17" s="243">
        <v>20</v>
      </c>
      <c r="H17" s="243">
        <v>5</v>
      </c>
      <c r="I17" s="243">
        <v>485</v>
      </c>
      <c r="J17" s="113"/>
      <c r="K17" s="240">
        <f t="shared" si="0"/>
        <v>480</v>
      </c>
      <c r="L17" s="113"/>
      <c r="M17" s="240">
        <f t="shared" si="1"/>
        <v>0</v>
      </c>
      <c r="N17" s="113"/>
      <c r="O17" s="113"/>
      <c r="P17" s="113"/>
      <c r="Q17" s="113"/>
      <c r="R17" s="113"/>
      <c r="S17" s="113"/>
      <c r="T17" s="113"/>
      <c r="U17" s="113"/>
      <c r="V17" s="113"/>
      <c r="W17" s="113"/>
    </row>
    <row r="18" spans="1:23" ht="12.75">
      <c r="A18" s="238">
        <v>2011</v>
      </c>
      <c r="B18" s="243">
        <v>0</v>
      </c>
      <c r="C18" s="243">
        <v>58</v>
      </c>
      <c r="D18" s="243">
        <v>184</v>
      </c>
      <c r="E18" s="243">
        <v>212</v>
      </c>
      <c r="F18" s="243">
        <v>94</v>
      </c>
      <c r="G18" s="243">
        <v>26</v>
      </c>
      <c r="H18" s="243">
        <v>10</v>
      </c>
      <c r="I18" s="243">
        <v>584</v>
      </c>
      <c r="J18" s="113"/>
      <c r="K18" s="240">
        <f t="shared" si="0"/>
        <v>574</v>
      </c>
      <c r="L18" s="113"/>
      <c r="M18" s="240">
        <f t="shared" si="1"/>
        <v>0</v>
      </c>
      <c r="N18" s="113"/>
      <c r="O18" s="113"/>
      <c r="P18" s="113"/>
      <c r="Q18" s="113"/>
      <c r="R18" s="113"/>
      <c r="S18" s="113"/>
      <c r="T18" s="113"/>
      <c r="U18" s="113"/>
      <c r="V18" s="113"/>
      <c r="W18" s="113"/>
    </row>
    <row r="19" spans="1:23" ht="12.75">
      <c r="A19" s="238">
        <v>2012</v>
      </c>
      <c r="B19" s="243">
        <v>0</v>
      </c>
      <c r="C19" s="243">
        <v>46</v>
      </c>
      <c r="D19" s="243">
        <v>171</v>
      </c>
      <c r="E19" s="243">
        <v>199</v>
      </c>
      <c r="F19" s="243">
        <v>115</v>
      </c>
      <c r="G19" s="243">
        <v>34</v>
      </c>
      <c r="H19" s="243">
        <v>16</v>
      </c>
      <c r="I19" s="243">
        <v>581</v>
      </c>
      <c r="J19" s="113"/>
      <c r="K19" s="240">
        <f t="shared" si="0"/>
        <v>565</v>
      </c>
      <c r="L19" s="113"/>
      <c r="M19" s="240">
        <f t="shared" si="1"/>
        <v>0</v>
      </c>
      <c r="N19" s="113"/>
      <c r="O19" s="113"/>
      <c r="P19" s="113"/>
      <c r="Q19" s="113"/>
      <c r="R19" s="113"/>
      <c r="S19" s="113"/>
      <c r="T19" s="113"/>
      <c r="U19" s="113"/>
      <c r="V19" s="113"/>
      <c r="W19" s="113"/>
    </row>
    <row r="20" spans="1:23" ht="12.75">
      <c r="A20" s="238">
        <v>2013</v>
      </c>
      <c r="B20" s="243">
        <v>0</v>
      </c>
      <c r="C20" s="243">
        <v>32</v>
      </c>
      <c r="D20" s="243">
        <v>138</v>
      </c>
      <c r="E20" s="243">
        <v>184</v>
      </c>
      <c r="F20" s="243">
        <v>125</v>
      </c>
      <c r="G20" s="243">
        <v>39</v>
      </c>
      <c r="H20" s="243">
        <v>9</v>
      </c>
      <c r="I20" s="243">
        <v>527</v>
      </c>
      <c r="J20" s="113"/>
      <c r="K20" s="240">
        <f t="shared" si="0"/>
        <v>518</v>
      </c>
      <c r="L20" s="113"/>
      <c r="M20" s="240">
        <f t="shared" si="1"/>
        <v>0</v>
      </c>
      <c r="N20" s="113"/>
      <c r="O20" s="113"/>
      <c r="P20" s="113"/>
      <c r="Q20" s="113"/>
      <c r="R20" s="113"/>
      <c r="S20" s="113"/>
      <c r="T20" s="113"/>
      <c r="U20" s="113"/>
      <c r="V20" s="113"/>
      <c r="W20" s="113"/>
    </row>
    <row r="21" spans="1:23" ht="12.75">
      <c r="A21" s="320">
        <v>2014</v>
      </c>
      <c r="B21" s="243">
        <v>1</v>
      </c>
      <c r="C21" s="243">
        <v>46</v>
      </c>
      <c r="D21" s="243">
        <v>157</v>
      </c>
      <c r="E21" s="243">
        <v>213</v>
      </c>
      <c r="F21" s="243">
        <v>148</v>
      </c>
      <c r="G21" s="243">
        <v>37</v>
      </c>
      <c r="H21" s="243">
        <v>12</v>
      </c>
      <c r="I21" s="243">
        <v>614</v>
      </c>
      <c r="J21" s="319"/>
      <c r="K21" s="240">
        <f t="shared" si="0"/>
        <v>601</v>
      </c>
      <c r="L21" s="319"/>
      <c r="M21" s="240">
        <f t="shared" si="1"/>
        <v>0</v>
      </c>
      <c r="N21" s="319"/>
      <c r="O21" s="319"/>
      <c r="P21" s="319"/>
      <c r="Q21" s="319"/>
      <c r="R21" s="319"/>
      <c r="S21" s="319"/>
      <c r="T21" s="319"/>
      <c r="U21" s="319"/>
      <c r="V21" s="319"/>
      <c r="W21" s="319"/>
    </row>
    <row r="22" spans="1:23" ht="12.75">
      <c r="A22" s="468">
        <v>2015</v>
      </c>
      <c r="B22" s="243">
        <v>0</v>
      </c>
      <c r="C22" s="243">
        <v>30</v>
      </c>
      <c r="D22" s="243">
        <v>163</v>
      </c>
      <c r="E22" s="243">
        <v>249</v>
      </c>
      <c r="F22" s="243">
        <v>183</v>
      </c>
      <c r="G22" s="243">
        <v>61</v>
      </c>
      <c r="H22" s="243">
        <v>20</v>
      </c>
      <c r="I22" s="243">
        <v>706</v>
      </c>
      <c r="J22" s="467"/>
      <c r="K22" s="240">
        <f t="shared" si="0"/>
        <v>686</v>
      </c>
      <c r="L22" s="467"/>
      <c r="M22" s="240">
        <f t="shared" si="1"/>
        <v>0</v>
      </c>
      <c r="N22" s="467"/>
      <c r="O22" s="467"/>
      <c r="P22" s="467"/>
      <c r="Q22" s="467"/>
      <c r="R22" s="467"/>
      <c r="S22" s="467"/>
      <c r="T22" s="467"/>
      <c r="U22" s="467"/>
      <c r="V22" s="467"/>
      <c r="W22" s="467"/>
    </row>
    <row r="23" spans="1:23" ht="12.75">
      <c r="A23" s="577">
        <v>2016</v>
      </c>
      <c r="B23" s="243">
        <v>0</v>
      </c>
      <c r="C23" s="243">
        <v>42</v>
      </c>
      <c r="D23" s="243">
        <v>199</v>
      </c>
      <c r="E23" s="243">
        <v>327</v>
      </c>
      <c r="F23" s="243">
        <v>214</v>
      </c>
      <c r="G23" s="243">
        <v>66</v>
      </c>
      <c r="H23" s="243">
        <v>20</v>
      </c>
      <c r="I23" s="243">
        <v>868</v>
      </c>
      <c r="J23" s="576"/>
      <c r="K23" s="240">
        <f t="shared" si="0"/>
        <v>848</v>
      </c>
      <c r="L23" s="576"/>
      <c r="M23" s="240">
        <f t="shared" si="1"/>
        <v>0</v>
      </c>
      <c r="N23" s="576"/>
      <c r="O23" s="576"/>
      <c r="P23" s="576"/>
      <c r="Q23" s="576"/>
      <c r="R23" s="576"/>
      <c r="S23" s="576"/>
      <c r="T23" s="576"/>
      <c r="U23" s="576"/>
      <c r="V23" s="576"/>
      <c r="W23" s="576"/>
    </row>
    <row r="24" spans="1:23" ht="12.75">
      <c r="A24" s="643">
        <v>2017</v>
      </c>
      <c r="B24" s="243">
        <v>3</v>
      </c>
      <c r="C24" s="243">
        <v>36</v>
      </c>
      <c r="D24" s="243">
        <v>185</v>
      </c>
      <c r="E24" s="243">
        <v>360</v>
      </c>
      <c r="F24" s="243">
        <v>268</v>
      </c>
      <c r="G24" s="243">
        <v>64</v>
      </c>
      <c r="H24" s="243">
        <v>18</v>
      </c>
      <c r="I24" s="243">
        <v>934</v>
      </c>
      <c r="J24" s="642"/>
      <c r="K24" s="240">
        <f t="shared" si="0"/>
        <v>913</v>
      </c>
      <c r="L24" s="642"/>
      <c r="M24" s="240">
        <f t="shared" si="1"/>
        <v>0</v>
      </c>
      <c r="N24" s="642"/>
      <c r="O24" s="642"/>
      <c r="P24" s="642"/>
      <c r="Q24" s="642"/>
      <c r="R24" s="642"/>
      <c r="S24" s="642"/>
      <c r="T24" s="642"/>
      <c r="U24" s="642"/>
      <c r="V24" s="642"/>
      <c r="W24" s="642"/>
    </row>
    <row r="25" spans="1:23" ht="12.75">
      <c r="A25" s="685">
        <v>2018</v>
      </c>
      <c r="B25" s="738">
        <v>1</v>
      </c>
      <c r="C25" s="738">
        <v>64</v>
      </c>
      <c r="D25" s="738">
        <v>217</v>
      </c>
      <c r="E25" s="738">
        <v>442</v>
      </c>
      <c r="F25" s="738">
        <v>345</v>
      </c>
      <c r="G25" s="738">
        <v>90</v>
      </c>
      <c r="H25" s="738">
        <v>28</v>
      </c>
      <c r="I25" s="739">
        <v>1187</v>
      </c>
      <c r="J25" s="684"/>
      <c r="K25" s="252">
        <f t="shared" si="0"/>
        <v>1158</v>
      </c>
      <c r="L25" s="684"/>
      <c r="M25" s="240">
        <f t="shared" si="1"/>
        <v>0</v>
      </c>
      <c r="N25" s="684"/>
      <c r="O25" s="684"/>
      <c r="P25" s="684"/>
      <c r="Q25" s="684"/>
      <c r="R25" s="684"/>
      <c r="S25" s="684"/>
      <c r="T25" s="684"/>
      <c r="U25" s="684"/>
      <c r="V25" s="684"/>
      <c r="W25" s="684"/>
    </row>
    <row r="26" spans="1:23" ht="12.75">
      <c r="A26" s="643">
        <v>2019</v>
      </c>
      <c r="B26" s="738">
        <v>0</v>
      </c>
      <c r="C26" s="738">
        <v>76</v>
      </c>
      <c r="D26" s="738">
        <v>220</v>
      </c>
      <c r="E26" s="738">
        <v>469</v>
      </c>
      <c r="F26" s="738">
        <v>397</v>
      </c>
      <c r="G26" s="738">
        <v>98</v>
      </c>
      <c r="H26" s="738">
        <v>20</v>
      </c>
      <c r="I26" s="739">
        <v>1280</v>
      </c>
      <c r="J26" s="642"/>
      <c r="K26" s="252">
        <f t="shared" si="0"/>
        <v>1260</v>
      </c>
      <c r="L26" s="642"/>
      <c r="M26" s="240">
        <f t="shared" si="1"/>
        <v>0</v>
      </c>
      <c r="N26" s="642"/>
      <c r="O26" s="642"/>
      <c r="P26" s="642"/>
      <c r="Q26" s="642"/>
      <c r="R26" s="642"/>
      <c r="S26" s="642"/>
      <c r="T26" s="642"/>
      <c r="U26" s="642"/>
      <c r="V26" s="642"/>
      <c r="W26" s="642"/>
    </row>
    <row r="27" spans="1:23" ht="12.75">
      <c r="A27" s="952">
        <v>2020</v>
      </c>
      <c r="B27" s="738">
        <v>2</v>
      </c>
      <c r="C27" s="738">
        <v>78</v>
      </c>
      <c r="D27" s="738">
        <v>260</v>
      </c>
      <c r="E27" s="738">
        <v>418</v>
      </c>
      <c r="F27" s="738">
        <v>419</v>
      </c>
      <c r="G27" s="738">
        <v>139</v>
      </c>
      <c r="H27" s="738">
        <v>23</v>
      </c>
      <c r="I27" s="739">
        <v>1339</v>
      </c>
      <c r="J27" s="953"/>
      <c r="K27" s="252">
        <f t="shared" si="0"/>
        <v>1314</v>
      </c>
      <c r="L27" s="953"/>
      <c r="M27" s="240">
        <f t="shared" si="1"/>
        <v>0</v>
      </c>
      <c r="N27" s="953"/>
      <c r="O27" s="953"/>
      <c r="P27" s="953"/>
      <c r="Q27" s="953"/>
      <c r="R27" s="953"/>
      <c r="S27" s="953"/>
      <c r="T27" s="953"/>
      <c r="U27" s="953"/>
      <c r="V27" s="953"/>
      <c r="W27" s="953"/>
    </row>
    <row r="28" spans="1:23" ht="12.75">
      <c r="A28" s="833"/>
      <c r="B28" s="243"/>
      <c r="C28" s="243"/>
      <c r="D28" s="243"/>
      <c r="E28" s="243"/>
      <c r="F28" s="243"/>
      <c r="G28" s="243"/>
      <c r="H28" s="243"/>
      <c r="I28" s="243"/>
      <c r="J28" s="834"/>
      <c r="K28" s="240"/>
      <c r="L28" s="834"/>
      <c r="M28" s="240"/>
      <c r="N28" s="834"/>
      <c r="O28" s="834"/>
      <c r="P28" s="834"/>
      <c r="Q28" s="834"/>
      <c r="R28" s="834"/>
      <c r="S28" s="834"/>
      <c r="T28" s="834"/>
      <c r="U28" s="834"/>
      <c r="V28" s="834"/>
      <c r="W28" s="834"/>
    </row>
    <row r="29" spans="1:23" ht="12.75">
      <c r="A29" s="113"/>
      <c r="B29" s="113"/>
      <c r="C29" s="113"/>
      <c r="D29" s="113"/>
      <c r="E29" s="113"/>
      <c r="F29" s="113"/>
      <c r="G29" s="113"/>
      <c r="H29" s="113"/>
      <c r="I29" s="113"/>
      <c r="J29" s="113"/>
      <c r="K29" s="113"/>
      <c r="L29" s="113"/>
      <c r="M29" s="113"/>
      <c r="N29" s="113"/>
      <c r="O29" s="113"/>
      <c r="P29" s="113"/>
      <c r="Q29" s="113"/>
      <c r="R29" s="113"/>
      <c r="S29" s="113"/>
      <c r="T29" s="113"/>
      <c r="U29" s="113"/>
      <c r="V29" s="113"/>
      <c r="W29" s="113"/>
    </row>
    <row r="30" spans="1:23" ht="12.75">
      <c r="A30" s="1341" t="s">
        <v>295</v>
      </c>
      <c r="B30" s="1341"/>
      <c r="C30" s="1341"/>
      <c r="D30" s="1341"/>
      <c r="E30" s="1341"/>
      <c r="F30" s="1341"/>
      <c r="G30" s="1341"/>
      <c r="H30" s="790"/>
      <c r="I30" s="1794" t="s">
        <v>885</v>
      </c>
      <c r="J30" s="1794"/>
      <c r="K30" s="1794"/>
      <c r="L30" s="1794"/>
      <c r="M30" s="1794"/>
      <c r="N30" s="1794"/>
      <c r="O30" s="1794"/>
      <c r="P30" s="1794"/>
      <c r="Q30" s="1794"/>
      <c r="R30" s="1794"/>
      <c r="S30" s="1794"/>
      <c r="T30" s="1794"/>
      <c r="U30" s="113"/>
      <c r="V30" s="113"/>
      <c r="W30" s="113"/>
    </row>
    <row r="31" spans="1:23" ht="12.75">
      <c r="A31" s="466"/>
      <c r="B31" s="466"/>
      <c r="C31" s="466"/>
      <c r="D31" s="466"/>
      <c r="E31" s="466"/>
      <c r="F31" s="466"/>
      <c r="G31" s="466"/>
      <c r="H31" s="466"/>
      <c r="I31" s="1801" t="s">
        <v>611</v>
      </c>
      <c r="J31" s="1801"/>
      <c r="K31" s="1801"/>
      <c r="L31" s="1801"/>
      <c r="M31" s="1801"/>
      <c r="N31" s="1801"/>
      <c r="O31" s="1801"/>
      <c r="P31" s="1801"/>
      <c r="Q31" s="1801"/>
      <c r="R31" s="1801"/>
      <c r="S31" s="1801"/>
      <c r="T31" s="1801"/>
      <c r="U31" s="467"/>
      <c r="V31" s="467"/>
      <c r="W31" s="467"/>
    </row>
    <row r="32" spans="1:23" ht="12.75">
      <c r="A32" s="575"/>
      <c r="B32" s="575"/>
      <c r="C32" s="575"/>
      <c r="D32" s="575"/>
      <c r="E32" s="575"/>
      <c r="F32" s="575"/>
      <c r="G32" s="575"/>
      <c r="H32" s="575"/>
      <c r="I32" s="1809" t="s">
        <v>887</v>
      </c>
      <c r="J32" s="1809"/>
      <c r="K32" s="1809"/>
      <c r="L32" s="1809"/>
      <c r="M32" s="1809"/>
      <c r="N32" s="578"/>
      <c r="O32" s="578"/>
      <c r="P32" s="578"/>
      <c r="Q32" s="578"/>
      <c r="R32" s="578"/>
      <c r="S32" s="578"/>
      <c r="T32" s="578"/>
      <c r="U32" s="576"/>
      <c r="V32" s="576"/>
      <c r="W32" s="576"/>
    </row>
    <row r="33" spans="1:23" ht="12.75">
      <c r="A33" s="113"/>
      <c r="B33" s="113"/>
      <c r="C33" s="113"/>
      <c r="D33" s="113"/>
      <c r="E33" s="113"/>
      <c r="F33" s="113"/>
      <c r="G33" s="113"/>
      <c r="H33" s="113"/>
      <c r="I33" s="113"/>
      <c r="J33" s="113"/>
      <c r="K33" s="113"/>
      <c r="L33" s="113"/>
      <c r="M33" s="113"/>
      <c r="N33" s="113"/>
      <c r="O33" s="113"/>
      <c r="P33" s="113"/>
      <c r="Q33" s="113"/>
      <c r="R33" s="113"/>
      <c r="S33" s="113"/>
      <c r="T33" s="1805" t="s">
        <v>150</v>
      </c>
      <c r="U33" s="113"/>
      <c r="V33" s="113"/>
      <c r="W33" s="113"/>
    </row>
    <row r="34" spans="1:23" ht="12.75">
      <c r="A34" s="244" t="s">
        <v>133</v>
      </c>
      <c r="B34" s="245" t="s">
        <v>105</v>
      </c>
      <c r="C34" s="245" t="s">
        <v>106</v>
      </c>
      <c r="D34" s="245" t="s">
        <v>107</v>
      </c>
      <c r="E34" s="245" t="s">
        <v>108</v>
      </c>
      <c r="F34" s="245" t="s">
        <v>109</v>
      </c>
      <c r="G34" s="245" t="s">
        <v>110</v>
      </c>
      <c r="H34" s="245" t="s">
        <v>111</v>
      </c>
      <c r="I34" s="245" t="s">
        <v>112</v>
      </c>
      <c r="J34" s="245" t="s">
        <v>113</v>
      </c>
      <c r="K34" s="245" t="s">
        <v>114</v>
      </c>
      <c r="L34" s="245" t="s">
        <v>115</v>
      </c>
      <c r="M34" s="245" t="s">
        <v>116</v>
      </c>
      <c r="N34" s="245" t="s">
        <v>117</v>
      </c>
      <c r="O34" s="245" t="s">
        <v>118</v>
      </c>
      <c r="P34" s="245" t="s">
        <v>119</v>
      </c>
      <c r="Q34" s="245" t="s">
        <v>120</v>
      </c>
      <c r="R34" s="245" t="s">
        <v>121</v>
      </c>
      <c r="S34" s="245" t="s">
        <v>122</v>
      </c>
      <c r="T34" s="1805"/>
      <c r="U34" s="246"/>
      <c r="V34" s="113" t="s">
        <v>153</v>
      </c>
      <c r="W34" s="113"/>
    </row>
    <row r="35" spans="1:23" ht="12.75">
      <c r="A35" s="841">
        <v>2000</v>
      </c>
      <c r="B35" s="839">
        <v>5062940</v>
      </c>
      <c r="C35" s="839">
        <v>283213</v>
      </c>
      <c r="D35" s="839">
        <v>313342</v>
      </c>
      <c r="E35" s="839">
        <v>322884</v>
      </c>
      <c r="F35" s="839">
        <v>317896</v>
      </c>
      <c r="G35" s="839">
        <v>309605</v>
      </c>
      <c r="H35" s="839">
        <v>329972</v>
      </c>
      <c r="I35" s="839">
        <v>386733</v>
      </c>
      <c r="J35" s="839">
        <v>403058</v>
      </c>
      <c r="K35" s="839">
        <v>371304</v>
      </c>
      <c r="L35" s="839">
        <v>333356</v>
      </c>
      <c r="M35" s="839">
        <v>345863</v>
      </c>
      <c r="N35" s="839">
        <v>282993</v>
      </c>
      <c r="O35" s="839">
        <v>263236</v>
      </c>
      <c r="P35" s="839">
        <v>238638</v>
      </c>
      <c r="Q35" s="839">
        <v>206574</v>
      </c>
      <c r="R35" s="839">
        <v>166177</v>
      </c>
      <c r="S35" s="839">
        <v>100435</v>
      </c>
      <c r="T35" s="840">
        <v>87661</v>
      </c>
      <c r="U35" s="248"/>
      <c r="V35" s="970">
        <f>B35-SUM(C35:T35)</f>
        <v>0</v>
      </c>
      <c r="W35" s="113"/>
    </row>
    <row r="36" spans="1:23" ht="12.75">
      <c r="A36" s="841">
        <v>2001</v>
      </c>
      <c r="B36" s="839">
        <v>5064200</v>
      </c>
      <c r="C36" s="839">
        <v>276261</v>
      </c>
      <c r="D36" s="839">
        <v>305813</v>
      </c>
      <c r="E36" s="839">
        <v>322923</v>
      </c>
      <c r="F36" s="839">
        <v>317605</v>
      </c>
      <c r="G36" s="839">
        <v>315395</v>
      </c>
      <c r="H36" s="839">
        <v>314885</v>
      </c>
      <c r="I36" s="839">
        <v>381237</v>
      </c>
      <c r="J36" s="839">
        <v>403232</v>
      </c>
      <c r="K36" s="839">
        <v>378888</v>
      </c>
      <c r="L36" s="839">
        <v>338208</v>
      </c>
      <c r="M36" s="839">
        <v>350883</v>
      </c>
      <c r="N36" s="839">
        <v>290138</v>
      </c>
      <c r="O36" s="839">
        <v>261551</v>
      </c>
      <c r="P36" s="839">
        <v>239464</v>
      </c>
      <c r="Q36" s="839">
        <v>207178</v>
      </c>
      <c r="R36" s="839">
        <v>165616</v>
      </c>
      <c r="S36" s="839">
        <v>106129</v>
      </c>
      <c r="T36" s="840">
        <v>88794</v>
      </c>
      <c r="U36" s="249"/>
      <c r="V36" s="970">
        <f t="shared" ref="V36:V55" si="2">B36-SUM(C36:T36)</f>
        <v>0</v>
      </c>
      <c r="W36" s="113"/>
    </row>
    <row r="37" spans="1:23" ht="12.75">
      <c r="A37" s="841">
        <v>2002</v>
      </c>
      <c r="B37" s="839">
        <v>5066000</v>
      </c>
      <c r="C37" s="839">
        <v>269784</v>
      </c>
      <c r="D37" s="839">
        <v>300341</v>
      </c>
      <c r="E37" s="839">
        <v>322994</v>
      </c>
      <c r="F37" s="839">
        <v>318594</v>
      </c>
      <c r="G37" s="839">
        <v>323176</v>
      </c>
      <c r="H37" s="839">
        <v>301388</v>
      </c>
      <c r="I37" s="839">
        <v>370635</v>
      </c>
      <c r="J37" s="839">
        <v>402702</v>
      </c>
      <c r="K37" s="839">
        <v>386186</v>
      </c>
      <c r="L37" s="839">
        <v>346196</v>
      </c>
      <c r="M37" s="839">
        <v>337014</v>
      </c>
      <c r="N37" s="839">
        <v>311948</v>
      </c>
      <c r="O37" s="839">
        <v>262178</v>
      </c>
      <c r="P37" s="839">
        <v>239601</v>
      </c>
      <c r="Q37" s="839">
        <v>209211</v>
      </c>
      <c r="R37" s="839">
        <v>164386</v>
      </c>
      <c r="S37" s="839">
        <v>111946</v>
      </c>
      <c r="T37" s="840">
        <v>87720</v>
      </c>
      <c r="U37" s="248"/>
      <c r="V37" s="970">
        <f t="shared" si="2"/>
        <v>0</v>
      </c>
      <c r="W37" s="113"/>
    </row>
    <row r="38" spans="1:23" ht="12.75">
      <c r="A38" s="841">
        <v>2003</v>
      </c>
      <c r="B38" s="839">
        <v>5068500</v>
      </c>
      <c r="C38" s="839">
        <v>265124</v>
      </c>
      <c r="D38" s="839">
        <v>295752</v>
      </c>
      <c r="E38" s="839">
        <v>320033</v>
      </c>
      <c r="F38" s="839">
        <v>320922</v>
      </c>
      <c r="G38" s="839">
        <v>328490</v>
      </c>
      <c r="H38" s="839">
        <v>293178</v>
      </c>
      <c r="I38" s="839">
        <v>358583</v>
      </c>
      <c r="J38" s="839">
        <v>400342</v>
      </c>
      <c r="K38" s="839">
        <v>392871</v>
      </c>
      <c r="L38" s="839">
        <v>353632</v>
      </c>
      <c r="M38" s="839">
        <v>331546</v>
      </c>
      <c r="N38" s="839">
        <v>323990</v>
      </c>
      <c r="O38" s="839">
        <v>265506</v>
      </c>
      <c r="P38" s="839">
        <v>242219</v>
      </c>
      <c r="Q38" s="839">
        <v>210215</v>
      </c>
      <c r="R38" s="839">
        <v>164579</v>
      </c>
      <c r="S38" s="839">
        <v>116211</v>
      </c>
      <c r="T38" s="840">
        <v>85307</v>
      </c>
      <c r="U38" s="248"/>
      <c r="V38" s="970">
        <f t="shared" si="2"/>
        <v>0</v>
      </c>
      <c r="W38" s="113"/>
    </row>
    <row r="39" spans="1:23" ht="12.75">
      <c r="A39" s="841">
        <v>2004</v>
      </c>
      <c r="B39" s="839">
        <v>5084300</v>
      </c>
      <c r="C39" s="839">
        <v>263725</v>
      </c>
      <c r="D39" s="839">
        <v>292012</v>
      </c>
      <c r="E39" s="839">
        <v>318895</v>
      </c>
      <c r="F39" s="839">
        <v>322550</v>
      </c>
      <c r="G39" s="839">
        <v>330116</v>
      </c>
      <c r="H39" s="839">
        <v>295046</v>
      </c>
      <c r="I39" s="839">
        <v>344896</v>
      </c>
      <c r="J39" s="839">
        <v>396818</v>
      </c>
      <c r="K39" s="839">
        <v>399112</v>
      </c>
      <c r="L39" s="839">
        <v>362082</v>
      </c>
      <c r="M39" s="839">
        <v>330384</v>
      </c>
      <c r="N39" s="839">
        <v>332800</v>
      </c>
      <c r="O39" s="839">
        <v>270604</v>
      </c>
      <c r="P39" s="839">
        <v>244668</v>
      </c>
      <c r="Q39" s="839">
        <v>210492</v>
      </c>
      <c r="R39" s="839">
        <v>165495</v>
      </c>
      <c r="S39" s="839">
        <v>120416</v>
      </c>
      <c r="T39" s="840">
        <v>84189</v>
      </c>
      <c r="U39" s="248"/>
      <c r="V39" s="970">
        <f t="shared" si="2"/>
        <v>0</v>
      </c>
      <c r="W39" s="113"/>
    </row>
    <row r="40" spans="1:23" ht="12.75">
      <c r="A40" s="841">
        <v>2005</v>
      </c>
      <c r="B40" s="839">
        <v>5110200</v>
      </c>
      <c r="C40" s="839">
        <v>265494</v>
      </c>
      <c r="D40" s="839">
        <v>288076</v>
      </c>
      <c r="E40" s="839">
        <v>315456</v>
      </c>
      <c r="F40" s="839">
        <v>322788</v>
      </c>
      <c r="G40" s="839">
        <v>335667</v>
      </c>
      <c r="H40" s="839">
        <v>302798</v>
      </c>
      <c r="I40" s="839">
        <v>334064</v>
      </c>
      <c r="J40" s="839">
        <v>390035</v>
      </c>
      <c r="K40" s="839">
        <v>406046</v>
      </c>
      <c r="L40" s="839">
        <v>370864</v>
      </c>
      <c r="M40" s="839">
        <v>331859</v>
      </c>
      <c r="N40" s="839">
        <v>341282</v>
      </c>
      <c r="O40" s="839">
        <v>273453</v>
      </c>
      <c r="P40" s="839">
        <v>245840</v>
      </c>
      <c r="Q40" s="839">
        <v>211563</v>
      </c>
      <c r="R40" s="839">
        <v>167298</v>
      </c>
      <c r="S40" s="839">
        <v>118256</v>
      </c>
      <c r="T40" s="840">
        <v>89361</v>
      </c>
      <c r="U40" s="248"/>
      <c r="V40" s="970">
        <f t="shared" si="2"/>
        <v>0</v>
      </c>
      <c r="W40" s="113"/>
    </row>
    <row r="41" spans="1:23" ht="12.75">
      <c r="A41" s="841">
        <v>2006</v>
      </c>
      <c r="B41" s="839">
        <v>5133000</v>
      </c>
      <c r="C41" s="839">
        <v>267887</v>
      </c>
      <c r="D41" s="839">
        <v>283176</v>
      </c>
      <c r="E41" s="839">
        <v>310396</v>
      </c>
      <c r="F41" s="839">
        <v>325046</v>
      </c>
      <c r="G41" s="839">
        <v>338427</v>
      </c>
      <c r="H41" s="839">
        <v>312153</v>
      </c>
      <c r="I41" s="839">
        <v>321753</v>
      </c>
      <c r="J41" s="839">
        <v>386490</v>
      </c>
      <c r="K41" s="839">
        <v>407675</v>
      </c>
      <c r="L41" s="839">
        <v>378713</v>
      </c>
      <c r="M41" s="839">
        <v>336583</v>
      </c>
      <c r="N41" s="839">
        <v>346378</v>
      </c>
      <c r="O41" s="839">
        <v>280548</v>
      </c>
      <c r="P41" s="839">
        <v>244329</v>
      </c>
      <c r="Q41" s="839">
        <v>212774</v>
      </c>
      <c r="R41" s="839">
        <v>168617</v>
      </c>
      <c r="S41" s="839">
        <v>118180</v>
      </c>
      <c r="T41" s="840">
        <v>93875</v>
      </c>
      <c r="U41" s="248"/>
      <c r="V41" s="970">
        <f t="shared" si="2"/>
        <v>0</v>
      </c>
      <c r="W41" s="113"/>
    </row>
    <row r="42" spans="1:23" ht="12.75">
      <c r="A42" s="841">
        <v>2007</v>
      </c>
      <c r="B42" s="839">
        <v>5170000</v>
      </c>
      <c r="C42" s="839">
        <v>274307</v>
      </c>
      <c r="D42" s="839">
        <v>277032</v>
      </c>
      <c r="E42" s="839">
        <v>306907</v>
      </c>
      <c r="F42" s="839">
        <v>329271</v>
      </c>
      <c r="G42" s="839">
        <v>341579</v>
      </c>
      <c r="H42" s="839">
        <v>326534</v>
      </c>
      <c r="I42" s="839">
        <v>311583</v>
      </c>
      <c r="J42" s="839">
        <v>379780</v>
      </c>
      <c r="K42" s="839">
        <v>409130</v>
      </c>
      <c r="L42" s="839">
        <v>387047</v>
      </c>
      <c r="M42" s="839">
        <v>345038</v>
      </c>
      <c r="N42" s="839">
        <v>333022</v>
      </c>
      <c r="O42" s="839">
        <v>302741</v>
      </c>
      <c r="P42" s="839">
        <v>245594</v>
      </c>
      <c r="Q42" s="839">
        <v>213870</v>
      </c>
      <c r="R42" s="839">
        <v>171605</v>
      </c>
      <c r="S42" s="839">
        <v>118251</v>
      </c>
      <c r="T42" s="840">
        <v>96709</v>
      </c>
      <c r="U42" s="250"/>
      <c r="V42" s="970">
        <f t="shared" si="2"/>
        <v>0</v>
      </c>
      <c r="W42" s="113"/>
    </row>
    <row r="43" spans="1:23" ht="12.75">
      <c r="A43" s="841">
        <v>2008</v>
      </c>
      <c r="B43" s="839">
        <v>5202900</v>
      </c>
      <c r="C43" s="839">
        <v>282076</v>
      </c>
      <c r="D43" s="839">
        <v>272218</v>
      </c>
      <c r="E43" s="839">
        <v>303788</v>
      </c>
      <c r="F43" s="839">
        <v>329127</v>
      </c>
      <c r="G43" s="839">
        <v>346685</v>
      </c>
      <c r="H43" s="839">
        <v>336480</v>
      </c>
      <c r="I43" s="839">
        <v>306527</v>
      </c>
      <c r="J43" s="839">
        <v>369874</v>
      </c>
      <c r="K43" s="839">
        <v>407778</v>
      </c>
      <c r="L43" s="839">
        <v>395209</v>
      </c>
      <c r="M43" s="839">
        <v>352726</v>
      </c>
      <c r="N43" s="839">
        <v>327680</v>
      </c>
      <c r="O43" s="839">
        <v>314971</v>
      </c>
      <c r="P43" s="839">
        <v>249403</v>
      </c>
      <c r="Q43" s="839">
        <v>216897</v>
      </c>
      <c r="R43" s="839">
        <v>173548</v>
      </c>
      <c r="S43" s="839">
        <v>119216</v>
      </c>
      <c r="T43" s="840">
        <v>98697</v>
      </c>
      <c r="U43" s="250"/>
      <c r="V43" s="970">
        <f t="shared" si="2"/>
        <v>0</v>
      </c>
      <c r="W43" s="113"/>
    </row>
    <row r="44" spans="1:23" ht="12.75">
      <c r="A44" s="841">
        <v>2009</v>
      </c>
      <c r="B44" s="839">
        <v>5231900</v>
      </c>
      <c r="C44" s="839">
        <v>287506</v>
      </c>
      <c r="D44" s="839">
        <v>269584</v>
      </c>
      <c r="E44" s="839">
        <v>300139</v>
      </c>
      <c r="F44" s="839">
        <v>332321</v>
      </c>
      <c r="G44" s="839">
        <v>348701</v>
      </c>
      <c r="H44" s="839">
        <v>339974</v>
      </c>
      <c r="I44" s="839">
        <v>309453</v>
      </c>
      <c r="J44" s="839">
        <v>357521</v>
      </c>
      <c r="K44" s="839">
        <v>404027</v>
      </c>
      <c r="L44" s="839">
        <v>401606</v>
      </c>
      <c r="M44" s="839">
        <v>361126</v>
      </c>
      <c r="N44" s="839">
        <v>326055</v>
      </c>
      <c r="O44" s="839">
        <v>323312</v>
      </c>
      <c r="P44" s="839">
        <v>254007</v>
      </c>
      <c r="Q44" s="839">
        <v>219659</v>
      </c>
      <c r="R44" s="839">
        <v>174779</v>
      </c>
      <c r="S44" s="839">
        <v>120838</v>
      </c>
      <c r="T44" s="840">
        <v>101292</v>
      </c>
      <c r="U44" s="250"/>
      <c r="V44" s="970">
        <f t="shared" si="2"/>
        <v>0</v>
      </c>
      <c r="W44" s="113"/>
    </row>
    <row r="45" spans="1:23" ht="12.75">
      <c r="A45" s="841">
        <v>2010</v>
      </c>
      <c r="B45" s="839">
        <v>5262200</v>
      </c>
      <c r="C45" s="839">
        <v>290920</v>
      </c>
      <c r="D45" s="839">
        <v>269598</v>
      </c>
      <c r="E45" s="839">
        <v>295701</v>
      </c>
      <c r="F45" s="839">
        <v>331826</v>
      </c>
      <c r="G45" s="839">
        <v>353723</v>
      </c>
      <c r="H45" s="839">
        <v>342901</v>
      </c>
      <c r="I45" s="839">
        <v>315516</v>
      </c>
      <c r="J45" s="839">
        <v>346915</v>
      </c>
      <c r="K45" s="839">
        <v>396734</v>
      </c>
      <c r="L45" s="839">
        <v>408456</v>
      </c>
      <c r="M45" s="839">
        <v>369104</v>
      </c>
      <c r="N45" s="839">
        <v>327270</v>
      </c>
      <c r="O45" s="839">
        <v>331314</v>
      </c>
      <c r="P45" s="839">
        <v>256983</v>
      </c>
      <c r="Q45" s="839">
        <v>221092</v>
      </c>
      <c r="R45" s="839">
        <v>177100</v>
      </c>
      <c r="S45" s="839">
        <v>123136</v>
      </c>
      <c r="T45" s="840">
        <v>103911</v>
      </c>
      <c r="U45" s="250"/>
      <c r="V45" s="970">
        <f t="shared" si="2"/>
        <v>0</v>
      </c>
      <c r="W45" s="113"/>
    </row>
    <row r="46" spans="1:23" ht="12.75">
      <c r="A46" s="841">
        <v>2011</v>
      </c>
      <c r="B46" s="842">
        <v>5299900</v>
      </c>
      <c r="C46" s="842">
        <v>293586</v>
      </c>
      <c r="D46" s="842">
        <v>270900</v>
      </c>
      <c r="E46" s="842">
        <v>290266</v>
      </c>
      <c r="F46" s="842">
        <v>326831</v>
      </c>
      <c r="G46" s="842">
        <v>365580</v>
      </c>
      <c r="H46" s="842">
        <v>346349</v>
      </c>
      <c r="I46" s="842">
        <v>323786</v>
      </c>
      <c r="J46" s="842">
        <v>336101</v>
      </c>
      <c r="K46" s="842">
        <v>393664</v>
      </c>
      <c r="L46" s="842">
        <v>410769</v>
      </c>
      <c r="M46" s="842">
        <v>377317</v>
      </c>
      <c r="N46" s="842">
        <v>331924</v>
      </c>
      <c r="O46" s="842">
        <v>336463</v>
      </c>
      <c r="P46" s="842">
        <v>264413</v>
      </c>
      <c r="Q46" s="842">
        <v>220367</v>
      </c>
      <c r="R46" s="842">
        <v>179144</v>
      </c>
      <c r="S46" s="842">
        <v>125396</v>
      </c>
      <c r="T46" s="842">
        <v>107044</v>
      </c>
      <c r="U46" s="251"/>
      <c r="V46" s="970">
        <f t="shared" si="2"/>
        <v>0</v>
      </c>
      <c r="W46" s="113"/>
    </row>
    <row r="47" spans="1:23" ht="12.75">
      <c r="A47" s="841">
        <v>2012</v>
      </c>
      <c r="B47" s="842">
        <v>5313600</v>
      </c>
      <c r="C47" s="842">
        <v>295790</v>
      </c>
      <c r="D47" s="842">
        <v>275597</v>
      </c>
      <c r="E47" s="842">
        <v>281578</v>
      </c>
      <c r="F47" s="842">
        <v>318936</v>
      </c>
      <c r="G47" s="842">
        <v>371337</v>
      </c>
      <c r="H47" s="842">
        <v>347332</v>
      </c>
      <c r="I47" s="842">
        <v>332937</v>
      </c>
      <c r="J47" s="842">
        <v>321989</v>
      </c>
      <c r="K47" s="842">
        <v>385471</v>
      </c>
      <c r="L47" s="842">
        <v>410266</v>
      </c>
      <c r="M47" s="842">
        <v>384707</v>
      </c>
      <c r="N47" s="842">
        <v>339296</v>
      </c>
      <c r="O47" s="842">
        <v>322623</v>
      </c>
      <c r="P47" s="842">
        <v>285745</v>
      </c>
      <c r="Q47" s="842">
        <v>221543</v>
      </c>
      <c r="R47" s="842">
        <v>180599</v>
      </c>
      <c r="S47" s="842">
        <v>128627</v>
      </c>
      <c r="T47" s="842">
        <v>109227</v>
      </c>
      <c r="U47" s="470"/>
      <c r="V47" s="970">
        <f t="shared" si="2"/>
        <v>0</v>
      </c>
      <c r="W47" s="113"/>
    </row>
    <row r="48" spans="1:23" ht="12.75">
      <c r="A48" s="841">
        <v>2013</v>
      </c>
      <c r="B48" s="842">
        <v>5327700</v>
      </c>
      <c r="C48" s="842">
        <v>294043</v>
      </c>
      <c r="D48" s="842">
        <v>282697</v>
      </c>
      <c r="E48" s="842">
        <v>275132</v>
      </c>
      <c r="F48" s="842">
        <v>313499</v>
      </c>
      <c r="G48" s="842">
        <v>370277</v>
      </c>
      <c r="H48" s="842">
        <v>352075</v>
      </c>
      <c r="I48" s="842">
        <v>340709</v>
      </c>
      <c r="J48" s="842">
        <v>314110</v>
      </c>
      <c r="K48" s="842">
        <v>374276</v>
      </c>
      <c r="L48" s="842">
        <v>407817</v>
      </c>
      <c r="M48" s="842">
        <v>392436</v>
      </c>
      <c r="N48" s="842">
        <v>346422</v>
      </c>
      <c r="O48" s="842">
        <v>317309</v>
      </c>
      <c r="P48" s="842">
        <v>297382</v>
      </c>
      <c r="Q48" s="842">
        <v>224920</v>
      </c>
      <c r="R48" s="842">
        <v>183543</v>
      </c>
      <c r="S48" s="842">
        <v>130325</v>
      </c>
      <c r="T48" s="842">
        <v>110728</v>
      </c>
      <c r="U48" s="470"/>
      <c r="V48" s="970">
        <f t="shared" si="2"/>
        <v>0</v>
      </c>
      <c r="W48" s="113"/>
    </row>
    <row r="49" spans="1:23" ht="12.75">
      <c r="A49" s="841">
        <v>2014</v>
      </c>
      <c r="B49" s="842">
        <v>5347600</v>
      </c>
      <c r="C49" s="842">
        <v>291857</v>
      </c>
      <c r="D49" s="842">
        <v>288721</v>
      </c>
      <c r="E49" s="842">
        <v>271899</v>
      </c>
      <c r="F49" s="842">
        <v>308271</v>
      </c>
      <c r="G49" s="842">
        <v>368541</v>
      </c>
      <c r="H49" s="842">
        <v>357558</v>
      </c>
      <c r="I49" s="842">
        <v>343682</v>
      </c>
      <c r="J49" s="842">
        <v>314957</v>
      </c>
      <c r="K49" s="842">
        <v>360888</v>
      </c>
      <c r="L49" s="842">
        <v>403678</v>
      </c>
      <c r="M49" s="842">
        <v>398635</v>
      </c>
      <c r="N49" s="842">
        <v>354653</v>
      </c>
      <c r="O49" s="842">
        <v>315810</v>
      </c>
      <c r="P49" s="842">
        <v>305577</v>
      </c>
      <c r="Q49" s="842">
        <v>229635</v>
      </c>
      <c r="R49" s="842">
        <v>186414</v>
      </c>
      <c r="S49" s="842">
        <v>132443</v>
      </c>
      <c r="T49" s="842">
        <v>114381</v>
      </c>
      <c r="U49" s="470"/>
      <c r="V49" s="970">
        <f t="shared" si="2"/>
        <v>0</v>
      </c>
      <c r="W49" s="319"/>
    </row>
    <row r="50" spans="1:23" ht="12.75">
      <c r="A50" s="838">
        <v>2015</v>
      </c>
      <c r="B50" s="839">
        <v>5373000</v>
      </c>
      <c r="C50" s="839">
        <v>291174</v>
      </c>
      <c r="D50" s="839">
        <v>292356</v>
      </c>
      <c r="E50" s="839">
        <v>272142</v>
      </c>
      <c r="F50" s="839">
        <v>303983</v>
      </c>
      <c r="G50" s="839">
        <v>367670</v>
      </c>
      <c r="H50" s="839">
        <v>363886</v>
      </c>
      <c r="I50" s="839">
        <v>347900</v>
      </c>
      <c r="J50" s="839">
        <v>320137</v>
      </c>
      <c r="K50" s="839">
        <v>349825</v>
      </c>
      <c r="L50" s="839">
        <v>395818</v>
      </c>
      <c r="M50" s="839">
        <v>405293</v>
      </c>
      <c r="N50" s="839">
        <v>362820</v>
      </c>
      <c r="O50" s="839">
        <v>316998</v>
      </c>
      <c r="P50" s="839">
        <v>312955</v>
      </c>
      <c r="Q50" s="839">
        <v>232326</v>
      </c>
      <c r="R50" s="839">
        <v>187569</v>
      </c>
      <c r="S50" s="839">
        <v>134341</v>
      </c>
      <c r="T50" s="839">
        <v>115807</v>
      </c>
      <c r="U50" s="470"/>
      <c r="V50" s="970">
        <f t="shared" si="2"/>
        <v>0</v>
      </c>
      <c r="W50" s="467"/>
    </row>
    <row r="51" spans="1:23" ht="12.75">
      <c r="A51" s="838">
        <v>2016</v>
      </c>
      <c r="B51" s="839">
        <v>5404700</v>
      </c>
      <c r="C51" s="839">
        <v>287238</v>
      </c>
      <c r="D51" s="839">
        <v>298862</v>
      </c>
      <c r="E51" s="839">
        <v>274378</v>
      </c>
      <c r="F51" s="839">
        <v>298660</v>
      </c>
      <c r="G51" s="839">
        <v>363967</v>
      </c>
      <c r="H51" s="839">
        <v>374124</v>
      </c>
      <c r="I51" s="839">
        <v>351913</v>
      </c>
      <c r="J51" s="839">
        <v>327753</v>
      </c>
      <c r="K51" s="839">
        <v>337638</v>
      </c>
      <c r="L51" s="839">
        <v>392251</v>
      </c>
      <c r="M51" s="839">
        <v>406691</v>
      </c>
      <c r="N51" s="839">
        <v>370821</v>
      </c>
      <c r="O51" s="839">
        <v>321552</v>
      </c>
      <c r="P51" s="839">
        <v>317524</v>
      </c>
      <c r="Q51" s="839">
        <v>239019</v>
      </c>
      <c r="R51" s="839">
        <v>186846</v>
      </c>
      <c r="S51" s="839">
        <v>136418</v>
      </c>
      <c r="T51" s="839">
        <v>119045</v>
      </c>
      <c r="U51" s="576"/>
      <c r="V51" s="970">
        <f t="shared" si="2"/>
        <v>0</v>
      </c>
      <c r="W51" s="576"/>
    </row>
    <row r="52" spans="1:23" ht="12.75">
      <c r="A52" s="838">
        <v>2017</v>
      </c>
      <c r="B52" s="839">
        <v>5424800</v>
      </c>
      <c r="C52" s="839">
        <v>282106</v>
      </c>
      <c r="D52" s="839">
        <v>301951</v>
      </c>
      <c r="E52" s="839">
        <v>280097</v>
      </c>
      <c r="F52" s="839">
        <v>290040</v>
      </c>
      <c r="G52" s="839">
        <v>356609</v>
      </c>
      <c r="H52" s="839">
        <v>382248</v>
      </c>
      <c r="I52" s="839">
        <v>355080</v>
      </c>
      <c r="J52" s="839">
        <v>339053</v>
      </c>
      <c r="K52" s="839">
        <v>325033</v>
      </c>
      <c r="L52" s="839">
        <v>385070</v>
      </c>
      <c r="M52" s="839">
        <v>407049</v>
      </c>
      <c r="N52" s="839">
        <v>378886</v>
      </c>
      <c r="O52" s="839">
        <v>329011</v>
      </c>
      <c r="P52" s="839">
        <v>305066</v>
      </c>
      <c r="Q52" s="839">
        <v>259530</v>
      </c>
      <c r="R52" s="839">
        <v>188262</v>
      </c>
      <c r="S52" s="839">
        <v>137893</v>
      </c>
      <c r="T52" s="840">
        <v>121816</v>
      </c>
      <c r="U52" s="642"/>
      <c r="V52" s="970">
        <f t="shared" si="2"/>
        <v>0</v>
      </c>
      <c r="W52" s="642"/>
    </row>
    <row r="53" spans="1:23" ht="12.75">
      <c r="A53" s="838">
        <v>2018</v>
      </c>
      <c r="B53" s="839">
        <v>5438100</v>
      </c>
      <c r="C53" s="839">
        <v>276862</v>
      </c>
      <c r="D53" s="839">
        <v>301089</v>
      </c>
      <c r="E53" s="839">
        <v>287790</v>
      </c>
      <c r="F53" s="839">
        <v>284564</v>
      </c>
      <c r="G53" s="839">
        <v>350624</v>
      </c>
      <c r="H53" s="839">
        <v>382340</v>
      </c>
      <c r="I53" s="839">
        <v>361258</v>
      </c>
      <c r="J53" s="839">
        <v>347997</v>
      </c>
      <c r="K53" s="839">
        <v>317522</v>
      </c>
      <c r="L53" s="839">
        <v>374287</v>
      </c>
      <c r="M53" s="839">
        <v>404687</v>
      </c>
      <c r="N53" s="839">
        <v>386660</v>
      </c>
      <c r="O53" s="839">
        <v>336306</v>
      </c>
      <c r="P53" s="839">
        <v>300413</v>
      </c>
      <c r="Q53" s="839">
        <v>270965</v>
      </c>
      <c r="R53" s="839">
        <v>191102</v>
      </c>
      <c r="S53" s="839">
        <v>140258</v>
      </c>
      <c r="T53" s="840">
        <v>123376</v>
      </c>
      <c r="U53" s="684"/>
      <c r="V53" s="970">
        <f t="shared" si="2"/>
        <v>0</v>
      </c>
      <c r="W53" s="684"/>
    </row>
    <row r="54" spans="1:23" ht="12.75">
      <c r="A54" s="843">
        <v>2019</v>
      </c>
      <c r="B54" s="844">
        <v>5463300</v>
      </c>
      <c r="C54" s="844">
        <v>271715</v>
      </c>
      <c r="D54" s="844">
        <v>299316</v>
      </c>
      <c r="E54" s="844">
        <v>294674</v>
      </c>
      <c r="F54" s="844">
        <v>281958</v>
      </c>
      <c r="G54" s="844">
        <v>347456</v>
      </c>
      <c r="H54" s="844">
        <v>382255</v>
      </c>
      <c r="I54" s="844">
        <v>369463</v>
      </c>
      <c r="J54" s="844">
        <v>352522</v>
      </c>
      <c r="K54" s="844">
        <v>319432</v>
      </c>
      <c r="L54" s="844">
        <v>361458</v>
      </c>
      <c r="M54" s="844">
        <v>401090</v>
      </c>
      <c r="N54" s="844">
        <v>393123</v>
      </c>
      <c r="O54" s="844">
        <v>344693</v>
      </c>
      <c r="P54" s="844">
        <v>299444</v>
      </c>
      <c r="Q54" s="844">
        <v>278856</v>
      </c>
      <c r="R54" s="844">
        <v>195951</v>
      </c>
      <c r="S54" s="844">
        <v>142807</v>
      </c>
      <c r="T54" s="844">
        <v>127087</v>
      </c>
      <c r="U54" s="792"/>
      <c r="V54" s="970">
        <f t="shared" si="2"/>
        <v>0</v>
      </c>
      <c r="W54" s="792"/>
    </row>
    <row r="55" spans="1:23" ht="12.75">
      <c r="A55" s="247">
        <v>2020</v>
      </c>
      <c r="B55" s="839">
        <v>5466000</v>
      </c>
      <c r="C55" s="839">
        <v>263806</v>
      </c>
      <c r="D55" s="839">
        <v>297903</v>
      </c>
      <c r="E55" s="839">
        <v>298081</v>
      </c>
      <c r="F55" s="839">
        <v>282120</v>
      </c>
      <c r="G55" s="839">
        <v>341755</v>
      </c>
      <c r="H55" s="839">
        <v>377204</v>
      </c>
      <c r="I55" s="839">
        <v>374069</v>
      </c>
      <c r="J55" s="839">
        <v>355666</v>
      </c>
      <c r="K55" s="839">
        <v>324366</v>
      </c>
      <c r="L55" s="839">
        <v>349924</v>
      </c>
      <c r="M55" s="839">
        <v>393113</v>
      </c>
      <c r="N55" s="839">
        <v>399344</v>
      </c>
      <c r="O55" s="839">
        <v>352569</v>
      </c>
      <c r="P55" s="839">
        <v>300433</v>
      </c>
      <c r="Q55" s="839">
        <v>285830</v>
      </c>
      <c r="R55" s="839">
        <v>198210</v>
      </c>
      <c r="S55" s="839">
        <v>143296</v>
      </c>
      <c r="T55" s="839">
        <v>128311</v>
      </c>
      <c r="U55" s="964"/>
      <c r="V55" s="970">
        <f t="shared" si="2"/>
        <v>0</v>
      </c>
      <c r="W55" s="642"/>
    </row>
    <row r="56" spans="1:23" ht="12.75">
      <c r="B56" s="969"/>
      <c r="C56" s="969"/>
      <c r="D56" s="969"/>
      <c r="E56" s="969"/>
      <c r="F56" s="969"/>
      <c r="G56" s="969"/>
      <c r="H56" s="969"/>
      <c r="I56" s="969"/>
      <c r="J56" s="969"/>
      <c r="K56" s="969"/>
      <c r="L56" s="969"/>
      <c r="M56" s="969"/>
      <c r="N56" s="969"/>
      <c r="O56" s="969"/>
      <c r="P56" s="969"/>
      <c r="Q56" s="969"/>
      <c r="R56" s="969"/>
      <c r="S56" s="969"/>
      <c r="T56" s="969"/>
      <c r="U56" s="113"/>
      <c r="V56" s="113"/>
      <c r="W56" s="113"/>
    </row>
    <row r="57" spans="1:23" ht="12.75">
      <c r="A57" s="113"/>
      <c r="B57" s="113"/>
      <c r="C57" s="113"/>
      <c r="D57" s="113"/>
      <c r="E57" s="113"/>
      <c r="F57" s="113"/>
      <c r="G57" s="113"/>
      <c r="H57" s="113"/>
      <c r="I57" s="113"/>
      <c r="J57" s="113"/>
      <c r="K57" s="113"/>
      <c r="L57" s="113"/>
      <c r="M57" s="113"/>
      <c r="N57" s="113"/>
      <c r="O57" s="113"/>
      <c r="P57" s="113"/>
      <c r="Q57" s="113"/>
      <c r="R57" s="113"/>
      <c r="S57" s="113"/>
      <c r="T57" s="113"/>
      <c r="U57" s="113"/>
      <c r="V57" s="113"/>
      <c r="W57" s="113"/>
    </row>
    <row r="58" spans="1:23" ht="12.75">
      <c r="I58" s="792"/>
      <c r="J58" s="792"/>
      <c r="K58" s="792"/>
      <c r="L58" s="792"/>
      <c r="M58" s="792"/>
      <c r="N58" s="792"/>
      <c r="O58" s="792"/>
      <c r="P58" s="792"/>
      <c r="Q58" s="792"/>
      <c r="R58" s="792"/>
      <c r="S58" s="792"/>
      <c r="T58" s="792"/>
      <c r="U58" s="792"/>
      <c r="V58" s="792"/>
      <c r="W58" s="792"/>
    </row>
    <row r="59" spans="1:23" ht="12.75">
      <c r="A59" s="1341" t="s">
        <v>296</v>
      </c>
      <c r="B59" s="1341"/>
      <c r="C59" s="1341"/>
      <c r="D59" s="1341"/>
      <c r="E59" s="1341"/>
      <c r="F59" s="1341"/>
      <c r="G59" s="1341"/>
      <c r="H59" s="1341"/>
      <c r="I59" s="792"/>
      <c r="J59" s="792"/>
      <c r="K59" s="792"/>
      <c r="L59" s="792"/>
      <c r="M59" s="792"/>
      <c r="N59" s="792"/>
      <c r="O59" s="792"/>
      <c r="P59" s="792"/>
      <c r="Q59" s="792"/>
      <c r="R59" s="792"/>
      <c r="S59" s="792"/>
      <c r="T59" s="792"/>
      <c r="U59" s="792"/>
      <c r="V59" s="792"/>
      <c r="W59" s="792"/>
    </row>
    <row r="60" spans="1:23" ht="12.75">
      <c r="A60" s="792"/>
      <c r="B60" s="792"/>
      <c r="C60" s="792"/>
      <c r="D60" s="792"/>
      <c r="E60" s="792"/>
      <c r="F60" s="792"/>
      <c r="G60" s="792"/>
      <c r="H60" s="792"/>
      <c r="I60" s="1806" t="s">
        <v>151</v>
      </c>
      <c r="J60" s="792"/>
      <c r="K60" s="1806" t="s">
        <v>130</v>
      </c>
      <c r="L60" s="792"/>
      <c r="M60" s="792"/>
      <c r="N60" s="792"/>
      <c r="O60" s="792"/>
      <c r="P60" s="792"/>
      <c r="Q60" s="792"/>
      <c r="R60" s="792"/>
      <c r="S60" s="792"/>
      <c r="T60" s="792"/>
      <c r="U60" s="792"/>
      <c r="V60" s="792"/>
      <c r="W60" s="792"/>
    </row>
    <row r="61" spans="1:23" ht="12.75">
      <c r="A61" s="792"/>
      <c r="B61" s="792"/>
      <c r="C61" s="113" t="s">
        <v>125</v>
      </c>
      <c r="D61" s="113" t="s">
        <v>126</v>
      </c>
      <c r="E61" s="113" t="s">
        <v>127</v>
      </c>
      <c r="F61" s="113" t="s">
        <v>128</v>
      </c>
      <c r="G61" s="113" t="s">
        <v>129</v>
      </c>
      <c r="H61" s="792"/>
      <c r="I61" s="1806"/>
      <c r="J61" s="792"/>
      <c r="K61" s="1806"/>
      <c r="L61" s="792"/>
      <c r="M61" s="792"/>
      <c r="N61" s="792"/>
      <c r="O61" s="792"/>
      <c r="P61" s="792"/>
      <c r="Q61" s="792"/>
      <c r="R61" s="792"/>
      <c r="S61" s="792"/>
      <c r="T61" s="792"/>
      <c r="U61" s="792"/>
      <c r="V61" s="792"/>
      <c r="W61" s="792"/>
    </row>
    <row r="62" spans="1:23" ht="12.75">
      <c r="A62" s="113"/>
      <c r="B62" s="113"/>
      <c r="H62" s="113"/>
      <c r="I62" s="1806"/>
      <c r="J62" s="113"/>
      <c r="K62" s="1806"/>
      <c r="L62" s="113"/>
      <c r="N62" s="113"/>
      <c r="O62" s="113"/>
      <c r="P62" s="113"/>
      <c r="Q62" s="113"/>
      <c r="R62" s="113"/>
      <c r="S62" s="113"/>
      <c r="T62" s="113"/>
      <c r="U62" s="113"/>
      <c r="V62" s="113"/>
      <c r="W62" s="113"/>
    </row>
    <row r="63" spans="1:23" ht="12.75">
      <c r="A63" s="240">
        <f t="shared" ref="A63:A83" si="3">A35</f>
        <v>2000</v>
      </c>
      <c r="B63" s="113"/>
      <c r="C63" s="252">
        <f t="shared" ref="C63:C81" si="4">F35+G35</f>
        <v>627501</v>
      </c>
      <c r="D63" s="252">
        <f t="shared" ref="D63:D81" si="5">H35+I35</f>
        <v>716705</v>
      </c>
      <c r="E63" s="252">
        <f t="shared" ref="E63:E81" si="6">J35+K35</f>
        <v>774362</v>
      </c>
      <c r="F63" s="252">
        <f t="shared" ref="F63:F81" si="7">L35+M35</f>
        <v>679219</v>
      </c>
      <c r="G63" s="252">
        <f t="shared" ref="G63:G81" si="8">N35+O35</f>
        <v>546229</v>
      </c>
      <c r="H63" s="113"/>
      <c r="I63" s="252">
        <f t="shared" ref="I63:I78" si="9">SUM(C63:G63)</f>
        <v>3344016</v>
      </c>
      <c r="J63" s="113"/>
      <c r="K63" s="252">
        <f t="shared" ref="K63:K81" si="10">B35</f>
        <v>5062940</v>
      </c>
      <c r="L63" s="113"/>
      <c r="N63" s="113"/>
      <c r="O63" s="113"/>
      <c r="P63" s="113"/>
      <c r="Q63" s="113"/>
      <c r="R63" s="113"/>
      <c r="S63" s="113"/>
      <c r="T63" s="113"/>
      <c r="U63" s="113"/>
      <c r="V63" s="113"/>
      <c r="W63" s="113"/>
    </row>
    <row r="64" spans="1:23" ht="12.75">
      <c r="A64" s="240">
        <f t="shared" si="3"/>
        <v>2001</v>
      </c>
      <c r="B64" s="113"/>
      <c r="C64" s="252">
        <f t="shared" si="4"/>
        <v>633000</v>
      </c>
      <c r="D64" s="252">
        <f t="shared" si="5"/>
        <v>696122</v>
      </c>
      <c r="E64" s="252">
        <f t="shared" si="6"/>
        <v>782120</v>
      </c>
      <c r="F64" s="252">
        <f t="shared" si="7"/>
        <v>689091</v>
      </c>
      <c r="G64" s="252">
        <f t="shared" si="8"/>
        <v>551689</v>
      </c>
      <c r="H64" s="113"/>
      <c r="I64" s="252">
        <f t="shared" si="9"/>
        <v>3352022</v>
      </c>
      <c r="J64" s="113"/>
      <c r="K64" s="252">
        <f t="shared" si="10"/>
        <v>5064200</v>
      </c>
      <c r="L64" s="113"/>
      <c r="N64" s="113"/>
      <c r="O64" s="113"/>
      <c r="P64" s="113"/>
      <c r="Q64" s="113"/>
      <c r="R64" s="113"/>
      <c r="S64" s="113"/>
      <c r="T64" s="113"/>
      <c r="U64" s="113"/>
      <c r="V64" s="113"/>
      <c r="W64" s="113"/>
    </row>
    <row r="65" spans="1:23" ht="12.75">
      <c r="A65" s="240">
        <f t="shared" si="3"/>
        <v>2002</v>
      </c>
      <c r="B65" s="113"/>
      <c r="C65" s="252">
        <f t="shared" si="4"/>
        <v>641770</v>
      </c>
      <c r="D65" s="252">
        <f t="shared" si="5"/>
        <v>672023</v>
      </c>
      <c r="E65" s="252">
        <f t="shared" si="6"/>
        <v>788888</v>
      </c>
      <c r="F65" s="252">
        <f t="shared" si="7"/>
        <v>683210</v>
      </c>
      <c r="G65" s="252">
        <f t="shared" si="8"/>
        <v>574126</v>
      </c>
      <c r="H65" s="113"/>
      <c r="I65" s="252">
        <f t="shared" si="9"/>
        <v>3360017</v>
      </c>
      <c r="J65" s="113"/>
      <c r="K65" s="252">
        <f t="shared" si="10"/>
        <v>5066000</v>
      </c>
      <c r="L65" s="113"/>
      <c r="N65" s="113"/>
      <c r="O65" s="113"/>
      <c r="P65" s="113"/>
      <c r="Q65" s="113"/>
      <c r="R65" s="113"/>
      <c r="S65" s="113"/>
      <c r="T65" s="113"/>
      <c r="U65" s="113"/>
      <c r="V65" s="113"/>
      <c r="W65" s="113"/>
    </row>
    <row r="66" spans="1:23" ht="12.75">
      <c r="A66" s="240">
        <f t="shared" si="3"/>
        <v>2003</v>
      </c>
      <c r="B66" s="113"/>
      <c r="C66" s="252">
        <f t="shared" si="4"/>
        <v>649412</v>
      </c>
      <c r="D66" s="252">
        <f t="shared" si="5"/>
        <v>651761</v>
      </c>
      <c r="E66" s="252">
        <f t="shared" si="6"/>
        <v>793213</v>
      </c>
      <c r="F66" s="252">
        <f t="shared" si="7"/>
        <v>685178</v>
      </c>
      <c r="G66" s="252">
        <f t="shared" si="8"/>
        <v>589496</v>
      </c>
      <c r="H66" s="113"/>
      <c r="I66" s="252">
        <f t="shared" si="9"/>
        <v>3369060</v>
      </c>
      <c r="J66" s="113"/>
      <c r="K66" s="252">
        <f t="shared" si="10"/>
        <v>5068500</v>
      </c>
      <c r="L66" s="113"/>
      <c r="N66" s="113"/>
      <c r="O66" s="113"/>
      <c r="P66" s="113"/>
      <c r="Q66" s="113"/>
      <c r="R66" s="113"/>
      <c r="S66" s="113"/>
      <c r="T66" s="113"/>
      <c r="U66" s="113"/>
      <c r="V66" s="113"/>
      <c r="W66" s="113"/>
    </row>
    <row r="67" spans="1:23" ht="12.75">
      <c r="A67" s="240">
        <f t="shared" si="3"/>
        <v>2004</v>
      </c>
      <c r="B67" s="113"/>
      <c r="C67" s="252">
        <f t="shared" si="4"/>
        <v>652666</v>
      </c>
      <c r="D67" s="252">
        <f t="shared" si="5"/>
        <v>639942</v>
      </c>
      <c r="E67" s="252">
        <f t="shared" si="6"/>
        <v>795930</v>
      </c>
      <c r="F67" s="252">
        <f t="shared" si="7"/>
        <v>692466</v>
      </c>
      <c r="G67" s="252">
        <f t="shared" si="8"/>
        <v>603404</v>
      </c>
      <c r="H67" s="113"/>
      <c r="I67" s="252">
        <f t="shared" si="9"/>
        <v>3384408</v>
      </c>
      <c r="J67" s="113"/>
      <c r="K67" s="252">
        <f t="shared" si="10"/>
        <v>5084300</v>
      </c>
      <c r="L67" s="113"/>
      <c r="N67" s="113"/>
      <c r="O67" s="113"/>
      <c r="P67" s="113"/>
      <c r="Q67" s="113"/>
      <c r="R67" s="113"/>
      <c r="S67" s="113"/>
      <c r="T67" s="113"/>
      <c r="U67" s="113"/>
      <c r="V67" s="113"/>
      <c r="W67" s="113"/>
    </row>
    <row r="68" spans="1:23" ht="12.75">
      <c r="A68" s="240">
        <f t="shared" si="3"/>
        <v>2005</v>
      </c>
      <c r="B68" s="113"/>
      <c r="C68" s="252">
        <f t="shared" si="4"/>
        <v>658455</v>
      </c>
      <c r="D68" s="252">
        <f t="shared" si="5"/>
        <v>636862</v>
      </c>
      <c r="E68" s="252">
        <f t="shared" si="6"/>
        <v>796081</v>
      </c>
      <c r="F68" s="252">
        <f t="shared" si="7"/>
        <v>702723</v>
      </c>
      <c r="G68" s="252">
        <f t="shared" si="8"/>
        <v>614735</v>
      </c>
      <c r="H68" s="113"/>
      <c r="I68" s="252">
        <f t="shared" si="9"/>
        <v>3408856</v>
      </c>
      <c r="J68" s="113"/>
      <c r="K68" s="252">
        <f t="shared" si="10"/>
        <v>5110200</v>
      </c>
      <c r="L68" s="113"/>
      <c r="N68" s="113"/>
      <c r="O68" s="113"/>
      <c r="P68" s="113"/>
      <c r="Q68" s="113"/>
      <c r="R68" s="113"/>
      <c r="S68" s="113"/>
      <c r="T68" s="113"/>
      <c r="U68" s="113"/>
      <c r="V68" s="113"/>
      <c r="W68" s="113"/>
    </row>
    <row r="69" spans="1:23" ht="12.75">
      <c r="A69" s="240">
        <f t="shared" si="3"/>
        <v>2006</v>
      </c>
      <c r="B69" s="113"/>
      <c r="C69" s="252">
        <f t="shared" si="4"/>
        <v>663473</v>
      </c>
      <c r="D69" s="252">
        <f t="shared" si="5"/>
        <v>633906</v>
      </c>
      <c r="E69" s="252">
        <f t="shared" si="6"/>
        <v>794165</v>
      </c>
      <c r="F69" s="252">
        <f t="shared" si="7"/>
        <v>715296</v>
      </c>
      <c r="G69" s="252">
        <f t="shared" si="8"/>
        <v>626926</v>
      </c>
      <c r="H69" s="113"/>
      <c r="I69" s="252">
        <f t="shared" si="9"/>
        <v>3433766</v>
      </c>
      <c r="J69" s="113"/>
      <c r="K69" s="252">
        <f t="shared" si="10"/>
        <v>5133000</v>
      </c>
      <c r="L69" s="113"/>
      <c r="N69" s="113"/>
      <c r="O69" s="113"/>
      <c r="P69" s="113"/>
      <c r="Q69" s="113"/>
      <c r="R69" s="113"/>
      <c r="S69" s="113"/>
      <c r="T69" s="113"/>
      <c r="U69" s="113"/>
      <c r="V69" s="113"/>
      <c r="W69" s="113"/>
    </row>
    <row r="70" spans="1:23" ht="12.75">
      <c r="A70" s="240">
        <f t="shared" si="3"/>
        <v>2007</v>
      </c>
      <c r="B70" s="113"/>
      <c r="C70" s="252">
        <f t="shared" si="4"/>
        <v>670850</v>
      </c>
      <c r="D70" s="252">
        <f t="shared" si="5"/>
        <v>638117</v>
      </c>
      <c r="E70" s="252">
        <f t="shared" si="6"/>
        <v>788910</v>
      </c>
      <c r="F70" s="252">
        <f t="shared" si="7"/>
        <v>732085</v>
      </c>
      <c r="G70" s="252">
        <f t="shared" si="8"/>
        <v>635763</v>
      </c>
      <c r="H70" s="113"/>
      <c r="I70" s="252">
        <f t="shared" si="9"/>
        <v>3465725</v>
      </c>
      <c r="J70" s="113"/>
      <c r="K70" s="252">
        <f t="shared" si="10"/>
        <v>5170000</v>
      </c>
      <c r="L70" s="113"/>
      <c r="N70" s="113"/>
      <c r="O70" s="113"/>
      <c r="P70" s="113"/>
      <c r="Q70" s="113"/>
      <c r="R70" s="113"/>
      <c r="S70" s="113"/>
      <c r="T70" s="113"/>
      <c r="U70" s="113"/>
      <c r="V70" s="113"/>
      <c r="W70" s="113"/>
    </row>
    <row r="71" spans="1:23" ht="12.75">
      <c r="A71" s="240">
        <f t="shared" si="3"/>
        <v>2008</v>
      </c>
      <c r="B71" s="113"/>
      <c r="C71" s="252">
        <f t="shared" si="4"/>
        <v>675812</v>
      </c>
      <c r="D71" s="252">
        <f t="shared" si="5"/>
        <v>643007</v>
      </c>
      <c r="E71" s="252">
        <f t="shared" si="6"/>
        <v>777652</v>
      </c>
      <c r="F71" s="252">
        <f t="shared" si="7"/>
        <v>747935</v>
      </c>
      <c r="G71" s="252">
        <f t="shared" si="8"/>
        <v>642651</v>
      </c>
      <c r="H71" s="113"/>
      <c r="I71" s="252">
        <f t="shared" si="9"/>
        <v>3487057</v>
      </c>
      <c r="J71" s="113"/>
      <c r="K71" s="252">
        <f t="shared" si="10"/>
        <v>5202900</v>
      </c>
      <c r="L71" s="113"/>
      <c r="N71" s="113"/>
      <c r="O71" s="113"/>
      <c r="P71" s="113"/>
      <c r="Q71" s="113"/>
      <c r="R71" s="113"/>
      <c r="S71" s="113"/>
      <c r="T71" s="113"/>
      <c r="U71" s="113"/>
      <c r="V71" s="113"/>
      <c r="W71" s="113"/>
    </row>
    <row r="72" spans="1:23" ht="12.75">
      <c r="A72" s="240">
        <f t="shared" si="3"/>
        <v>2009</v>
      </c>
      <c r="B72" s="113"/>
      <c r="C72" s="252">
        <f t="shared" si="4"/>
        <v>681022</v>
      </c>
      <c r="D72" s="252">
        <f t="shared" si="5"/>
        <v>649427</v>
      </c>
      <c r="E72" s="252">
        <f t="shared" si="6"/>
        <v>761548</v>
      </c>
      <c r="F72" s="252">
        <f t="shared" si="7"/>
        <v>762732</v>
      </c>
      <c r="G72" s="252">
        <f t="shared" si="8"/>
        <v>649367</v>
      </c>
      <c r="H72" s="113"/>
      <c r="I72" s="252">
        <f t="shared" si="9"/>
        <v>3504096</v>
      </c>
      <c r="J72" s="113"/>
      <c r="K72" s="252">
        <f t="shared" si="10"/>
        <v>5231900</v>
      </c>
      <c r="L72" s="113"/>
      <c r="N72" s="113"/>
      <c r="O72" s="113"/>
      <c r="P72" s="113"/>
      <c r="Q72" s="113"/>
      <c r="R72" s="113"/>
      <c r="S72" s="113"/>
      <c r="T72" s="113"/>
      <c r="U72" s="113"/>
      <c r="V72" s="113"/>
      <c r="W72" s="113"/>
    </row>
    <row r="73" spans="1:23" ht="12.75">
      <c r="A73" s="240">
        <f t="shared" si="3"/>
        <v>2010</v>
      </c>
      <c r="B73" s="113"/>
      <c r="C73" s="252">
        <f t="shared" si="4"/>
        <v>685549</v>
      </c>
      <c r="D73" s="252">
        <f t="shared" si="5"/>
        <v>658417</v>
      </c>
      <c r="E73" s="252">
        <f t="shared" si="6"/>
        <v>743649</v>
      </c>
      <c r="F73" s="252">
        <f t="shared" si="7"/>
        <v>777560</v>
      </c>
      <c r="G73" s="252">
        <f t="shared" si="8"/>
        <v>658584</v>
      </c>
      <c r="H73" s="113"/>
      <c r="I73" s="252">
        <f t="shared" si="9"/>
        <v>3523759</v>
      </c>
      <c r="J73" s="113"/>
      <c r="K73" s="252">
        <f t="shared" si="10"/>
        <v>5262200</v>
      </c>
      <c r="L73" s="113"/>
      <c r="N73" s="113"/>
      <c r="O73" s="113"/>
      <c r="P73" s="113"/>
      <c r="Q73" s="113"/>
      <c r="R73" s="113"/>
      <c r="S73" s="113"/>
      <c r="T73" s="113"/>
      <c r="U73" s="113"/>
      <c r="V73" s="113"/>
      <c r="W73" s="113"/>
    </row>
    <row r="74" spans="1:23" ht="12.75">
      <c r="A74" s="240">
        <f t="shared" si="3"/>
        <v>2011</v>
      </c>
      <c r="B74" s="113"/>
      <c r="C74" s="252">
        <f t="shared" si="4"/>
        <v>692411</v>
      </c>
      <c r="D74" s="252">
        <f t="shared" si="5"/>
        <v>670135</v>
      </c>
      <c r="E74" s="252">
        <f t="shared" si="6"/>
        <v>729765</v>
      </c>
      <c r="F74" s="252">
        <f t="shared" si="7"/>
        <v>788086</v>
      </c>
      <c r="G74" s="252">
        <f t="shared" si="8"/>
        <v>668387</v>
      </c>
      <c r="H74" s="113"/>
      <c r="I74" s="252">
        <f t="shared" si="9"/>
        <v>3548784</v>
      </c>
      <c r="J74" s="113"/>
      <c r="K74" s="252">
        <f t="shared" si="10"/>
        <v>5299900</v>
      </c>
      <c r="L74" s="113"/>
      <c r="N74" s="113"/>
      <c r="O74" s="113"/>
      <c r="P74" s="113"/>
      <c r="Q74" s="113"/>
      <c r="R74" s="113"/>
      <c r="S74" s="113"/>
      <c r="T74" s="113"/>
      <c r="U74" s="113"/>
      <c r="V74" s="113"/>
      <c r="W74" s="113"/>
    </row>
    <row r="75" spans="1:23" ht="12.75">
      <c r="A75" s="240">
        <f t="shared" si="3"/>
        <v>2012</v>
      </c>
      <c r="B75" s="113"/>
      <c r="C75" s="252">
        <f t="shared" si="4"/>
        <v>690273</v>
      </c>
      <c r="D75" s="252">
        <f t="shared" si="5"/>
        <v>680269</v>
      </c>
      <c r="E75" s="252">
        <f t="shared" si="6"/>
        <v>707460</v>
      </c>
      <c r="F75" s="252">
        <f t="shared" si="7"/>
        <v>794973</v>
      </c>
      <c r="G75" s="252">
        <f t="shared" si="8"/>
        <v>661919</v>
      </c>
      <c r="H75" s="113"/>
      <c r="I75" s="252">
        <f t="shared" si="9"/>
        <v>3534894</v>
      </c>
      <c r="J75" s="113"/>
      <c r="K75" s="252">
        <f t="shared" si="10"/>
        <v>5313600</v>
      </c>
      <c r="L75" s="113"/>
      <c r="N75" s="113"/>
      <c r="O75" s="113"/>
      <c r="P75" s="113"/>
      <c r="Q75" s="113"/>
      <c r="R75" s="113"/>
      <c r="S75" s="113"/>
      <c r="T75" s="113"/>
      <c r="U75" s="113"/>
      <c r="V75" s="113"/>
      <c r="W75" s="113"/>
    </row>
    <row r="76" spans="1:23" ht="12.75">
      <c r="A76" s="240">
        <f t="shared" si="3"/>
        <v>2013</v>
      </c>
      <c r="B76" s="113"/>
      <c r="C76" s="252">
        <f t="shared" si="4"/>
        <v>683776</v>
      </c>
      <c r="D76" s="252">
        <f t="shared" si="5"/>
        <v>692784</v>
      </c>
      <c r="E76" s="252">
        <f t="shared" si="6"/>
        <v>688386</v>
      </c>
      <c r="F76" s="252">
        <f t="shared" si="7"/>
        <v>800253</v>
      </c>
      <c r="G76" s="252">
        <f t="shared" si="8"/>
        <v>663731</v>
      </c>
      <c r="H76" s="113"/>
      <c r="I76" s="252">
        <f t="shared" si="9"/>
        <v>3528930</v>
      </c>
      <c r="J76" s="113"/>
      <c r="K76" s="252">
        <f t="shared" si="10"/>
        <v>5327700</v>
      </c>
      <c r="L76" s="113"/>
      <c r="N76" s="113"/>
      <c r="O76" s="113"/>
      <c r="P76" s="113"/>
      <c r="Q76" s="113"/>
      <c r="R76" s="113"/>
      <c r="S76" s="113"/>
      <c r="T76" s="113"/>
      <c r="U76" s="113"/>
      <c r="V76" s="113"/>
      <c r="W76" s="113"/>
    </row>
    <row r="77" spans="1:23" ht="12.75">
      <c r="A77" s="240">
        <f t="shared" si="3"/>
        <v>2014</v>
      </c>
      <c r="B77" s="319"/>
      <c r="C77" s="252">
        <f t="shared" si="4"/>
        <v>676812</v>
      </c>
      <c r="D77" s="252">
        <f t="shared" si="5"/>
        <v>701240</v>
      </c>
      <c r="E77" s="252">
        <f t="shared" si="6"/>
        <v>675845</v>
      </c>
      <c r="F77" s="252">
        <f t="shared" si="7"/>
        <v>802313</v>
      </c>
      <c r="G77" s="252">
        <f t="shared" si="8"/>
        <v>670463</v>
      </c>
      <c r="H77" s="319"/>
      <c r="I77" s="252">
        <f t="shared" si="9"/>
        <v>3526673</v>
      </c>
      <c r="J77" s="319"/>
      <c r="K77" s="252">
        <f t="shared" si="10"/>
        <v>5347600</v>
      </c>
      <c r="L77" s="319"/>
      <c r="N77" s="319"/>
      <c r="O77" s="319"/>
      <c r="P77" s="319"/>
      <c r="Q77" s="319"/>
      <c r="R77" s="319"/>
      <c r="S77" s="319"/>
      <c r="T77" s="319"/>
      <c r="U77" s="319"/>
      <c r="V77" s="319"/>
      <c r="W77" s="319"/>
    </row>
    <row r="78" spans="1:23" ht="12.75">
      <c r="A78" s="240">
        <f t="shared" si="3"/>
        <v>2015</v>
      </c>
      <c r="B78" s="467"/>
      <c r="C78" s="252">
        <f t="shared" si="4"/>
        <v>671653</v>
      </c>
      <c r="D78" s="252">
        <f t="shared" si="5"/>
        <v>711786</v>
      </c>
      <c r="E78" s="252">
        <f t="shared" si="6"/>
        <v>669962</v>
      </c>
      <c r="F78" s="252">
        <f t="shared" si="7"/>
        <v>801111</v>
      </c>
      <c r="G78" s="252">
        <f t="shared" si="8"/>
        <v>679818</v>
      </c>
      <c r="H78" s="467"/>
      <c r="I78" s="252">
        <f t="shared" si="9"/>
        <v>3534330</v>
      </c>
      <c r="J78" s="467"/>
      <c r="K78" s="252">
        <f t="shared" si="10"/>
        <v>5373000</v>
      </c>
      <c r="L78" s="467"/>
      <c r="N78" s="467"/>
      <c r="O78" s="467"/>
      <c r="P78" s="467"/>
      <c r="Q78" s="467"/>
      <c r="R78" s="467"/>
      <c r="S78" s="467"/>
      <c r="T78" s="467"/>
      <c r="U78" s="467"/>
      <c r="V78" s="467"/>
      <c r="W78" s="467"/>
    </row>
    <row r="79" spans="1:23" ht="12.75">
      <c r="A79" s="240">
        <f t="shared" si="3"/>
        <v>2016</v>
      </c>
      <c r="B79" s="576"/>
      <c r="C79" s="252">
        <f t="shared" si="4"/>
        <v>662627</v>
      </c>
      <c r="D79" s="252">
        <f t="shared" si="5"/>
        <v>726037</v>
      </c>
      <c r="E79" s="252">
        <f t="shared" si="6"/>
        <v>665391</v>
      </c>
      <c r="F79" s="252">
        <f t="shared" si="7"/>
        <v>798942</v>
      </c>
      <c r="G79" s="252">
        <f t="shared" si="8"/>
        <v>692373</v>
      </c>
      <c r="H79" s="576"/>
      <c r="I79" s="252">
        <f>SUM(C79:G79)</f>
        <v>3545370</v>
      </c>
      <c r="J79" s="576"/>
      <c r="K79" s="252">
        <f t="shared" si="10"/>
        <v>5404700</v>
      </c>
      <c r="L79" s="576"/>
      <c r="N79" s="576"/>
      <c r="O79" s="576"/>
      <c r="P79" s="576"/>
      <c r="Q79" s="576"/>
      <c r="R79" s="576"/>
      <c r="S79" s="576"/>
      <c r="T79" s="576"/>
      <c r="U79" s="576"/>
      <c r="V79" s="576"/>
      <c r="W79" s="576"/>
    </row>
    <row r="80" spans="1:23" ht="12.75">
      <c r="A80" s="240">
        <f t="shared" si="3"/>
        <v>2017</v>
      </c>
      <c r="B80" s="642"/>
      <c r="C80" s="252">
        <f t="shared" si="4"/>
        <v>646649</v>
      </c>
      <c r="D80" s="252">
        <f t="shared" si="5"/>
        <v>737328</v>
      </c>
      <c r="E80" s="252">
        <f t="shared" si="6"/>
        <v>664086</v>
      </c>
      <c r="F80" s="252">
        <f t="shared" si="7"/>
        <v>792119</v>
      </c>
      <c r="G80" s="252">
        <f t="shared" si="8"/>
        <v>707897</v>
      </c>
      <c r="H80" s="642"/>
      <c r="I80" s="252">
        <f>SUM(C80:G80)</f>
        <v>3548079</v>
      </c>
      <c r="J80" s="642"/>
      <c r="K80" s="252">
        <f t="shared" si="10"/>
        <v>5424800</v>
      </c>
      <c r="L80" s="642"/>
      <c r="N80" s="642"/>
      <c r="O80" s="642"/>
      <c r="P80" s="642"/>
      <c r="Q80" s="642"/>
      <c r="R80" s="642"/>
      <c r="S80" s="642"/>
      <c r="T80" s="642"/>
      <c r="U80" s="642"/>
      <c r="V80" s="642"/>
      <c r="W80" s="642"/>
    </row>
    <row r="81" spans="1:23" ht="12.75">
      <c r="A81" s="240">
        <f t="shared" si="3"/>
        <v>2018</v>
      </c>
      <c r="B81" s="684"/>
      <c r="C81" s="252">
        <f t="shared" si="4"/>
        <v>635188</v>
      </c>
      <c r="D81" s="252">
        <f t="shared" si="5"/>
        <v>743598</v>
      </c>
      <c r="E81" s="252">
        <f t="shared" si="6"/>
        <v>665519</v>
      </c>
      <c r="F81" s="252">
        <f t="shared" si="7"/>
        <v>778974</v>
      </c>
      <c r="G81" s="252">
        <f t="shared" si="8"/>
        <v>722966</v>
      </c>
      <c r="H81" s="684"/>
      <c r="I81" s="252">
        <f>SUM(C81:G81)</f>
        <v>3546245</v>
      </c>
      <c r="J81" s="684"/>
      <c r="K81" s="252">
        <f t="shared" si="10"/>
        <v>5438100</v>
      </c>
      <c r="L81" s="684"/>
      <c r="N81" s="684"/>
      <c r="O81" s="684"/>
      <c r="P81" s="684"/>
      <c r="Q81" s="684"/>
      <c r="R81" s="684"/>
      <c r="S81" s="684"/>
      <c r="T81" s="684"/>
      <c r="U81" s="684"/>
      <c r="V81" s="684"/>
      <c r="W81" s="684"/>
    </row>
    <row r="82" spans="1:23" ht="12.75">
      <c r="A82" s="240">
        <f t="shared" si="3"/>
        <v>2019</v>
      </c>
      <c r="B82" s="834"/>
      <c r="C82" s="252">
        <f>F54+G54</f>
        <v>629414</v>
      </c>
      <c r="D82" s="252">
        <f>H54+I54</f>
        <v>751718</v>
      </c>
      <c r="E82" s="252">
        <f>J54+K54</f>
        <v>671954</v>
      </c>
      <c r="F82" s="252">
        <f>L54+M54</f>
        <v>762548</v>
      </c>
      <c r="G82" s="252">
        <f>N54+O54</f>
        <v>737816</v>
      </c>
      <c r="H82" s="834"/>
      <c r="I82" s="252">
        <f>SUM(C82:G82)</f>
        <v>3553450</v>
      </c>
      <c r="J82" s="834"/>
      <c r="K82" s="252">
        <f>B54</f>
        <v>5463300</v>
      </c>
      <c r="L82" s="834"/>
      <c r="N82" s="834"/>
      <c r="O82" s="834"/>
      <c r="P82" s="834"/>
      <c r="Q82" s="834"/>
      <c r="R82" s="834"/>
      <c r="S82" s="834"/>
      <c r="T82" s="834"/>
      <c r="U82" s="834"/>
      <c r="V82" s="834"/>
      <c r="W82" s="834"/>
    </row>
    <row r="83" spans="1:23" ht="12.75">
      <c r="A83" s="240">
        <f t="shared" si="3"/>
        <v>2020</v>
      </c>
      <c r="B83" s="953"/>
      <c r="C83" s="252">
        <f>F55+G55</f>
        <v>623875</v>
      </c>
      <c r="D83" s="252">
        <f>H55+I55</f>
        <v>751273</v>
      </c>
      <c r="E83" s="252">
        <f>J55+K55</f>
        <v>680032</v>
      </c>
      <c r="F83" s="252">
        <f>L55+M55</f>
        <v>743037</v>
      </c>
      <c r="G83" s="252">
        <f>N55+O55</f>
        <v>751913</v>
      </c>
      <c r="H83" s="953"/>
      <c r="I83" s="252">
        <f>SUM(C83:G83)</f>
        <v>3550130</v>
      </c>
      <c r="J83" s="953"/>
      <c r="K83" s="252">
        <f>B55</f>
        <v>5466000</v>
      </c>
      <c r="L83" s="953"/>
      <c r="N83" s="953"/>
      <c r="O83" s="953"/>
      <c r="P83" s="953"/>
      <c r="Q83" s="953"/>
      <c r="R83" s="953"/>
      <c r="S83" s="953"/>
      <c r="T83" s="953"/>
      <c r="U83" s="953"/>
      <c r="V83" s="953"/>
      <c r="W83" s="953"/>
    </row>
    <row r="84" spans="1:23" ht="12.75">
      <c r="A84" s="240"/>
      <c r="B84" s="319"/>
      <c r="C84" s="252"/>
      <c r="D84" s="252"/>
      <c r="E84" s="252"/>
      <c r="F84" s="252"/>
      <c r="G84" s="252"/>
      <c r="H84" s="319"/>
      <c r="I84" s="252"/>
      <c r="J84" s="319"/>
      <c r="K84" s="252"/>
      <c r="L84" s="319"/>
      <c r="M84" s="319"/>
      <c r="N84" s="319"/>
      <c r="O84" s="319"/>
      <c r="P84" s="319"/>
      <c r="Q84" s="319"/>
      <c r="R84" s="319"/>
      <c r="S84" s="319"/>
      <c r="T84" s="319"/>
      <c r="U84" s="319"/>
      <c r="V84" s="319"/>
      <c r="W84" s="319"/>
    </row>
    <row r="85" spans="1:23" ht="12.75">
      <c r="A85" s="1341" t="s">
        <v>984</v>
      </c>
      <c r="B85" s="1341"/>
      <c r="C85" s="1341"/>
      <c r="D85" s="1341"/>
      <c r="E85" s="1341"/>
      <c r="F85" s="113"/>
      <c r="G85" s="113"/>
      <c r="H85" s="113"/>
      <c r="J85" s="113"/>
      <c r="L85" s="113"/>
      <c r="M85" s="113"/>
      <c r="N85" s="113"/>
      <c r="O85" s="113"/>
      <c r="P85" s="113"/>
      <c r="Q85" s="113"/>
      <c r="R85" s="113"/>
      <c r="S85" s="113"/>
      <c r="T85" s="113"/>
      <c r="U85" s="113"/>
      <c r="V85" s="113"/>
      <c r="W85" s="113"/>
    </row>
    <row r="86" spans="1:23" ht="12.75">
      <c r="A86" s="551"/>
      <c r="B86" s="551"/>
      <c r="C86" s="551"/>
      <c r="D86" s="551"/>
      <c r="E86" s="551"/>
      <c r="F86" s="552"/>
      <c r="G86" s="552"/>
      <c r="H86" s="552"/>
      <c r="I86" s="557"/>
      <c r="J86" s="552"/>
      <c r="K86" s="557"/>
      <c r="L86" s="552"/>
      <c r="M86" s="552"/>
      <c r="N86" s="552"/>
      <c r="O86" s="552"/>
      <c r="P86" s="552"/>
      <c r="Q86" s="552"/>
      <c r="R86" s="552"/>
      <c r="S86" s="552"/>
      <c r="T86" s="552"/>
      <c r="U86" s="552"/>
      <c r="V86" s="552"/>
      <c r="W86" s="552"/>
    </row>
    <row r="87" spans="1:23" ht="12.75">
      <c r="A87" s="551"/>
      <c r="B87" s="551"/>
      <c r="C87" s="552" t="s">
        <v>125</v>
      </c>
      <c r="D87" s="552" t="s">
        <v>126</v>
      </c>
      <c r="E87" s="552" t="s">
        <v>127</v>
      </c>
      <c r="F87" s="552" t="s">
        <v>128</v>
      </c>
      <c r="G87" s="552" t="s">
        <v>129</v>
      </c>
      <c r="H87" s="552"/>
      <c r="I87" s="557" t="s">
        <v>362</v>
      </c>
      <c r="J87" s="552"/>
      <c r="K87" s="557" t="s">
        <v>264</v>
      </c>
      <c r="L87" s="552"/>
      <c r="M87" s="552"/>
      <c r="N87" s="552"/>
      <c r="O87" s="552"/>
      <c r="P87" s="552"/>
      <c r="Q87" s="552"/>
      <c r="R87" s="552"/>
      <c r="S87" s="552"/>
      <c r="T87" s="552"/>
      <c r="U87" s="552"/>
      <c r="V87" s="552"/>
      <c r="W87" s="552"/>
    </row>
    <row r="88" spans="1:23" ht="12.75">
      <c r="A88" s="113"/>
      <c r="B88" s="113"/>
      <c r="C88" s="113"/>
      <c r="D88" s="113"/>
      <c r="E88" s="113"/>
      <c r="F88" s="113"/>
      <c r="G88" s="113"/>
      <c r="H88" s="113"/>
      <c r="I88" s="113"/>
      <c r="J88" s="113"/>
      <c r="K88" s="113"/>
      <c r="L88" s="113"/>
      <c r="M88" s="113"/>
      <c r="N88" s="113"/>
      <c r="O88" s="113"/>
      <c r="P88" s="113"/>
      <c r="Q88" s="113"/>
      <c r="R88" s="113"/>
      <c r="S88" s="113"/>
      <c r="T88" s="113"/>
      <c r="U88" s="113"/>
      <c r="V88" s="113"/>
      <c r="W88" s="113"/>
    </row>
    <row r="89" spans="1:23" ht="12.75">
      <c r="A89" s="240">
        <f>A63</f>
        <v>2000</v>
      </c>
      <c r="B89" s="113"/>
      <c r="C89" s="1051">
        <f>100000*C7/C63</f>
        <v>11.633447596099449</v>
      </c>
      <c r="D89" s="1051">
        <f t="shared" ref="D89:G89" si="11">100000*D7/D63</f>
        <v>17.580454998918661</v>
      </c>
      <c r="E89" s="1051">
        <f t="shared" si="11"/>
        <v>8.9105612103899734</v>
      </c>
      <c r="F89" s="1051">
        <f t="shared" si="11"/>
        <v>2.3556467059961514</v>
      </c>
      <c r="G89" s="1051">
        <f t="shared" si="11"/>
        <v>0.54922019885432671</v>
      </c>
      <c r="H89" s="113"/>
      <c r="I89" s="1051">
        <f>100000*K7/I63</f>
        <v>8.582494820598944</v>
      </c>
      <c r="J89" s="113"/>
      <c r="K89" s="253">
        <f>100000*I7/K63</f>
        <v>5.7673999691878635</v>
      </c>
      <c r="L89" s="113"/>
      <c r="N89" s="113"/>
      <c r="O89" s="113"/>
      <c r="P89" s="113"/>
      <c r="Q89" s="113"/>
      <c r="R89" s="113"/>
      <c r="S89" s="113"/>
      <c r="T89" s="113"/>
      <c r="U89" s="113"/>
      <c r="V89" s="113"/>
      <c r="W89" s="113"/>
    </row>
    <row r="90" spans="1:23" ht="12.75">
      <c r="A90" s="240">
        <f t="shared" ref="A90:A109" si="12">A64</f>
        <v>2001</v>
      </c>
      <c r="B90" s="113"/>
      <c r="C90" s="1051">
        <f t="shared" ref="C90:G90" si="13">100000*C8/C64</f>
        <v>12.480252764612954</v>
      </c>
      <c r="D90" s="1051">
        <f t="shared" si="13"/>
        <v>20.11141725157372</v>
      </c>
      <c r="E90" s="1051">
        <f t="shared" si="13"/>
        <v>8.9500332429806164</v>
      </c>
      <c r="F90" s="1051">
        <f t="shared" si="13"/>
        <v>4.4986801452928571</v>
      </c>
      <c r="G90" s="1051">
        <f t="shared" si="13"/>
        <v>1.4500923527567162</v>
      </c>
      <c r="H90" s="113"/>
      <c r="I90" s="1051">
        <f t="shared" ref="I90:I109" si="14">100000*K8/I64</f>
        <v>9.7851386416914927</v>
      </c>
      <c r="J90" s="113"/>
      <c r="K90" s="253">
        <f t="shared" ref="K90:K109" si="15">100000*I8/K64</f>
        <v>6.5755696852414989</v>
      </c>
      <c r="L90" s="113"/>
      <c r="N90" s="113"/>
      <c r="O90" s="113"/>
      <c r="P90" s="113"/>
      <c r="Q90" s="113"/>
      <c r="R90" s="113"/>
      <c r="S90" s="113"/>
      <c r="T90" s="113"/>
      <c r="U90" s="113"/>
      <c r="V90" s="113"/>
      <c r="W90" s="113"/>
    </row>
    <row r="91" spans="1:23" ht="12.75">
      <c r="A91" s="240">
        <f t="shared" si="12"/>
        <v>2002</v>
      </c>
      <c r="B91" s="113"/>
      <c r="C91" s="1051">
        <f t="shared" ref="C91:G91" si="16">100000*C9/C65</f>
        <v>15.581906290415569</v>
      </c>
      <c r="D91" s="1051">
        <f t="shared" si="16"/>
        <v>22.767077912511922</v>
      </c>
      <c r="E91" s="1051">
        <f t="shared" si="16"/>
        <v>11.661984971250671</v>
      </c>
      <c r="F91" s="1051">
        <f t="shared" si="16"/>
        <v>3.9519327878690302</v>
      </c>
      <c r="G91" s="1051">
        <f t="shared" si="16"/>
        <v>1.2192445560730572</v>
      </c>
      <c r="H91" s="113"/>
      <c r="I91" s="1051">
        <f t="shared" si="14"/>
        <v>11.279704834826729</v>
      </c>
      <c r="J91" s="113"/>
      <c r="K91" s="253">
        <f t="shared" si="15"/>
        <v>7.5404658507698379</v>
      </c>
      <c r="L91" s="113"/>
      <c r="N91" s="113"/>
      <c r="O91" s="113"/>
      <c r="P91" s="113"/>
      <c r="Q91" s="113"/>
      <c r="R91" s="113"/>
      <c r="S91" s="113"/>
      <c r="T91" s="113"/>
      <c r="U91" s="113"/>
      <c r="V91" s="113"/>
      <c r="W91" s="113"/>
    </row>
    <row r="92" spans="1:23" ht="12.75">
      <c r="A92" s="240">
        <f t="shared" si="12"/>
        <v>2003</v>
      </c>
      <c r="B92" s="113"/>
      <c r="C92" s="1051">
        <f t="shared" ref="C92:G92" si="17">100000*C10/C66</f>
        <v>12.010865213454633</v>
      </c>
      <c r="D92" s="1051">
        <f t="shared" si="17"/>
        <v>18.871948459634744</v>
      </c>
      <c r="E92" s="1051">
        <f t="shared" si="17"/>
        <v>10.211632940962893</v>
      </c>
      <c r="F92" s="1051">
        <f t="shared" si="17"/>
        <v>2.9189495284437035</v>
      </c>
      <c r="G92" s="1051">
        <f t="shared" si="17"/>
        <v>1.8660007871130593</v>
      </c>
      <c r="H92" s="113"/>
      <c r="I92" s="1051">
        <f t="shared" si="14"/>
        <v>9.290425222465613</v>
      </c>
      <c r="J92" s="113"/>
      <c r="K92" s="253">
        <f t="shared" si="15"/>
        <v>6.2937752786820562</v>
      </c>
      <c r="L92" s="113"/>
      <c r="N92" s="113"/>
      <c r="O92" s="113"/>
      <c r="P92" s="113"/>
      <c r="Q92" s="113"/>
      <c r="R92" s="113"/>
      <c r="S92" s="113"/>
      <c r="T92" s="113"/>
      <c r="U92" s="113"/>
      <c r="V92" s="113"/>
      <c r="W92" s="113"/>
    </row>
    <row r="93" spans="1:23" ht="12.75">
      <c r="A93" s="240">
        <f t="shared" si="12"/>
        <v>2004</v>
      </c>
      <c r="B93" s="113"/>
      <c r="C93" s="1051">
        <f t="shared" ref="C93:G93" si="18">100000*C11/C67</f>
        <v>12.410635761629992</v>
      </c>
      <c r="D93" s="1051">
        <f t="shared" si="18"/>
        <v>21.564454278669004</v>
      </c>
      <c r="E93" s="1051">
        <f t="shared" si="18"/>
        <v>11.558805422587414</v>
      </c>
      <c r="F93" s="1051">
        <f t="shared" si="18"/>
        <v>5.0543997828052207</v>
      </c>
      <c r="G93" s="1051">
        <f t="shared" si="18"/>
        <v>0.33145289060065891</v>
      </c>
      <c r="H93" s="113"/>
      <c r="I93" s="1051">
        <f t="shared" si="14"/>
        <v>10.282448215463384</v>
      </c>
      <c r="J93" s="113"/>
      <c r="K93" s="253">
        <f t="shared" si="15"/>
        <v>7.0019471707019649</v>
      </c>
      <c r="L93" s="113"/>
      <c r="N93" s="113"/>
      <c r="O93" s="113"/>
      <c r="P93" s="113"/>
      <c r="Q93" s="113"/>
      <c r="R93" s="113"/>
      <c r="S93" s="113"/>
      <c r="T93" s="113"/>
      <c r="U93" s="113"/>
      <c r="V93" s="113"/>
      <c r="W93" s="113"/>
    </row>
    <row r="94" spans="1:23" ht="12.75">
      <c r="A94" s="240">
        <f t="shared" si="12"/>
        <v>2005</v>
      </c>
      <c r="B94" s="113"/>
      <c r="C94" s="1051">
        <f t="shared" ref="C94:G94" si="19">100000*C12/C68</f>
        <v>7.1379213461815914</v>
      </c>
      <c r="D94" s="1051">
        <f t="shared" si="19"/>
        <v>16.330068366459297</v>
      </c>
      <c r="E94" s="1051">
        <f t="shared" si="19"/>
        <v>15.827535137756083</v>
      </c>
      <c r="F94" s="1051">
        <f t="shared" si="19"/>
        <v>5.2652325311680421</v>
      </c>
      <c r="G94" s="1051">
        <f t="shared" si="19"/>
        <v>1.7893889236825624</v>
      </c>
      <c r="H94" s="113"/>
      <c r="I94" s="1051">
        <f t="shared" si="14"/>
        <v>9.5339902888241692</v>
      </c>
      <c r="J94" s="113"/>
      <c r="K94" s="253">
        <f t="shared" si="15"/>
        <v>6.5750851238699068</v>
      </c>
      <c r="L94" s="113"/>
      <c r="N94" s="113"/>
      <c r="O94" s="113"/>
      <c r="P94" s="113"/>
      <c r="Q94" s="113"/>
      <c r="R94" s="113"/>
      <c r="S94" s="113"/>
      <c r="T94" s="113"/>
      <c r="U94" s="113"/>
      <c r="V94" s="113"/>
      <c r="W94" s="113"/>
    </row>
    <row r="95" spans="1:23" ht="12.75">
      <c r="A95" s="240">
        <f t="shared" si="12"/>
        <v>2006</v>
      </c>
      <c r="B95" s="113"/>
      <c r="C95" s="1051">
        <f t="shared" ref="C95:G95" si="20">100000*C13/C69</f>
        <v>10.399820339335587</v>
      </c>
      <c r="D95" s="1051">
        <f t="shared" si="20"/>
        <v>24.293822743435147</v>
      </c>
      <c r="E95" s="1051">
        <f t="shared" si="20"/>
        <v>15.991639017080834</v>
      </c>
      <c r="F95" s="1051">
        <f t="shared" si="20"/>
        <v>7.5493222386256882</v>
      </c>
      <c r="G95" s="1051">
        <f t="shared" si="20"/>
        <v>2.3926268810034994</v>
      </c>
      <c r="H95" s="113"/>
      <c r="I95" s="1051">
        <f t="shared" si="14"/>
        <v>12.202345762640785</v>
      </c>
      <c r="J95" s="113"/>
      <c r="K95" s="253">
        <f t="shared" si="15"/>
        <v>8.1823495032144944</v>
      </c>
      <c r="L95" s="113"/>
      <c r="N95" s="113"/>
      <c r="O95" s="113"/>
      <c r="P95" s="113"/>
      <c r="Q95" s="113"/>
      <c r="R95" s="113"/>
      <c r="S95" s="113"/>
      <c r="T95" s="113"/>
      <c r="U95" s="113"/>
      <c r="V95" s="113"/>
      <c r="W95" s="113"/>
    </row>
    <row r="96" spans="1:23" ht="12.75">
      <c r="A96" s="240">
        <f t="shared" si="12"/>
        <v>2007</v>
      </c>
      <c r="B96" s="113"/>
      <c r="C96" s="1051">
        <f t="shared" ref="C96:G96" si="21">100000*C14/C70</f>
        <v>14.012074234180517</v>
      </c>
      <c r="D96" s="1051">
        <f t="shared" si="21"/>
        <v>23.349949930812063</v>
      </c>
      <c r="E96" s="1051">
        <f t="shared" si="21"/>
        <v>18.886818521757867</v>
      </c>
      <c r="F96" s="1051">
        <f t="shared" si="21"/>
        <v>6.1468272126870511</v>
      </c>
      <c r="G96" s="1051">
        <f t="shared" si="21"/>
        <v>1.7302044944421113</v>
      </c>
      <c r="H96" s="113"/>
      <c r="I96" s="1051">
        <f t="shared" si="14"/>
        <v>12.92658823189953</v>
      </c>
      <c r="J96" s="113"/>
      <c r="K96" s="253">
        <f t="shared" si="15"/>
        <v>8.8007736943907151</v>
      </c>
      <c r="L96" s="113"/>
      <c r="N96" s="113"/>
      <c r="O96" s="113"/>
      <c r="P96" s="113"/>
      <c r="Q96" s="113"/>
      <c r="R96" s="113"/>
      <c r="S96" s="113"/>
      <c r="T96" s="113"/>
      <c r="U96" s="113"/>
      <c r="V96" s="113"/>
      <c r="W96" s="113"/>
    </row>
    <row r="97" spans="1:23" ht="12.75">
      <c r="A97" s="240">
        <f t="shared" si="12"/>
        <v>2008</v>
      </c>
      <c r="B97" s="113"/>
      <c r="C97" s="1051">
        <f t="shared" ref="C97:G97" si="22">100000*C15/C71</f>
        <v>13.613253389996034</v>
      </c>
      <c r="D97" s="1051">
        <f t="shared" si="22"/>
        <v>32.814572780700679</v>
      </c>
      <c r="E97" s="1051">
        <f t="shared" si="22"/>
        <v>22.375046936161677</v>
      </c>
      <c r="F97" s="1051">
        <f t="shared" si="22"/>
        <v>9.4928035190223756</v>
      </c>
      <c r="G97" s="1051">
        <f t="shared" si="22"/>
        <v>2.6452927016374361</v>
      </c>
      <c r="H97" s="113"/>
      <c r="I97" s="1051">
        <f t="shared" si="14"/>
        <v>16.202775004824986</v>
      </c>
      <c r="J97" s="113"/>
      <c r="K97" s="253">
        <f t="shared" si="15"/>
        <v>11.03230890464933</v>
      </c>
      <c r="L97" s="113"/>
      <c r="N97" s="113"/>
      <c r="O97" s="113"/>
      <c r="P97" s="113"/>
      <c r="Q97" s="113"/>
      <c r="R97" s="113"/>
      <c r="S97" s="113"/>
      <c r="T97" s="113"/>
      <c r="U97" s="113"/>
      <c r="V97" s="113"/>
      <c r="W97" s="113"/>
    </row>
    <row r="98" spans="1:23" ht="12.75">
      <c r="A98" s="240">
        <f t="shared" si="12"/>
        <v>2009</v>
      </c>
      <c r="B98" s="113"/>
      <c r="C98" s="1051">
        <f t="shared" ref="C98:G98" si="23">100000*C16/C72</f>
        <v>10.13183127710999</v>
      </c>
      <c r="D98" s="1051">
        <f t="shared" si="23"/>
        <v>27.408777275967893</v>
      </c>
      <c r="E98" s="1051">
        <f t="shared" si="23"/>
        <v>24.817870968080804</v>
      </c>
      <c r="F98" s="1051">
        <f t="shared" si="23"/>
        <v>10.226396689794056</v>
      </c>
      <c r="G98" s="1051">
        <f t="shared" si="23"/>
        <v>3.0799224475527707</v>
      </c>
      <c r="H98" s="113"/>
      <c r="I98" s="1051">
        <f t="shared" si="14"/>
        <v>15.239308512095558</v>
      </c>
      <c r="J98" s="113"/>
      <c r="K98" s="253">
        <f t="shared" si="15"/>
        <v>10.416865765782985</v>
      </c>
      <c r="L98" s="113"/>
      <c r="N98" s="113"/>
      <c r="O98" s="113"/>
      <c r="P98" s="113"/>
      <c r="Q98" s="113"/>
      <c r="R98" s="113"/>
      <c r="S98" s="113"/>
      <c r="T98" s="113"/>
      <c r="U98" s="113"/>
      <c r="V98" s="113"/>
      <c r="W98" s="113"/>
    </row>
    <row r="99" spans="1:23" ht="12.75">
      <c r="A99" s="240">
        <f t="shared" si="12"/>
        <v>2010</v>
      </c>
      <c r="B99" s="113"/>
      <c r="C99" s="1051">
        <f t="shared" ref="C99:G99" si="24">100000*C17/C73</f>
        <v>9.4814520916812661</v>
      </c>
      <c r="D99" s="1051">
        <f t="shared" si="24"/>
        <v>24.452588557099833</v>
      </c>
      <c r="E99" s="1051">
        <f t="shared" si="24"/>
        <v>21.246582729217682</v>
      </c>
      <c r="F99" s="1051">
        <f t="shared" si="24"/>
        <v>9.7741653377231348</v>
      </c>
      <c r="G99" s="1051">
        <f t="shared" si="24"/>
        <v>3.0368183861132367</v>
      </c>
      <c r="H99" s="113"/>
      <c r="I99" s="1051">
        <f t="shared" si="14"/>
        <v>13.621816929023806</v>
      </c>
      <c r="J99" s="113"/>
      <c r="K99" s="253">
        <f t="shared" si="15"/>
        <v>9.2166774352932226</v>
      </c>
      <c r="L99" s="113"/>
      <c r="N99" s="113"/>
      <c r="O99" s="113"/>
      <c r="P99" s="113"/>
      <c r="Q99" s="113"/>
      <c r="R99" s="113"/>
      <c r="S99" s="113"/>
      <c r="T99" s="113"/>
      <c r="U99" s="113"/>
      <c r="V99" s="113"/>
      <c r="W99" s="113"/>
    </row>
    <row r="100" spans="1:23" ht="12.75">
      <c r="A100" s="240">
        <f t="shared" si="12"/>
        <v>2011</v>
      </c>
      <c r="B100" s="113"/>
      <c r="C100" s="1051">
        <f t="shared" ref="C100:G100" si="25">100000*C18/C74</f>
        <v>8.3765278136829142</v>
      </c>
      <c r="D100" s="1051">
        <f t="shared" si="25"/>
        <v>27.457154155505979</v>
      </c>
      <c r="E100" s="1051">
        <f t="shared" si="25"/>
        <v>29.05044774687742</v>
      </c>
      <c r="F100" s="1051">
        <f t="shared" si="25"/>
        <v>11.927632263483934</v>
      </c>
      <c r="G100" s="1051">
        <f t="shared" si="25"/>
        <v>3.8899619531798195</v>
      </c>
      <c r="H100" s="113"/>
      <c r="I100" s="1051">
        <f t="shared" si="14"/>
        <v>16.17455443892894</v>
      </c>
      <c r="J100" s="113"/>
      <c r="K100" s="253">
        <f t="shared" si="15"/>
        <v>11.019075831619464</v>
      </c>
      <c r="L100" s="113"/>
      <c r="N100" s="113"/>
      <c r="O100" s="113"/>
      <c r="P100" s="113"/>
      <c r="Q100" s="113"/>
      <c r="R100" s="113"/>
      <c r="S100" s="113"/>
      <c r="T100" s="113"/>
      <c r="U100" s="113"/>
      <c r="V100" s="113"/>
      <c r="W100" s="113"/>
    </row>
    <row r="101" spans="1:23" ht="12.75">
      <c r="A101" s="240">
        <f t="shared" si="12"/>
        <v>2012</v>
      </c>
      <c r="B101" s="113"/>
      <c r="C101" s="1051">
        <f t="shared" ref="C101:G101" si="26">100000*C19/C75</f>
        <v>6.6640300286987904</v>
      </c>
      <c r="D101" s="1051">
        <f t="shared" si="26"/>
        <v>25.137114876614987</v>
      </c>
      <c r="E101" s="1051">
        <f t="shared" si="26"/>
        <v>28.12879880134566</v>
      </c>
      <c r="F101" s="1051">
        <f t="shared" si="26"/>
        <v>14.465900099751815</v>
      </c>
      <c r="G101" s="1051">
        <f t="shared" si="26"/>
        <v>5.1365801555779482</v>
      </c>
      <c r="H101" s="113"/>
      <c r="I101" s="1051">
        <f t="shared" si="14"/>
        <v>15.983506153225528</v>
      </c>
      <c r="J101" s="113"/>
      <c r="K101" s="253">
        <f t="shared" si="15"/>
        <v>10.934206564287866</v>
      </c>
      <c r="L101" s="113"/>
      <c r="N101" s="113"/>
      <c r="O101" s="113"/>
      <c r="P101" s="113"/>
      <c r="Q101" s="113"/>
      <c r="R101" s="113"/>
      <c r="S101" s="113"/>
      <c r="T101" s="113"/>
      <c r="U101" s="113"/>
      <c r="V101" s="113"/>
      <c r="W101" s="113"/>
    </row>
    <row r="102" spans="1:23" ht="12.75">
      <c r="A102" s="240">
        <f t="shared" si="12"/>
        <v>2013</v>
      </c>
      <c r="B102" s="113"/>
      <c r="C102" s="1051">
        <f t="shared" ref="C102:G102" si="27">100000*C20/C76</f>
        <v>4.6798951703481846</v>
      </c>
      <c r="D102" s="1051">
        <f t="shared" si="27"/>
        <v>19.919628628836694</v>
      </c>
      <c r="E102" s="1051">
        <f t="shared" si="27"/>
        <v>26.729189727856173</v>
      </c>
      <c r="F102" s="1051">
        <f t="shared" si="27"/>
        <v>15.620060155975672</v>
      </c>
      <c r="G102" s="1051">
        <f t="shared" si="27"/>
        <v>5.8758744129775469</v>
      </c>
      <c r="H102" s="113"/>
      <c r="I102" s="1051">
        <f t="shared" si="14"/>
        <v>14.678670305163321</v>
      </c>
      <c r="J102" s="113"/>
      <c r="K102" s="253">
        <f t="shared" si="15"/>
        <v>9.8916981061245934</v>
      </c>
      <c r="L102" s="113"/>
      <c r="N102" s="113"/>
      <c r="O102" s="113"/>
      <c r="P102" s="113"/>
      <c r="Q102" s="113"/>
      <c r="R102" s="113"/>
      <c r="S102" s="113"/>
      <c r="T102" s="113"/>
      <c r="U102" s="113"/>
      <c r="V102" s="113"/>
      <c r="W102" s="113"/>
    </row>
    <row r="103" spans="1:23" ht="12.75">
      <c r="A103" s="240">
        <f t="shared" si="12"/>
        <v>2014</v>
      </c>
      <c r="B103" s="319"/>
      <c r="C103" s="1051">
        <f t="shared" ref="C103:G103" si="28">100000*C21/C77</f>
        <v>6.796569800771854</v>
      </c>
      <c r="D103" s="1051">
        <f t="shared" si="28"/>
        <v>22.388911071815642</v>
      </c>
      <c r="E103" s="1051">
        <f t="shared" si="28"/>
        <v>31.516102064822554</v>
      </c>
      <c r="F103" s="1051">
        <f t="shared" si="28"/>
        <v>18.446666076705725</v>
      </c>
      <c r="G103" s="1051">
        <f t="shared" si="28"/>
        <v>5.5185744776370953</v>
      </c>
      <c r="H103" s="319"/>
      <c r="I103" s="1051">
        <f t="shared" si="14"/>
        <v>17.041557297770449</v>
      </c>
      <c r="J103" s="319"/>
      <c r="K103" s="253">
        <f t="shared" si="15"/>
        <v>11.481786221856535</v>
      </c>
      <c r="L103" s="319"/>
      <c r="N103" s="319"/>
      <c r="O103" s="319"/>
      <c r="P103" s="319"/>
      <c r="Q103" s="319"/>
      <c r="R103" s="319"/>
      <c r="S103" s="319"/>
      <c r="T103" s="319"/>
      <c r="U103" s="319"/>
      <c r="V103" s="319"/>
      <c r="W103" s="319"/>
    </row>
    <row r="104" spans="1:23" ht="12.75">
      <c r="A104" s="240">
        <f t="shared" si="12"/>
        <v>2015</v>
      </c>
      <c r="B104" s="467"/>
      <c r="C104" s="1051">
        <f t="shared" ref="C104:G104" si="29">100000*C22/C78</f>
        <v>4.4665921242069935</v>
      </c>
      <c r="D104" s="1051">
        <f t="shared" si="29"/>
        <v>22.900141334614617</v>
      </c>
      <c r="E104" s="1051">
        <f t="shared" si="29"/>
        <v>37.166287043145729</v>
      </c>
      <c r="F104" s="1051">
        <f t="shared" si="29"/>
        <v>22.84327639989964</v>
      </c>
      <c r="G104" s="1051">
        <f t="shared" si="29"/>
        <v>8.9729898296308725</v>
      </c>
      <c r="H104" s="467"/>
      <c r="I104" s="1051">
        <f t="shared" si="14"/>
        <v>19.4096193620856</v>
      </c>
      <c r="J104" s="467"/>
      <c r="K104" s="253">
        <f t="shared" si="15"/>
        <v>13.139772938767914</v>
      </c>
      <c r="L104" s="467"/>
      <c r="N104" s="467"/>
      <c r="O104" s="467"/>
      <c r="P104" s="467"/>
      <c r="Q104" s="467"/>
      <c r="R104" s="467"/>
      <c r="S104" s="467"/>
      <c r="T104" s="467"/>
      <c r="U104" s="467"/>
      <c r="V104" s="467"/>
      <c r="W104" s="467"/>
    </row>
    <row r="105" spans="1:23" ht="12.75">
      <c r="A105" s="240">
        <f t="shared" si="12"/>
        <v>2016</v>
      </c>
      <c r="B105" s="576"/>
      <c r="C105" s="1051">
        <f t="shared" ref="C105:G105" si="30">100000*C23/C79</f>
        <v>6.338407580735467</v>
      </c>
      <c r="D105" s="1051">
        <f t="shared" si="30"/>
        <v>27.409071438507954</v>
      </c>
      <c r="E105" s="1051">
        <f t="shared" si="30"/>
        <v>49.144037115019593</v>
      </c>
      <c r="F105" s="1051">
        <f t="shared" si="30"/>
        <v>26.785423722873499</v>
      </c>
      <c r="G105" s="1051">
        <f t="shared" si="30"/>
        <v>9.5324341070492355</v>
      </c>
      <c r="H105" s="576"/>
      <c r="I105" s="1051">
        <f t="shared" si="14"/>
        <v>23.918519082634536</v>
      </c>
      <c r="J105" s="576"/>
      <c r="K105" s="253">
        <f t="shared" si="15"/>
        <v>16.060095842507447</v>
      </c>
      <c r="L105" s="576"/>
      <c r="N105" s="576"/>
      <c r="O105" s="576"/>
      <c r="P105" s="576"/>
      <c r="Q105" s="576"/>
      <c r="R105" s="576"/>
      <c r="S105" s="576"/>
      <c r="T105" s="576"/>
      <c r="U105" s="576"/>
      <c r="V105" s="576"/>
      <c r="W105" s="576"/>
    </row>
    <row r="106" spans="1:23" ht="12.75">
      <c r="A106" s="240">
        <f t="shared" si="12"/>
        <v>2017</v>
      </c>
      <c r="B106" s="642"/>
      <c r="C106" s="1051">
        <f t="shared" ref="C106:G106" si="31">100000*C24/C80</f>
        <v>5.5671624018594326</v>
      </c>
      <c r="D106" s="1051">
        <f t="shared" si="31"/>
        <v>25.090597400342858</v>
      </c>
      <c r="E106" s="1051">
        <f t="shared" si="31"/>
        <v>54.209846315085699</v>
      </c>
      <c r="F106" s="1051">
        <f t="shared" si="31"/>
        <v>33.833300299576202</v>
      </c>
      <c r="G106" s="1051">
        <f t="shared" si="31"/>
        <v>9.04086328943335</v>
      </c>
      <c r="H106" s="642"/>
      <c r="I106" s="1051">
        <f t="shared" si="14"/>
        <v>25.732234259721952</v>
      </c>
      <c r="J106" s="642"/>
      <c r="K106" s="253">
        <f t="shared" si="15"/>
        <v>17.217224598141868</v>
      </c>
      <c r="L106" s="642"/>
      <c r="N106" s="642"/>
      <c r="O106" s="642"/>
      <c r="P106" s="642"/>
      <c r="Q106" s="642"/>
      <c r="R106" s="642"/>
      <c r="S106" s="642"/>
      <c r="T106" s="642"/>
      <c r="U106" s="642"/>
      <c r="V106" s="642"/>
      <c r="W106" s="642"/>
    </row>
    <row r="107" spans="1:23" ht="12.75">
      <c r="A107" s="240">
        <f t="shared" si="12"/>
        <v>2018</v>
      </c>
      <c r="B107" s="684"/>
      <c r="C107" s="1051">
        <f t="shared" ref="C107:G107" si="32">100000*C25/C81</f>
        <v>10.075757098685743</v>
      </c>
      <c r="D107" s="1051">
        <f t="shared" si="32"/>
        <v>29.182434595036565</v>
      </c>
      <c r="E107" s="1051">
        <f t="shared" si="32"/>
        <v>66.414332273007986</v>
      </c>
      <c r="F107" s="1051">
        <f t="shared" si="32"/>
        <v>44.289026334640184</v>
      </c>
      <c r="G107" s="1051">
        <f t="shared" si="32"/>
        <v>12.448718196982984</v>
      </c>
      <c r="H107" s="684"/>
      <c r="I107" s="1051">
        <f t="shared" si="14"/>
        <v>32.65425823652906</v>
      </c>
      <c r="J107" s="684"/>
      <c r="K107" s="253">
        <f t="shared" si="15"/>
        <v>21.827476508339309</v>
      </c>
      <c r="L107" s="684"/>
      <c r="N107" s="684"/>
      <c r="O107" s="684"/>
      <c r="P107" s="684"/>
      <c r="Q107" s="684"/>
      <c r="R107" s="684"/>
      <c r="S107" s="684"/>
      <c r="T107" s="684"/>
      <c r="U107" s="684"/>
      <c r="V107" s="684"/>
      <c r="W107" s="684"/>
    </row>
    <row r="108" spans="1:23" ht="12.75">
      <c r="A108" s="240">
        <f t="shared" si="12"/>
        <v>2019</v>
      </c>
      <c r="B108" s="834"/>
      <c r="C108" s="1051">
        <f t="shared" ref="C108:G108" si="33">100000*C26/C82</f>
        <v>12.074723472944676</v>
      </c>
      <c r="D108" s="1051">
        <f t="shared" si="33"/>
        <v>29.266294009189615</v>
      </c>
      <c r="E108" s="1051">
        <f t="shared" si="33"/>
        <v>69.796444399467816</v>
      </c>
      <c r="F108" s="1051">
        <f t="shared" si="33"/>
        <v>52.062296406259016</v>
      </c>
      <c r="G108" s="1051">
        <f t="shared" si="33"/>
        <v>13.28244440348271</v>
      </c>
      <c r="H108" s="834"/>
      <c r="I108" s="1051">
        <f t="shared" si="14"/>
        <v>35.458498079331356</v>
      </c>
      <c r="J108" s="834"/>
      <c r="K108" s="253">
        <f t="shared" si="15"/>
        <v>23.429063020518733</v>
      </c>
      <c r="L108" s="834"/>
      <c r="N108" s="834"/>
      <c r="O108" s="834"/>
      <c r="P108" s="834"/>
      <c r="Q108" s="834"/>
      <c r="R108" s="834"/>
      <c r="S108" s="834"/>
      <c r="T108" s="834"/>
      <c r="U108" s="834"/>
      <c r="V108" s="834"/>
      <c r="W108" s="834"/>
    </row>
    <row r="109" spans="1:23" ht="12.75">
      <c r="A109" s="240">
        <f t="shared" si="12"/>
        <v>2020</v>
      </c>
      <c r="B109" s="953"/>
      <c r="C109" s="1051">
        <f t="shared" ref="C109:G109" si="34">100000*C27/C83</f>
        <v>12.502504508114606</v>
      </c>
      <c r="D109" s="1051">
        <f t="shared" si="34"/>
        <v>34.607925481149998</v>
      </c>
      <c r="E109" s="1051">
        <f t="shared" si="34"/>
        <v>61.467695637852337</v>
      </c>
      <c r="F109" s="1051">
        <f t="shared" si="34"/>
        <v>56.390193220526029</v>
      </c>
      <c r="G109" s="1051">
        <f t="shared" si="34"/>
        <v>18.486181247032569</v>
      </c>
      <c r="H109" s="953"/>
      <c r="I109" s="1051">
        <f t="shared" si="14"/>
        <v>37.012729111328319</v>
      </c>
      <c r="J109" s="953"/>
      <c r="K109" s="253">
        <f t="shared" si="15"/>
        <v>24.496889864617636</v>
      </c>
      <c r="L109" s="953"/>
      <c r="N109" s="953"/>
      <c r="O109" s="953"/>
      <c r="P109" s="953"/>
      <c r="Q109" s="953"/>
      <c r="R109" s="953"/>
      <c r="S109" s="953"/>
      <c r="T109" s="953"/>
      <c r="U109" s="953"/>
      <c r="V109" s="953"/>
      <c r="W109" s="953"/>
    </row>
    <row r="111" spans="1:23">
      <c r="A111" s="1362" t="s">
        <v>815</v>
      </c>
      <c r="B111" s="1721"/>
    </row>
  </sheetData>
  <mergeCells count="29">
    <mergeCell ref="T33:T34"/>
    <mergeCell ref="I60:I62"/>
    <mergeCell ref="K60:K62"/>
    <mergeCell ref="B4:B5"/>
    <mergeCell ref="C4:C5"/>
    <mergeCell ref="D4:D5"/>
    <mergeCell ref="E4:E5"/>
    <mergeCell ref="F4:F5"/>
    <mergeCell ref="G4:G5"/>
    <mergeCell ref="H4:H5"/>
    <mergeCell ref="I4:I5"/>
    <mergeCell ref="M4:M5"/>
    <mergeCell ref="I32:M32"/>
    <mergeCell ref="A111:B111"/>
    <mergeCell ref="A3:A4"/>
    <mergeCell ref="B3:F3"/>
    <mergeCell ref="R1:T1"/>
    <mergeCell ref="A6:B6"/>
    <mergeCell ref="A59:H59"/>
    <mergeCell ref="A85:E85"/>
    <mergeCell ref="I30:T30"/>
    <mergeCell ref="A1:G1"/>
    <mergeCell ref="K4:K5"/>
    <mergeCell ref="P9:T9"/>
    <mergeCell ref="P10:T10"/>
    <mergeCell ref="P11:T11"/>
    <mergeCell ref="A30:G30"/>
    <mergeCell ref="L1:M1"/>
    <mergeCell ref="I31:T31"/>
  </mergeCells>
  <phoneticPr fontId="25" type="noConversion"/>
  <hyperlinks>
    <hyperlink ref="L1" location="Contents!A1" display="back to contents"/>
  </hyperlinks>
  <pageMargins left="0.74803149606299213" right="0.74803149606299213" top="0.43307086614173229" bottom="0.47244094488188981" header="0.31496062992125984" footer="0.31496062992125984"/>
  <pageSetup paperSize="9" scale="80" fitToHeight="2" orientation="landscape" r:id="rId1"/>
  <headerFooter alignWithMargins="0"/>
  <ignoredErrors>
    <ignoredError sqref="K7:K27 M27" formulaRange="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workbookViewId="0">
      <selection sqref="A1:Q3"/>
    </sheetView>
  </sheetViews>
  <sheetFormatPr defaultColWidth="9.1640625" defaultRowHeight="12.75"/>
  <cols>
    <col min="1" max="1" width="9.1640625" style="113"/>
    <col min="2" max="2" width="14.1640625" style="113" customWidth="1"/>
    <col min="3" max="6" width="9.1640625" style="113"/>
    <col min="7" max="7" width="9.1640625" style="467"/>
    <col min="8" max="8" width="9.1640625" style="113"/>
    <col min="9" max="9" width="3.83203125" style="113" customWidth="1"/>
    <col min="10" max="17" width="9.1640625" style="113"/>
    <col min="18" max="18" width="2.83203125" style="319" customWidth="1"/>
    <col min="19" max="16384" width="9.1640625" style="113"/>
  </cols>
  <sheetData>
    <row r="1" spans="1:21" ht="18" customHeight="1">
      <c r="A1" s="1811" t="s">
        <v>297</v>
      </c>
      <c r="B1" s="1811"/>
      <c r="C1" s="1811"/>
      <c r="D1" s="1811"/>
      <c r="E1" s="1811"/>
      <c r="F1" s="1811"/>
      <c r="G1" s="1811"/>
      <c r="H1" s="1811"/>
      <c r="I1" s="1811"/>
      <c r="J1" s="1811"/>
      <c r="K1" s="1811"/>
      <c r="L1" s="1811"/>
      <c r="M1" s="1811"/>
      <c r="N1" s="1811"/>
      <c r="O1" s="1811"/>
      <c r="P1" s="1811"/>
      <c r="Q1" s="1811"/>
      <c r="R1" s="322"/>
      <c r="S1" s="1364" t="s">
        <v>665</v>
      </c>
      <c r="T1" s="1364"/>
      <c r="U1" s="800"/>
    </row>
    <row r="2" spans="1:21" s="792" customFormat="1" ht="18" customHeight="1">
      <c r="A2" s="1811"/>
      <c r="B2" s="1811"/>
      <c r="C2" s="1811"/>
      <c r="D2" s="1811"/>
      <c r="E2" s="1811"/>
      <c r="F2" s="1811"/>
      <c r="G2" s="1811"/>
      <c r="H2" s="1811"/>
      <c r="I2" s="1811"/>
      <c r="J2" s="1811"/>
      <c r="K2" s="1811"/>
      <c r="L2" s="1811"/>
      <c r="M2" s="1811"/>
      <c r="N2" s="1811"/>
      <c r="O2" s="1811"/>
      <c r="P2" s="1811"/>
      <c r="Q2" s="1811"/>
      <c r="R2" s="322"/>
      <c r="S2" s="758"/>
      <c r="T2" s="758"/>
      <c r="U2" s="758"/>
    </row>
    <row r="3" spans="1:21" s="792" customFormat="1" ht="18" customHeight="1">
      <c r="A3" s="1811"/>
      <c r="B3" s="1811"/>
      <c r="C3" s="1811"/>
      <c r="D3" s="1811"/>
      <c r="E3" s="1811"/>
      <c r="F3" s="1811"/>
      <c r="G3" s="1811"/>
      <c r="H3" s="1811"/>
      <c r="I3" s="1811"/>
      <c r="J3" s="1811"/>
      <c r="K3" s="1811"/>
      <c r="L3" s="1811"/>
      <c r="M3" s="1811"/>
      <c r="N3" s="1811"/>
      <c r="O3" s="1811"/>
      <c r="P3" s="1811"/>
      <c r="Q3" s="1811"/>
      <c r="R3" s="322"/>
      <c r="S3" s="758"/>
      <c r="T3" s="758"/>
      <c r="U3" s="758"/>
    </row>
    <row r="4" spans="1:21" s="626" customFormat="1" ht="15" customHeight="1">
      <c r="A4" s="627"/>
      <c r="B4" s="627"/>
      <c r="C4" s="627"/>
      <c r="D4" s="627"/>
      <c r="E4" s="627"/>
      <c r="F4" s="627"/>
      <c r="G4" s="627"/>
      <c r="H4" s="627"/>
      <c r="I4" s="627"/>
      <c r="J4" s="627"/>
      <c r="K4" s="627"/>
      <c r="L4" s="627"/>
      <c r="M4" s="627"/>
      <c r="N4" s="627"/>
      <c r="O4" s="627"/>
      <c r="P4" s="627"/>
      <c r="Q4" s="627"/>
      <c r="R4" s="322"/>
      <c r="S4" s="618"/>
      <c r="T4" s="618"/>
      <c r="U4" s="618"/>
    </row>
    <row r="5" spans="1:21" ht="13.15" customHeight="1">
      <c r="A5" s="1810" t="s">
        <v>458</v>
      </c>
      <c r="B5" s="1810"/>
      <c r="C5" s="1810"/>
      <c r="D5" s="1810"/>
      <c r="E5" s="1810"/>
      <c r="F5" s="1810"/>
      <c r="G5" s="1810"/>
      <c r="H5" s="1810"/>
      <c r="I5" s="1810"/>
      <c r="J5" s="1810"/>
      <c r="K5" s="1810"/>
      <c r="L5" s="1810"/>
      <c r="M5" s="1810"/>
      <c r="N5" s="1810"/>
      <c r="O5" s="255"/>
    </row>
    <row r="6" spans="1:21">
      <c r="A6" s="1812" t="s">
        <v>593</v>
      </c>
      <c r="B6" s="1812"/>
      <c r="C6" s="1812"/>
      <c r="D6" s="1812"/>
      <c r="E6" s="1812"/>
      <c r="F6" s="1812"/>
      <c r="G6" s="1812"/>
      <c r="H6" s="1812"/>
      <c r="I6" s="1812"/>
      <c r="J6" s="1812"/>
      <c r="K6" s="1812"/>
      <c r="L6" s="1812"/>
      <c r="M6" s="1812"/>
      <c r="N6" s="1812"/>
    </row>
    <row r="7" spans="1:21" ht="13.15" customHeight="1">
      <c r="A7" s="1810" t="s">
        <v>298</v>
      </c>
      <c r="B7" s="1810"/>
      <c r="C7" s="1810"/>
      <c r="D7" s="1810"/>
      <c r="E7" s="1810"/>
      <c r="F7" s="1810"/>
      <c r="G7" s="1810"/>
      <c r="H7" s="1810"/>
      <c r="I7" s="1810"/>
      <c r="J7" s="1810"/>
      <c r="K7" s="1810"/>
      <c r="L7" s="1810"/>
      <c r="M7" s="1810"/>
      <c r="N7" s="1810"/>
      <c r="O7" s="794"/>
      <c r="P7" s="794"/>
    </row>
    <row r="8" spans="1:21">
      <c r="A8" s="256"/>
      <c r="B8" s="256"/>
      <c r="C8" s="256"/>
      <c r="D8" s="256"/>
      <c r="E8" s="256"/>
      <c r="F8" s="256"/>
      <c r="G8" s="256"/>
      <c r="H8" s="256"/>
    </row>
    <row r="9" spans="1:21" ht="15" customHeight="1">
      <c r="A9" s="1810" t="s">
        <v>299</v>
      </c>
      <c r="B9" s="1810"/>
      <c r="C9" s="1810"/>
      <c r="D9" s="1810"/>
      <c r="E9" s="1810"/>
      <c r="F9" s="1810"/>
      <c r="G9" s="1810"/>
      <c r="H9" s="1810"/>
      <c r="I9" s="1810"/>
      <c r="J9" s="1810"/>
      <c r="K9" s="1810"/>
      <c r="L9" s="1810"/>
      <c r="M9" s="1810"/>
      <c r="N9" s="1810"/>
      <c r="O9" s="794"/>
      <c r="P9" s="794"/>
    </row>
    <row r="10" spans="1:21">
      <c r="A10" s="255"/>
      <c r="B10" s="255"/>
      <c r="C10" s="257"/>
      <c r="D10" s="257"/>
      <c r="E10" s="257"/>
      <c r="F10" s="257"/>
      <c r="G10" s="257"/>
      <c r="H10" s="257"/>
    </row>
    <row r="11" spans="1:21">
      <c r="A11" s="255"/>
      <c r="B11" s="255"/>
      <c r="C11" s="258"/>
      <c r="D11" s="258"/>
      <c r="E11" s="258"/>
      <c r="F11" s="258"/>
      <c r="G11" s="258"/>
      <c r="H11" s="258" t="s">
        <v>99</v>
      </c>
      <c r="J11" s="1341" t="s">
        <v>300</v>
      </c>
      <c r="K11" s="1341"/>
      <c r="L11" s="1341"/>
      <c r="M11" s="1341"/>
      <c r="N11" s="1341"/>
    </row>
    <row r="12" spans="1:21">
      <c r="A12" s="255"/>
      <c r="B12" s="255"/>
      <c r="C12" s="258">
        <v>2013</v>
      </c>
      <c r="D12" s="258">
        <v>2014</v>
      </c>
      <c r="E12" s="258">
        <v>2015</v>
      </c>
      <c r="F12" s="258">
        <v>2016</v>
      </c>
      <c r="G12" s="258">
        <v>2017</v>
      </c>
      <c r="H12" s="258"/>
      <c r="J12" s="27"/>
    </row>
    <row r="13" spans="1:21">
      <c r="A13" s="255" t="s">
        <v>99</v>
      </c>
      <c r="B13" s="255"/>
      <c r="C13" s="257">
        <v>527</v>
      </c>
      <c r="D13" s="257">
        <v>614</v>
      </c>
      <c r="E13" s="257">
        <v>706</v>
      </c>
      <c r="F13" s="257">
        <v>868</v>
      </c>
      <c r="G13" s="257">
        <v>934</v>
      </c>
      <c r="H13" s="615">
        <f>SUM(C13:G13)</f>
        <v>3649</v>
      </c>
      <c r="I13" s="611"/>
      <c r="J13" s="412">
        <f>H13/5</f>
        <v>729.8</v>
      </c>
    </row>
    <row r="14" spans="1:21">
      <c r="A14" s="255"/>
      <c r="B14" s="255"/>
      <c r="C14" s="257"/>
      <c r="D14" s="257"/>
      <c r="E14" s="257"/>
      <c r="F14" s="257"/>
      <c r="G14" s="257"/>
      <c r="H14" s="615"/>
      <c r="I14" s="611"/>
      <c r="J14" s="412"/>
    </row>
    <row r="15" spans="1:21">
      <c r="A15" s="255" t="s">
        <v>82</v>
      </c>
      <c r="B15" s="255"/>
      <c r="C15" s="160"/>
      <c r="D15" s="160"/>
      <c r="E15" s="160"/>
      <c r="F15" s="257"/>
      <c r="G15" s="257"/>
      <c r="H15" s="615"/>
      <c r="I15" s="611"/>
      <c r="J15" s="412"/>
    </row>
    <row r="16" spans="1:21">
      <c r="A16" s="255" t="s">
        <v>187</v>
      </c>
      <c r="B16" s="255"/>
      <c r="C16" s="257">
        <v>134</v>
      </c>
      <c r="D16" s="257">
        <v>161</v>
      </c>
      <c r="E16" s="257">
        <v>222</v>
      </c>
      <c r="F16" s="257">
        <v>275</v>
      </c>
      <c r="G16" s="257">
        <v>282</v>
      </c>
      <c r="H16" s="615">
        <f>SUM(C16:G16)</f>
        <v>1074</v>
      </c>
      <c r="I16" s="611"/>
      <c r="J16" s="412">
        <f>H16/5</f>
        <v>214.8</v>
      </c>
    </row>
    <row r="17" spans="1:10">
      <c r="A17" s="255" t="s">
        <v>81</v>
      </c>
      <c r="B17" s="255"/>
      <c r="C17" s="257">
        <v>393</v>
      </c>
      <c r="D17" s="257">
        <v>453</v>
      </c>
      <c r="E17" s="257">
        <v>484</v>
      </c>
      <c r="F17" s="257">
        <v>593</v>
      </c>
      <c r="G17" s="257">
        <v>652</v>
      </c>
      <c r="H17" s="615">
        <f>SUM(C17:G17)</f>
        <v>2575</v>
      </c>
      <c r="I17" s="611"/>
      <c r="J17" s="412">
        <f>H17/5</f>
        <v>515</v>
      </c>
    </row>
    <row r="18" spans="1:10">
      <c r="A18" s="255"/>
      <c r="B18" s="255"/>
      <c r="C18" s="257"/>
      <c r="D18" s="257"/>
      <c r="E18" s="257"/>
      <c r="F18" s="257"/>
      <c r="G18" s="257"/>
      <c r="H18" s="615"/>
      <c r="I18" s="611"/>
      <c r="J18" s="412"/>
    </row>
    <row r="19" spans="1:10">
      <c r="A19" s="1810" t="s">
        <v>98</v>
      </c>
      <c r="B19" s="1810"/>
      <c r="C19" s="160"/>
      <c r="D19" s="160"/>
      <c r="E19" s="160"/>
      <c r="F19" s="257"/>
      <c r="G19" s="257"/>
      <c r="H19" s="615"/>
      <c r="I19" s="611"/>
      <c r="J19" s="412"/>
    </row>
    <row r="20" spans="1:10">
      <c r="A20" s="255" t="s">
        <v>100</v>
      </c>
      <c r="B20" s="255"/>
      <c r="C20" s="257">
        <v>0</v>
      </c>
      <c r="D20" s="257">
        <v>1</v>
      </c>
      <c r="E20" s="257">
        <v>0</v>
      </c>
      <c r="F20" s="257">
        <v>0</v>
      </c>
      <c r="G20" s="257">
        <v>3</v>
      </c>
      <c r="H20" s="615">
        <f>SUM(C20:G20)</f>
        <v>4</v>
      </c>
      <c r="I20" s="611"/>
      <c r="J20" s="412"/>
    </row>
    <row r="21" spans="1:10">
      <c r="A21" s="255" t="s">
        <v>101</v>
      </c>
      <c r="B21" s="255"/>
      <c r="C21" s="257">
        <v>32</v>
      </c>
      <c r="D21" s="257">
        <v>46</v>
      </c>
      <c r="E21" s="257">
        <v>30</v>
      </c>
      <c r="F21" s="257">
        <v>42</v>
      </c>
      <c r="G21" s="257">
        <v>36</v>
      </c>
      <c r="H21" s="615">
        <f>SUM(C21:G21)</f>
        <v>186</v>
      </c>
      <c r="I21" s="611"/>
      <c r="J21" s="412">
        <f>H21/5</f>
        <v>37.200000000000003</v>
      </c>
    </row>
    <row r="22" spans="1:10">
      <c r="A22" s="255" t="s">
        <v>38</v>
      </c>
      <c r="B22" s="255"/>
      <c r="C22" s="257">
        <v>138</v>
      </c>
      <c r="D22" s="257">
        <v>157</v>
      </c>
      <c r="E22" s="257">
        <v>163</v>
      </c>
      <c r="F22" s="257">
        <v>199</v>
      </c>
      <c r="G22" s="257">
        <v>185</v>
      </c>
      <c r="H22" s="615">
        <f>SUM(C22:G22)</f>
        <v>842</v>
      </c>
      <c r="I22" s="611"/>
      <c r="J22" s="412">
        <f>H22/5</f>
        <v>168.4</v>
      </c>
    </row>
    <row r="23" spans="1:10">
      <c r="A23" s="255" t="s">
        <v>6</v>
      </c>
      <c r="B23" s="255"/>
      <c r="C23" s="257">
        <v>348</v>
      </c>
      <c r="D23" s="257">
        <v>398</v>
      </c>
      <c r="E23" s="257">
        <v>493</v>
      </c>
      <c r="F23" s="257">
        <v>607</v>
      </c>
      <c r="G23" s="257">
        <v>692</v>
      </c>
      <c r="H23" s="615">
        <f>SUM(C23:G23)</f>
        <v>2538</v>
      </c>
      <c r="I23" s="611"/>
      <c r="J23" s="412">
        <f>H23/5</f>
        <v>507.6</v>
      </c>
    </row>
    <row r="24" spans="1:10">
      <c r="A24" s="255" t="s">
        <v>103</v>
      </c>
      <c r="B24" s="255"/>
      <c r="C24" s="257">
        <v>9</v>
      </c>
      <c r="D24" s="257">
        <v>12</v>
      </c>
      <c r="E24" s="257">
        <v>20</v>
      </c>
      <c r="F24" s="257">
        <v>20</v>
      </c>
      <c r="G24" s="257">
        <v>18</v>
      </c>
      <c r="H24" s="615">
        <f>SUM(C24:G24)</f>
        <v>79</v>
      </c>
      <c r="I24" s="611"/>
      <c r="J24" s="412"/>
    </row>
    <row r="25" spans="1:10">
      <c r="A25" s="255"/>
      <c r="B25" s="255"/>
      <c r="C25" s="257"/>
      <c r="D25" s="257"/>
      <c r="E25" s="257"/>
      <c r="F25" s="257"/>
      <c r="G25" s="257"/>
      <c r="H25" s="615"/>
      <c r="I25" s="611"/>
      <c r="J25" s="412"/>
    </row>
    <row r="26" spans="1:10">
      <c r="A26" s="255" t="s">
        <v>82</v>
      </c>
      <c r="B26" s="469" t="s">
        <v>98</v>
      </c>
      <c r="C26" s="160"/>
      <c r="D26" s="160"/>
      <c r="E26" s="160"/>
      <c r="F26" s="257"/>
      <c r="G26" s="257"/>
      <c r="H26" s="615"/>
      <c r="I26" s="611"/>
      <c r="J26" s="412"/>
    </row>
    <row r="27" spans="1:10">
      <c r="A27" s="255" t="s">
        <v>187</v>
      </c>
      <c r="B27" s="255" t="s">
        <v>100</v>
      </c>
      <c r="C27" s="257">
        <v>0</v>
      </c>
      <c r="D27" s="257">
        <v>1</v>
      </c>
      <c r="E27" s="257">
        <v>0</v>
      </c>
      <c r="F27" s="615">
        <v>0</v>
      </c>
      <c r="G27" s="615">
        <v>1</v>
      </c>
      <c r="H27" s="615">
        <f>SUM(C27:G27)</f>
        <v>2</v>
      </c>
      <c r="I27" s="611"/>
      <c r="J27" s="412"/>
    </row>
    <row r="28" spans="1:10">
      <c r="A28" s="255"/>
      <c r="B28" s="255" t="s">
        <v>101</v>
      </c>
      <c r="C28" s="257">
        <v>4</v>
      </c>
      <c r="D28" s="257">
        <v>9</v>
      </c>
      <c r="E28" s="257">
        <v>6</v>
      </c>
      <c r="F28" s="615">
        <v>17</v>
      </c>
      <c r="G28" s="615">
        <v>7</v>
      </c>
      <c r="H28" s="615">
        <f>SUM(C28:G28)</f>
        <v>43</v>
      </c>
      <c r="I28" s="611"/>
      <c r="J28" s="412">
        <f>H28/5</f>
        <v>8.6</v>
      </c>
    </row>
    <row r="29" spans="1:10">
      <c r="A29" s="255"/>
      <c r="B29" s="255" t="s">
        <v>38</v>
      </c>
      <c r="C29" s="257">
        <v>31</v>
      </c>
      <c r="D29" s="257">
        <v>40</v>
      </c>
      <c r="E29" s="257">
        <v>45</v>
      </c>
      <c r="F29" s="615">
        <v>48</v>
      </c>
      <c r="G29" s="615">
        <v>37</v>
      </c>
      <c r="H29" s="615">
        <f>SUM(C29:G29)</f>
        <v>201</v>
      </c>
      <c r="I29" s="611"/>
      <c r="J29" s="412">
        <f>H29/5</f>
        <v>40.200000000000003</v>
      </c>
    </row>
    <row r="30" spans="1:10">
      <c r="A30" s="255"/>
      <c r="B30" s="255" t="s">
        <v>6</v>
      </c>
      <c r="C30" s="257">
        <v>96</v>
      </c>
      <c r="D30" s="257">
        <v>106</v>
      </c>
      <c r="E30" s="257">
        <v>166</v>
      </c>
      <c r="F30" s="615">
        <v>202</v>
      </c>
      <c r="G30" s="615">
        <v>229</v>
      </c>
      <c r="H30" s="615">
        <f>SUM(C30:G30)</f>
        <v>799</v>
      </c>
      <c r="I30" s="611"/>
      <c r="J30" s="412">
        <f>H30/5</f>
        <v>159.80000000000001</v>
      </c>
    </row>
    <row r="31" spans="1:10">
      <c r="A31" s="255"/>
      <c r="B31" s="255" t="s">
        <v>103</v>
      </c>
      <c r="C31" s="257">
        <v>3</v>
      </c>
      <c r="D31" s="257">
        <v>5</v>
      </c>
      <c r="E31" s="257">
        <v>5</v>
      </c>
      <c r="F31" s="615">
        <v>8</v>
      </c>
      <c r="G31" s="615">
        <v>8</v>
      </c>
      <c r="H31" s="615">
        <f>SUM(C31:G31)</f>
        <v>29</v>
      </c>
      <c r="I31" s="611"/>
      <c r="J31" s="412"/>
    </row>
    <row r="32" spans="1:10">
      <c r="A32" s="255"/>
      <c r="B32" s="255"/>
      <c r="C32" s="257"/>
      <c r="D32" s="257"/>
      <c r="E32" s="257"/>
      <c r="F32" s="615"/>
      <c r="G32" s="615"/>
      <c r="H32" s="615"/>
      <c r="I32" s="611"/>
      <c r="J32" s="412"/>
    </row>
    <row r="33" spans="1:10">
      <c r="A33" s="255" t="s">
        <v>81</v>
      </c>
      <c r="B33" s="255" t="s">
        <v>100</v>
      </c>
      <c r="C33" s="257">
        <v>0</v>
      </c>
      <c r="D33" s="257">
        <v>0</v>
      </c>
      <c r="E33" s="257">
        <v>0</v>
      </c>
      <c r="F33" s="615">
        <v>0</v>
      </c>
      <c r="G33" s="615">
        <v>2</v>
      </c>
      <c r="H33" s="615">
        <f>SUM(C33:G33)</f>
        <v>2</v>
      </c>
      <c r="I33" s="611"/>
      <c r="J33" s="412"/>
    </row>
    <row r="34" spans="1:10">
      <c r="A34" s="255"/>
      <c r="B34" s="255" t="s">
        <v>101</v>
      </c>
      <c r="C34" s="257">
        <v>28</v>
      </c>
      <c r="D34" s="257">
        <v>37</v>
      </c>
      <c r="E34" s="257">
        <v>24</v>
      </c>
      <c r="F34" s="615">
        <v>25</v>
      </c>
      <c r="G34" s="615">
        <v>29</v>
      </c>
      <c r="H34" s="615">
        <f>SUM(C34:G34)</f>
        <v>143</v>
      </c>
      <c r="I34" s="611"/>
      <c r="J34" s="412">
        <f>H34/5</f>
        <v>28.6</v>
      </c>
    </row>
    <row r="35" spans="1:10">
      <c r="A35" s="255"/>
      <c r="B35" s="255" t="s">
        <v>38</v>
      </c>
      <c r="C35" s="257">
        <v>107</v>
      </c>
      <c r="D35" s="257">
        <v>117</v>
      </c>
      <c r="E35" s="257">
        <v>118</v>
      </c>
      <c r="F35" s="615">
        <v>151</v>
      </c>
      <c r="G35" s="615">
        <v>148</v>
      </c>
      <c r="H35" s="615">
        <f>SUM(C35:G35)</f>
        <v>641</v>
      </c>
      <c r="I35" s="611"/>
      <c r="J35" s="412">
        <f>H35/5</f>
        <v>128.19999999999999</v>
      </c>
    </row>
    <row r="36" spans="1:10">
      <c r="A36" s="255"/>
      <c r="B36" s="255" t="s">
        <v>6</v>
      </c>
      <c r="C36" s="257">
        <v>252</v>
      </c>
      <c r="D36" s="257">
        <v>292</v>
      </c>
      <c r="E36" s="257">
        <v>327</v>
      </c>
      <c r="F36" s="615">
        <v>405</v>
      </c>
      <c r="G36" s="615">
        <v>463</v>
      </c>
      <c r="H36" s="615">
        <f>SUM(C36:G36)</f>
        <v>1739</v>
      </c>
      <c r="I36" s="611"/>
      <c r="J36" s="412">
        <f>H36/5</f>
        <v>347.8</v>
      </c>
    </row>
    <row r="37" spans="1:10">
      <c r="A37" s="255"/>
      <c r="B37" s="255" t="s">
        <v>103</v>
      </c>
      <c r="C37" s="257">
        <v>6</v>
      </c>
      <c r="D37" s="257">
        <v>7</v>
      </c>
      <c r="E37" s="257">
        <v>15</v>
      </c>
      <c r="F37" s="615">
        <v>12</v>
      </c>
      <c r="G37" s="615">
        <v>10</v>
      </c>
      <c r="H37" s="615">
        <f>SUM(C37:G37)</f>
        <v>50</v>
      </c>
      <c r="I37" s="611"/>
      <c r="J37" s="611"/>
    </row>
    <row r="39" spans="1:10">
      <c r="A39" s="1362" t="s">
        <v>815</v>
      </c>
      <c r="B39" s="1721"/>
    </row>
  </sheetData>
  <mergeCells count="9">
    <mergeCell ref="S1:T1"/>
    <mergeCell ref="J11:N11"/>
    <mergeCell ref="A19:B19"/>
    <mergeCell ref="A39:B39"/>
    <mergeCell ref="A5:N5"/>
    <mergeCell ref="A1:Q3"/>
    <mergeCell ref="A6:N6"/>
    <mergeCell ref="A7:N7"/>
    <mergeCell ref="A9:N9"/>
  </mergeCells>
  <phoneticPr fontId="0" type="noConversion"/>
  <hyperlinks>
    <hyperlink ref="S1" location="Contents!A1" display="back to contents"/>
  </hyperlinks>
  <pageMargins left="0.75" right="0.75" top="1" bottom="1" header="0.5" footer="0.5"/>
  <pageSetup paperSize="9" scale="68"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election sqref="A1:D1"/>
    </sheetView>
  </sheetViews>
  <sheetFormatPr defaultRowHeight="11.25"/>
  <cols>
    <col min="1" max="1" width="29.1640625" customWidth="1"/>
    <col min="8" max="8" width="10.5" customWidth="1"/>
    <col min="10" max="10" width="2.1640625" customWidth="1"/>
  </cols>
  <sheetData>
    <row r="1" spans="1:13" s="259" customFormat="1" ht="18" customHeight="1">
      <c r="A1" s="1360" t="s">
        <v>866</v>
      </c>
      <c r="B1" s="1360"/>
      <c r="C1" s="1360"/>
      <c r="D1" s="1360"/>
      <c r="E1" s="778"/>
      <c r="F1" s="1364" t="s">
        <v>665</v>
      </c>
      <c r="G1" s="1364"/>
      <c r="K1" s="1364"/>
      <c r="L1" s="1364"/>
      <c r="M1" s="1364"/>
    </row>
    <row r="2" spans="1:13" s="259" customFormat="1" ht="15" customHeight="1"/>
    <row r="3" spans="1:13" s="259" customFormat="1" ht="15" customHeight="1">
      <c r="A3" s="1813" t="s">
        <v>870</v>
      </c>
      <c r="B3" s="1813"/>
      <c r="C3" s="1813"/>
      <c r="D3" s="1813"/>
      <c r="E3" s="1813"/>
      <c r="F3" s="1813"/>
      <c r="G3" s="1813"/>
      <c r="H3" s="1813"/>
      <c r="I3" s="1813"/>
      <c r="J3" s="100"/>
      <c r="K3" s="113"/>
    </row>
    <row r="4" spans="1:13" s="259" customFormat="1" ht="15" customHeight="1">
      <c r="A4" s="1813"/>
      <c r="B4" s="1813"/>
      <c r="C4" s="1813"/>
      <c r="D4" s="1813"/>
      <c r="E4" s="1813"/>
      <c r="F4" s="1813"/>
      <c r="G4" s="1813"/>
      <c r="H4" s="1813"/>
      <c r="I4" s="1813"/>
      <c r="J4" s="1301"/>
      <c r="K4" s="1300"/>
    </row>
    <row r="5" spans="1:13" s="259" customFormat="1" ht="15">
      <c r="A5" s="1813"/>
      <c r="B5" s="1813"/>
      <c r="C5" s="1813"/>
      <c r="D5" s="1813"/>
      <c r="E5" s="1813"/>
      <c r="F5" s="1813"/>
      <c r="G5" s="1813"/>
      <c r="H5" s="1813"/>
      <c r="I5" s="1813"/>
      <c r="J5" s="579"/>
      <c r="K5" s="576"/>
    </row>
    <row r="7" spans="1:13" s="113" customFormat="1" ht="12.75">
      <c r="A7" s="113" t="s">
        <v>80</v>
      </c>
      <c r="B7" s="113">
        <v>2006</v>
      </c>
      <c r="C7" s="113">
        <v>2007</v>
      </c>
      <c r="D7" s="113">
        <v>2008</v>
      </c>
      <c r="E7" s="113">
        <v>2009</v>
      </c>
      <c r="F7" s="684">
        <v>2010</v>
      </c>
      <c r="H7" s="113" t="s">
        <v>370</v>
      </c>
    </row>
    <row r="8" spans="1:13" s="113" customFormat="1" ht="12.75">
      <c r="H8" s="113" t="s">
        <v>229</v>
      </c>
    </row>
    <row r="9" spans="1:13" s="113" customFormat="1" ht="12.75"/>
    <row r="10" spans="1:13" s="113" customFormat="1" ht="12.75">
      <c r="A10" s="113" t="s">
        <v>16</v>
      </c>
      <c r="B10" s="964">
        <v>421</v>
      </c>
      <c r="C10" s="964">
        <v>455</v>
      </c>
      <c r="D10" s="964">
        <v>574</v>
      </c>
      <c r="E10" s="964">
        <v>545</v>
      </c>
      <c r="F10" s="964">
        <v>485</v>
      </c>
      <c r="H10" s="612">
        <f>AVERAGE(B10:F10)</f>
        <v>496</v>
      </c>
    </row>
    <row r="11" spans="1:13" s="113" customFormat="1" ht="12.75">
      <c r="B11" s="964"/>
      <c r="C11" s="964"/>
      <c r="D11" s="964"/>
      <c r="E11" s="964"/>
      <c r="F11" s="964"/>
      <c r="H11" s="612"/>
    </row>
    <row r="12" spans="1:13" s="113" customFormat="1" ht="12.75">
      <c r="A12" s="113" t="s">
        <v>72</v>
      </c>
      <c r="B12" s="964">
        <v>26</v>
      </c>
      <c r="C12" s="964">
        <v>23</v>
      </c>
      <c r="D12" s="964">
        <v>27</v>
      </c>
      <c r="E12" s="964">
        <v>27</v>
      </c>
      <c r="F12" s="964">
        <v>31</v>
      </c>
      <c r="H12" s="616">
        <f>AVERAGE(B12:F12)</f>
        <v>26.8</v>
      </c>
    </row>
    <row r="13" spans="1:13" s="113" customFormat="1" ht="12.75">
      <c r="A13" s="113" t="s">
        <v>71</v>
      </c>
      <c r="B13" s="964">
        <v>16</v>
      </c>
      <c r="C13" s="964">
        <v>17</v>
      </c>
      <c r="D13" s="964">
        <v>11</v>
      </c>
      <c r="E13" s="964">
        <v>18</v>
      </c>
      <c r="F13" s="964">
        <v>10</v>
      </c>
      <c r="H13" s="616">
        <f t="shared" ref="H13:H43" si="0">AVERAGE(B13:F13)</f>
        <v>14.4</v>
      </c>
    </row>
    <row r="14" spans="1:13" s="113" customFormat="1" ht="12.75">
      <c r="A14" s="113" t="s">
        <v>70</v>
      </c>
      <c r="B14" s="964">
        <v>11</v>
      </c>
      <c r="C14" s="964">
        <v>3</v>
      </c>
      <c r="D14" s="964">
        <v>8</v>
      </c>
      <c r="E14" s="964">
        <v>9</v>
      </c>
      <c r="F14" s="964">
        <v>9</v>
      </c>
      <c r="H14" s="616">
        <f t="shared" si="0"/>
        <v>8</v>
      </c>
    </row>
    <row r="15" spans="1:13" s="113" customFormat="1" ht="12.75">
      <c r="A15" s="113" t="s">
        <v>69</v>
      </c>
      <c r="B15" s="964">
        <v>1</v>
      </c>
      <c r="C15" s="964">
        <v>9</v>
      </c>
      <c r="D15" s="964">
        <v>4</v>
      </c>
      <c r="E15" s="964">
        <v>7</v>
      </c>
      <c r="F15" s="964">
        <v>4</v>
      </c>
      <c r="H15" s="616">
        <f t="shared" si="0"/>
        <v>5</v>
      </c>
    </row>
    <row r="16" spans="1:13" s="576" customFormat="1" ht="12.75">
      <c r="A16" s="644" t="s">
        <v>369</v>
      </c>
      <c r="B16" s="964">
        <v>30</v>
      </c>
      <c r="C16" s="964">
        <v>43</v>
      </c>
      <c r="D16" s="964">
        <v>66</v>
      </c>
      <c r="E16" s="964">
        <v>45</v>
      </c>
      <c r="F16" s="964">
        <v>47</v>
      </c>
      <c r="G16" s="113"/>
      <c r="H16" s="616">
        <f>AVERAGE(B16:F16)</f>
        <v>46.2</v>
      </c>
    </row>
    <row r="17" spans="1:8" s="113" customFormat="1" ht="12.75">
      <c r="A17" s="113" t="s">
        <v>68</v>
      </c>
      <c r="B17" s="964">
        <v>7</v>
      </c>
      <c r="C17" s="964">
        <v>5</v>
      </c>
      <c r="D17" s="964">
        <v>4</v>
      </c>
      <c r="E17" s="964">
        <v>3</v>
      </c>
      <c r="F17" s="964">
        <v>1</v>
      </c>
      <c r="H17" s="616">
        <f t="shared" si="0"/>
        <v>4</v>
      </c>
    </row>
    <row r="18" spans="1:8" s="113" customFormat="1" ht="12.75">
      <c r="A18" s="113" t="s">
        <v>19</v>
      </c>
      <c r="B18" s="964">
        <v>5</v>
      </c>
      <c r="C18" s="964">
        <v>10</v>
      </c>
      <c r="D18" s="964">
        <v>9</v>
      </c>
      <c r="E18" s="964">
        <v>8</v>
      </c>
      <c r="F18" s="964">
        <v>6</v>
      </c>
      <c r="H18" s="616">
        <f t="shared" si="0"/>
        <v>7.6</v>
      </c>
    </row>
    <row r="19" spans="1:8" s="113" customFormat="1" ht="12.75">
      <c r="A19" s="113" t="s">
        <v>67</v>
      </c>
      <c r="B19" s="964">
        <v>16</v>
      </c>
      <c r="C19" s="964">
        <v>23</v>
      </c>
      <c r="D19" s="964">
        <v>29</v>
      </c>
      <c r="E19" s="964">
        <v>30</v>
      </c>
      <c r="F19" s="964">
        <v>22</v>
      </c>
      <c r="H19" s="616">
        <f t="shared" si="0"/>
        <v>24</v>
      </c>
    </row>
    <row r="20" spans="1:8" s="113" customFormat="1" ht="12.75">
      <c r="A20" s="113" t="s">
        <v>66</v>
      </c>
      <c r="B20" s="964">
        <v>9</v>
      </c>
      <c r="C20" s="964">
        <v>13</v>
      </c>
      <c r="D20" s="964">
        <v>13</v>
      </c>
      <c r="E20" s="964">
        <v>12</v>
      </c>
      <c r="F20" s="964">
        <v>11</v>
      </c>
      <c r="H20" s="616">
        <f t="shared" si="0"/>
        <v>11.6</v>
      </c>
    </row>
    <row r="21" spans="1:8" s="113" customFormat="1" ht="12.75">
      <c r="A21" s="113" t="s">
        <v>65</v>
      </c>
      <c r="B21" s="964">
        <v>2</v>
      </c>
      <c r="C21" s="964">
        <v>7</v>
      </c>
      <c r="D21" s="964">
        <v>6</v>
      </c>
      <c r="E21" s="964">
        <v>5</v>
      </c>
      <c r="F21" s="964">
        <v>6</v>
      </c>
      <c r="H21" s="616">
        <f t="shared" si="0"/>
        <v>5.2</v>
      </c>
    </row>
    <row r="22" spans="1:8" s="113" customFormat="1" ht="12.75">
      <c r="A22" s="113" t="s">
        <v>64</v>
      </c>
      <c r="B22" s="964">
        <v>3</v>
      </c>
      <c r="C22" s="964">
        <v>4</v>
      </c>
      <c r="D22" s="964">
        <v>7</v>
      </c>
      <c r="E22" s="964">
        <v>6</v>
      </c>
      <c r="F22" s="964">
        <v>7</v>
      </c>
      <c r="H22" s="616">
        <f t="shared" si="0"/>
        <v>5.4</v>
      </c>
    </row>
    <row r="23" spans="1:8" s="113" customFormat="1" ht="12.75">
      <c r="A23" s="113" t="s">
        <v>63</v>
      </c>
      <c r="B23" s="964">
        <v>3</v>
      </c>
      <c r="C23" s="964">
        <v>3</v>
      </c>
      <c r="D23" s="964">
        <v>6</v>
      </c>
      <c r="E23" s="964">
        <v>7</v>
      </c>
      <c r="F23" s="964">
        <v>4</v>
      </c>
      <c r="H23" s="616">
        <f t="shared" si="0"/>
        <v>4.5999999999999996</v>
      </c>
    </row>
    <row r="24" spans="1:8" s="113" customFormat="1" ht="12.75">
      <c r="A24" s="113" t="s">
        <v>62</v>
      </c>
      <c r="B24" s="964">
        <v>10</v>
      </c>
      <c r="C24" s="964">
        <v>15</v>
      </c>
      <c r="D24" s="964">
        <v>10</v>
      </c>
      <c r="E24" s="964">
        <v>5</v>
      </c>
      <c r="F24" s="964">
        <v>10</v>
      </c>
      <c r="H24" s="616">
        <f t="shared" si="0"/>
        <v>10</v>
      </c>
    </row>
    <row r="25" spans="1:8" s="113" customFormat="1" ht="12.75">
      <c r="A25" s="113" t="s">
        <v>20</v>
      </c>
      <c r="B25" s="964">
        <v>19</v>
      </c>
      <c r="C25" s="964">
        <v>28</v>
      </c>
      <c r="D25" s="964">
        <v>37</v>
      </c>
      <c r="E25" s="964">
        <v>32</v>
      </c>
      <c r="F25" s="964">
        <v>35</v>
      </c>
      <c r="H25" s="616">
        <f t="shared" si="0"/>
        <v>30.2</v>
      </c>
    </row>
    <row r="26" spans="1:8" s="113" customFormat="1" ht="12.75">
      <c r="A26" s="113" t="s">
        <v>61</v>
      </c>
      <c r="B26" s="964">
        <v>113</v>
      </c>
      <c r="C26" s="964">
        <v>90</v>
      </c>
      <c r="D26" s="964">
        <v>121</v>
      </c>
      <c r="E26" s="964">
        <v>135</v>
      </c>
      <c r="F26" s="964">
        <v>94</v>
      </c>
      <c r="H26" s="616">
        <f t="shared" si="0"/>
        <v>110.6</v>
      </c>
    </row>
    <row r="27" spans="1:8" s="113" customFormat="1" ht="12.75">
      <c r="A27" s="113" t="s">
        <v>60</v>
      </c>
      <c r="B27" s="964">
        <v>11</v>
      </c>
      <c r="C27" s="964">
        <v>7</v>
      </c>
      <c r="D27" s="964">
        <v>20</v>
      </c>
      <c r="E27" s="964">
        <v>14</v>
      </c>
      <c r="F27" s="964">
        <v>6</v>
      </c>
      <c r="H27" s="616">
        <f t="shared" si="0"/>
        <v>11.6</v>
      </c>
    </row>
    <row r="28" spans="1:8" s="113" customFormat="1" ht="12.75">
      <c r="A28" s="113" t="s">
        <v>59</v>
      </c>
      <c r="B28" s="964">
        <v>9</v>
      </c>
      <c r="C28" s="964">
        <v>10</v>
      </c>
      <c r="D28" s="964">
        <v>5</v>
      </c>
      <c r="E28" s="964">
        <v>7</v>
      </c>
      <c r="F28" s="964">
        <v>17</v>
      </c>
      <c r="H28" s="616">
        <f t="shared" si="0"/>
        <v>9.6</v>
      </c>
    </row>
    <row r="29" spans="1:8" s="113" customFormat="1" ht="12.75">
      <c r="A29" s="113" t="s">
        <v>58</v>
      </c>
      <c r="B29" s="964">
        <v>6</v>
      </c>
      <c r="C29" s="964">
        <v>1</v>
      </c>
      <c r="D29" s="964">
        <v>6</v>
      </c>
      <c r="E29" s="964">
        <v>9</v>
      </c>
      <c r="F29" s="964">
        <v>7</v>
      </c>
      <c r="H29" s="616">
        <f t="shared" si="0"/>
        <v>5.8</v>
      </c>
    </row>
    <row r="30" spans="1:8" s="113" customFormat="1" ht="12.75">
      <c r="A30" s="113" t="s">
        <v>57</v>
      </c>
      <c r="B30" s="964">
        <v>5</v>
      </c>
      <c r="C30" s="964">
        <v>5</v>
      </c>
      <c r="D30" s="964">
        <v>3</v>
      </c>
      <c r="E30" s="964">
        <v>7</v>
      </c>
      <c r="F30" s="964">
        <v>3</v>
      </c>
      <c r="H30" s="616">
        <f t="shared" si="0"/>
        <v>4.5999999999999996</v>
      </c>
    </row>
    <row r="31" spans="1:8" s="576" customFormat="1" ht="12.75">
      <c r="A31" s="644" t="s">
        <v>368</v>
      </c>
      <c r="B31" s="964">
        <v>1</v>
      </c>
      <c r="C31" s="964">
        <v>0</v>
      </c>
      <c r="D31" s="964">
        <v>3</v>
      </c>
      <c r="E31" s="964">
        <v>2</v>
      </c>
      <c r="F31" s="964">
        <v>1</v>
      </c>
      <c r="G31" s="113"/>
      <c r="H31" s="616">
        <f>AVERAGE(B31:F31)</f>
        <v>1.4</v>
      </c>
    </row>
    <row r="32" spans="1:8" s="113" customFormat="1" ht="12.75">
      <c r="A32" s="113" t="s">
        <v>56</v>
      </c>
      <c r="B32" s="964">
        <v>11</v>
      </c>
      <c r="C32" s="964">
        <v>18</v>
      </c>
      <c r="D32" s="964">
        <v>15</v>
      </c>
      <c r="E32" s="964">
        <v>19</v>
      </c>
      <c r="F32" s="964">
        <v>12</v>
      </c>
      <c r="H32" s="616">
        <f t="shared" si="0"/>
        <v>15</v>
      </c>
    </row>
    <row r="33" spans="1:10" s="113" customFormat="1" ht="12.75">
      <c r="A33" s="113" t="s">
        <v>55</v>
      </c>
      <c r="B33" s="964">
        <v>24</v>
      </c>
      <c r="C33" s="964">
        <v>27</v>
      </c>
      <c r="D33" s="964">
        <v>30</v>
      </c>
      <c r="E33" s="964">
        <v>35</v>
      </c>
      <c r="F33" s="964">
        <v>36</v>
      </c>
      <c r="H33" s="616">
        <f t="shared" si="0"/>
        <v>30.4</v>
      </c>
    </row>
    <row r="34" spans="1:10" s="113" customFormat="1" ht="12.75">
      <c r="A34" s="113" t="s">
        <v>54</v>
      </c>
      <c r="B34" s="964">
        <v>1</v>
      </c>
      <c r="C34" s="964">
        <v>0</v>
      </c>
      <c r="D34" s="964">
        <v>1</v>
      </c>
      <c r="E34" s="964">
        <v>0</v>
      </c>
      <c r="F34" s="964">
        <v>2</v>
      </c>
      <c r="H34" s="616">
        <f t="shared" si="0"/>
        <v>0.8</v>
      </c>
    </row>
    <row r="35" spans="1:10" s="113" customFormat="1" ht="12.75">
      <c r="A35" s="113" t="s">
        <v>53</v>
      </c>
      <c r="B35" s="964">
        <v>8</v>
      </c>
      <c r="C35" s="964">
        <v>3</v>
      </c>
      <c r="D35" s="964">
        <v>16</v>
      </c>
      <c r="E35" s="964">
        <v>5</v>
      </c>
      <c r="F35" s="964">
        <v>3</v>
      </c>
      <c r="H35" s="616">
        <f t="shared" si="0"/>
        <v>7</v>
      </c>
    </row>
    <row r="36" spans="1:10" s="113" customFormat="1" ht="12.75">
      <c r="A36" s="113" t="s">
        <v>52</v>
      </c>
      <c r="B36" s="964">
        <v>17</v>
      </c>
      <c r="C36" s="964">
        <v>21</v>
      </c>
      <c r="D36" s="964">
        <v>27</v>
      </c>
      <c r="E36" s="964">
        <v>26</v>
      </c>
      <c r="F36" s="964">
        <v>19</v>
      </c>
      <c r="H36" s="616">
        <f t="shared" si="0"/>
        <v>22</v>
      </c>
    </row>
    <row r="37" spans="1:10" s="113" customFormat="1" ht="12.75">
      <c r="A37" s="113" t="s">
        <v>51</v>
      </c>
      <c r="B37" s="964">
        <v>2</v>
      </c>
      <c r="C37" s="964">
        <v>4</v>
      </c>
      <c r="D37" s="964">
        <v>7</v>
      </c>
      <c r="E37" s="964">
        <v>5</v>
      </c>
      <c r="F37" s="964">
        <v>9</v>
      </c>
      <c r="H37" s="616">
        <f t="shared" si="0"/>
        <v>5.4</v>
      </c>
    </row>
    <row r="38" spans="1:10" s="113" customFormat="1" ht="12.75">
      <c r="A38" s="113" t="s">
        <v>50</v>
      </c>
      <c r="B38" s="964">
        <v>2</v>
      </c>
      <c r="C38" s="964">
        <v>2</v>
      </c>
      <c r="D38" s="964">
        <v>1</v>
      </c>
      <c r="E38" s="964">
        <v>0</v>
      </c>
      <c r="F38" s="964">
        <v>2</v>
      </c>
      <c r="H38" s="616">
        <f t="shared" si="0"/>
        <v>1.4</v>
      </c>
    </row>
    <row r="39" spans="1:10" s="113" customFormat="1" ht="12.75">
      <c r="A39" s="113" t="s">
        <v>49</v>
      </c>
      <c r="B39" s="964">
        <v>5</v>
      </c>
      <c r="C39" s="964">
        <v>5</v>
      </c>
      <c r="D39" s="964">
        <v>12</v>
      </c>
      <c r="E39" s="964">
        <v>8</v>
      </c>
      <c r="F39" s="964">
        <v>8</v>
      </c>
      <c r="H39" s="616">
        <f t="shared" si="0"/>
        <v>7.6</v>
      </c>
    </row>
    <row r="40" spans="1:10" s="113" customFormat="1" ht="12.75">
      <c r="A40" s="113" t="s">
        <v>48</v>
      </c>
      <c r="B40" s="964">
        <v>22</v>
      </c>
      <c r="C40" s="964">
        <v>31</v>
      </c>
      <c r="D40" s="964">
        <v>23</v>
      </c>
      <c r="E40" s="964">
        <v>19</v>
      </c>
      <c r="F40" s="964">
        <v>26</v>
      </c>
      <c r="H40" s="616">
        <f t="shared" si="0"/>
        <v>24.2</v>
      </c>
    </row>
    <row r="41" spans="1:10" s="113" customFormat="1" ht="12.75">
      <c r="A41" s="113" t="s">
        <v>47</v>
      </c>
      <c r="B41" s="964">
        <v>7</v>
      </c>
      <c r="C41" s="964">
        <v>6</v>
      </c>
      <c r="D41" s="964">
        <v>9</v>
      </c>
      <c r="E41" s="964">
        <v>6</v>
      </c>
      <c r="F41" s="964">
        <v>7</v>
      </c>
      <c r="H41" s="616">
        <f t="shared" si="0"/>
        <v>7</v>
      </c>
    </row>
    <row r="42" spans="1:10" s="113" customFormat="1" ht="12.75">
      <c r="A42" s="113" t="s">
        <v>46</v>
      </c>
      <c r="B42" s="964">
        <v>12</v>
      </c>
      <c r="C42" s="964">
        <v>16</v>
      </c>
      <c r="D42" s="964">
        <v>23</v>
      </c>
      <c r="E42" s="964">
        <v>13</v>
      </c>
      <c r="F42" s="964">
        <v>18</v>
      </c>
      <c r="H42" s="616">
        <f t="shared" si="0"/>
        <v>16.399999999999999</v>
      </c>
    </row>
    <row r="43" spans="1:10" s="113" customFormat="1" ht="12.75">
      <c r="A43" s="113" t="s">
        <v>45</v>
      </c>
      <c r="B43" s="964">
        <v>7</v>
      </c>
      <c r="C43" s="964">
        <v>6</v>
      </c>
      <c r="D43" s="964">
        <v>15</v>
      </c>
      <c r="E43" s="964">
        <v>21</v>
      </c>
      <c r="F43" s="964">
        <v>12</v>
      </c>
      <c r="H43" s="616">
        <f t="shared" si="0"/>
        <v>12.2</v>
      </c>
    </row>
    <row r="44" spans="1:10" s="113" customFormat="1" ht="12.75">
      <c r="H44" s="260"/>
    </row>
    <row r="45" spans="1:10" s="113" customFormat="1" ht="12.75">
      <c r="A45" s="1361" t="s">
        <v>301</v>
      </c>
      <c r="B45" s="1361"/>
      <c r="C45" s="1361"/>
      <c r="D45" s="1361"/>
      <c r="E45" s="1361"/>
      <c r="F45" s="1361"/>
      <c r="G45" s="1361"/>
      <c r="H45" s="1361"/>
      <c r="I45" s="1361"/>
      <c r="J45" s="1361"/>
    </row>
    <row r="46" spans="1:10" s="113" customFormat="1" ht="12.75">
      <c r="H46" s="260"/>
    </row>
    <row r="47" spans="1:10" s="113" customFormat="1" ht="12.75">
      <c r="A47" s="113" t="s">
        <v>17</v>
      </c>
      <c r="H47" s="616">
        <f>H20+H32+H39</f>
        <v>34.200000000000003</v>
      </c>
    </row>
    <row r="48" spans="1:10" s="113" customFormat="1" ht="12.75">
      <c r="A48" s="113" t="s">
        <v>18</v>
      </c>
      <c r="H48" s="616">
        <f>H37</f>
        <v>5.4</v>
      </c>
    </row>
    <row r="49" spans="1:8" s="113" customFormat="1" ht="12.75">
      <c r="A49" s="113" t="s">
        <v>19</v>
      </c>
      <c r="H49" s="616">
        <f>H18</f>
        <v>7.6</v>
      </c>
    </row>
    <row r="50" spans="1:8" s="113" customFormat="1" ht="12.75">
      <c r="A50" s="113" t="s">
        <v>20</v>
      </c>
      <c r="H50" s="616">
        <f>H25</f>
        <v>30.2</v>
      </c>
    </row>
    <row r="51" spans="1:8" s="113" customFormat="1" ht="12.75">
      <c r="A51" s="113" t="s">
        <v>21</v>
      </c>
      <c r="H51" s="616">
        <f>H17+H24+H41</f>
        <v>21</v>
      </c>
    </row>
    <row r="52" spans="1:8" s="113" customFormat="1" ht="12.75">
      <c r="A52" s="113" t="s">
        <v>22</v>
      </c>
      <c r="H52" s="616">
        <f>H12+H13+H30</f>
        <v>45.800000000000004</v>
      </c>
    </row>
    <row r="53" spans="1:8" s="113" customFormat="1" ht="12.75">
      <c r="A53" s="113" t="s">
        <v>85</v>
      </c>
      <c r="H53" s="616">
        <f>H21+H23+H26+H28+H36+H42</f>
        <v>168.4</v>
      </c>
    </row>
    <row r="54" spans="1:8" s="113" customFormat="1" ht="12.75">
      <c r="A54" s="113" t="s">
        <v>248</v>
      </c>
      <c r="H54" s="616">
        <f>H27+H15</f>
        <v>16.600000000000001</v>
      </c>
    </row>
    <row r="55" spans="1:8" s="113" customFormat="1" ht="12.75">
      <c r="A55" s="113" t="s">
        <v>23</v>
      </c>
      <c r="H55" s="616">
        <f>H33+H40</f>
        <v>54.599999999999994</v>
      </c>
    </row>
    <row r="56" spans="1:8" s="113" customFormat="1" ht="12.75">
      <c r="A56" s="113" t="s">
        <v>24</v>
      </c>
      <c r="H56" s="616">
        <f>H22+H16+H29+H43</f>
        <v>69.599999999999994</v>
      </c>
    </row>
    <row r="57" spans="1:8" s="113" customFormat="1" ht="12.75">
      <c r="A57" s="113" t="s">
        <v>25</v>
      </c>
      <c r="H57" s="616">
        <f>H34</f>
        <v>0.8</v>
      </c>
    </row>
    <row r="58" spans="1:8" s="113" customFormat="1" ht="12.75">
      <c r="A58" s="113" t="s">
        <v>26</v>
      </c>
      <c r="H58" s="616">
        <f>H38</f>
        <v>1.4</v>
      </c>
    </row>
    <row r="59" spans="1:8" s="113" customFormat="1" ht="12.75">
      <c r="A59" s="113" t="s">
        <v>27</v>
      </c>
      <c r="H59" s="616">
        <f>H14+H19+H35</f>
        <v>39</v>
      </c>
    </row>
    <row r="60" spans="1:8" s="113" customFormat="1" ht="12.75">
      <c r="A60" s="113" t="s">
        <v>28</v>
      </c>
      <c r="H60" s="616">
        <f>H31</f>
        <v>1.4</v>
      </c>
    </row>
    <row r="61" spans="1:8" s="113" customFormat="1" ht="12.75">
      <c r="A61" s="113" t="s">
        <v>249</v>
      </c>
      <c r="H61" s="616">
        <f>SUM(H47:H60)</f>
        <v>496.00000000000006</v>
      </c>
    </row>
    <row r="63" spans="1:8">
      <c r="A63" s="330" t="s">
        <v>815</v>
      </c>
      <c r="B63" s="177"/>
      <c r="C63" s="177"/>
    </row>
  </sheetData>
  <mergeCells count="5">
    <mergeCell ref="A45:J45"/>
    <mergeCell ref="K1:M1"/>
    <mergeCell ref="A3:I5"/>
    <mergeCell ref="A1:D1"/>
    <mergeCell ref="F1:G1"/>
  </mergeCells>
  <hyperlinks>
    <hyperlink ref="F1" location="Contents!A1" display="back to contents"/>
  </hyperlinks>
  <pageMargins left="0.7" right="0.7" top="0.75" bottom="0.75" header="0.3" footer="0.3"/>
  <pageSetup paperSize="9" scale="91"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0"/>
  <sheetViews>
    <sheetView showGridLines="0" workbookViewId="0">
      <selection sqref="A1:H1"/>
    </sheetView>
  </sheetViews>
  <sheetFormatPr defaultColWidth="9.33203125" defaultRowHeight="12"/>
  <cols>
    <col min="1" max="1" width="27.6640625" style="38" customWidth="1"/>
    <col min="2" max="2" width="15.1640625" style="39" bestFit="1" customWidth="1"/>
    <col min="3" max="3" width="9.83203125" style="39" bestFit="1" customWidth="1"/>
    <col min="4" max="8" width="13.33203125" style="39" bestFit="1" customWidth="1"/>
    <col min="9" max="9" width="11.1640625" style="39" customWidth="1"/>
    <col min="10" max="10" width="13.33203125" style="39" bestFit="1" customWidth="1"/>
    <col min="11" max="11" width="11.33203125" style="39" customWidth="1"/>
    <col min="12" max="12" width="13.33203125" style="39" bestFit="1" customWidth="1"/>
    <col min="13" max="13" width="12.5" style="39" customWidth="1"/>
    <col min="14" max="21" width="13.33203125" style="39" bestFit="1" customWidth="1"/>
    <col min="22" max="22" width="9.5" style="39" bestFit="1" customWidth="1"/>
    <col min="23" max="16384" width="9.33203125" style="39"/>
  </cols>
  <sheetData>
    <row r="1" spans="1:15" s="259" customFormat="1" ht="18" customHeight="1">
      <c r="A1" s="1800" t="s">
        <v>869</v>
      </c>
      <c r="B1" s="1800"/>
      <c r="C1" s="1800"/>
      <c r="D1" s="1800"/>
      <c r="E1" s="1800"/>
      <c r="F1" s="1800"/>
      <c r="G1" s="1800"/>
      <c r="H1" s="1800"/>
      <c r="I1" s="1317"/>
      <c r="J1" s="1364" t="s">
        <v>665</v>
      </c>
      <c r="K1" s="1364"/>
      <c r="N1" s="800"/>
      <c r="O1" s="800"/>
    </row>
    <row r="2" spans="1:15" ht="15" customHeight="1"/>
    <row r="3" spans="1:15">
      <c r="A3" s="40"/>
      <c r="B3" s="41" t="s">
        <v>98</v>
      </c>
      <c r="D3" s="42"/>
      <c r="E3" s="42"/>
      <c r="F3" s="42"/>
      <c r="G3" s="42"/>
      <c r="H3" s="42"/>
      <c r="I3" s="42" t="s">
        <v>99</v>
      </c>
    </row>
    <row r="4" spans="1:15">
      <c r="A4" s="40"/>
      <c r="B4" s="42" t="s">
        <v>100</v>
      </c>
      <c r="C4" s="42" t="s">
        <v>101</v>
      </c>
      <c r="D4" s="42" t="s">
        <v>38</v>
      </c>
      <c r="E4" s="42" t="s">
        <v>39</v>
      </c>
      <c r="F4" s="42" t="s">
        <v>96</v>
      </c>
      <c r="G4" s="42" t="s">
        <v>102</v>
      </c>
      <c r="H4" s="42" t="s">
        <v>103</v>
      </c>
      <c r="I4" s="42"/>
      <c r="K4" s="1816" t="s">
        <v>152</v>
      </c>
    </row>
    <row r="5" spans="1:15">
      <c r="A5" s="323"/>
      <c r="B5" s="42"/>
      <c r="C5" s="42"/>
      <c r="D5" s="42"/>
      <c r="E5" s="42"/>
      <c r="F5" s="42"/>
      <c r="G5" s="42"/>
      <c r="H5" s="42"/>
      <c r="I5" s="42"/>
      <c r="K5" s="1816"/>
    </row>
    <row r="6" spans="1:15" ht="12.75">
      <c r="A6" s="323" t="s">
        <v>99</v>
      </c>
      <c r="B6" s="1049">
        <v>6</v>
      </c>
      <c r="C6" s="1049">
        <v>296</v>
      </c>
      <c r="D6" s="1049">
        <v>1081</v>
      </c>
      <c r="E6" s="1049">
        <v>2016</v>
      </c>
      <c r="F6" s="1049">
        <v>1643</v>
      </c>
      <c r="G6" s="1049">
        <v>457</v>
      </c>
      <c r="H6" s="1049">
        <v>109</v>
      </c>
      <c r="I6" s="1049">
        <v>5608</v>
      </c>
      <c r="J6" s="172"/>
      <c r="K6" s="171">
        <f>SUM(C6:G6)</f>
        <v>5493</v>
      </c>
    </row>
    <row r="7" spans="1:15">
      <c r="A7" s="361" t="s">
        <v>659</v>
      </c>
      <c r="B7" s="740"/>
      <c r="C7" s="740"/>
      <c r="D7" s="741"/>
      <c r="E7" s="741"/>
      <c r="F7" s="741"/>
      <c r="G7" s="741"/>
      <c r="H7" s="741"/>
      <c r="I7" s="741"/>
      <c r="J7" s="172"/>
      <c r="K7" s="171"/>
    </row>
    <row r="8" spans="1:15" ht="12.75">
      <c r="A8" s="323" t="s">
        <v>660</v>
      </c>
      <c r="B8" s="1049">
        <v>1</v>
      </c>
      <c r="C8" s="1049">
        <v>16</v>
      </c>
      <c r="D8" s="1049">
        <v>94</v>
      </c>
      <c r="E8" s="1049">
        <v>185</v>
      </c>
      <c r="F8" s="1049">
        <v>115</v>
      </c>
      <c r="G8" s="1049">
        <v>26</v>
      </c>
      <c r="H8" s="1049">
        <v>5</v>
      </c>
      <c r="I8" s="1049">
        <v>442</v>
      </c>
      <c r="J8" s="172"/>
      <c r="K8" s="171">
        <f t="shared" ref="K8:K21" si="0">SUM(C8:G8)</f>
        <v>436</v>
      </c>
    </row>
    <row r="9" spans="1:15" ht="12.75">
      <c r="A9" s="323" t="s">
        <v>18</v>
      </c>
      <c r="B9" s="1049">
        <v>0</v>
      </c>
      <c r="C9" s="1049">
        <v>8</v>
      </c>
      <c r="D9" s="1049">
        <v>22</v>
      </c>
      <c r="E9" s="1049">
        <v>19</v>
      </c>
      <c r="F9" s="1049">
        <v>24</v>
      </c>
      <c r="G9" s="1049">
        <v>5</v>
      </c>
      <c r="H9" s="1049">
        <v>2</v>
      </c>
      <c r="I9" s="1049">
        <v>80</v>
      </c>
      <c r="J9" s="172"/>
      <c r="K9" s="171">
        <f t="shared" si="0"/>
        <v>78</v>
      </c>
    </row>
    <row r="10" spans="1:15" ht="12.75">
      <c r="A10" s="323" t="s">
        <v>661</v>
      </c>
      <c r="B10" s="1049">
        <v>0</v>
      </c>
      <c r="C10" s="1049">
        <v>4</v>
      </c>
      <c r="D10" s="1049">
        <v>32</v>
      </c>
      <c r="E10" s="1049">
        <v>49</v>
      </c>
      <c r="F10" s="1049">
        <v>22</v>
      </c>
      <c r="G10" s="1049">
        <v>8</v>
      </c>
      <c r="H10" s="1049">
        <v>1</v>
      </c>
      <c r="I10" s="1049">
        <v>116</v>
      </c>
      <c r="J10" s="172"/>
      <c r="K10" s="171">
        <f t="shared" si="0"/>
        <v>115</v>
      </c>
    </row>
    <row r="11" spans="1:15" ht="12.75">
      <c r="A11" s="323" t="s">
        <v>20</v>
      </c>
      <c r="B11" s="1049">
        <v>1</v>
      </c>
      <c r="C11" s="1049">
        <v>25</v>
      </c>
      <c r="D11" s="1049">
        <v>61</v>
      </c>
      <c r="E11" s="1049">
        <v>129</v>
      </c>
      <c r="F11" s="1049">
        <v>79</v>
      </c>
      <c r="G11" s="1049">
        <v>23</v>
      </c>
      <c r="H11" s="1049">
        <v>3</v>
      </c>
      <c r="I11" s="1049">
        <v>321</v>
      </c>
      <c r="J11" s="172"/>
      <c r="K11" s="171">
        <f t="shared" si="0"/>
        <v>317</v>
      </c>
    </row>
    <row r="12" spans="1:15" ht="12.75">
      <c r="A12" s="323" t="s">
        <v>21</v>
      </c>
      <c r="B12" s="1049">
        <v>0</v>
      </c>
      <c r="C12" s="1049">
        <v>20</v>
      </c>
      <c r="D12" s="1049">
        <v>78</v>
      </c>
      <c r="E12" s="1049">
        <v>112</v>
      </c>
      <c r="F12" s="1049">
        <v>83</v>
      </c>
      <c r="G12" s="1049">
        <v>15</v>
      </c>
      <c r="H12" s="1049">
        <v>3</v>
      </c>
      <c r="I12" s="1049">
        <v>311</v>
      </c>
      <c r="J12" s="172"/>
      <c r="K12" s="171">
        <f t="shared" si="0"/>
        <v>308</v>
      </c>
    </row>
    <row r="13" spans="1:15" ht="12.75">
      <c r="A13" s="323" t="s">
        <v>22</v>
      </c>
      <c r="B13" s="1049">
        <v>0</v>
      </c>
      <c r="C13" s="1049">
        <v>15</v>
      </c>
      <c r="D13" s="1049">
        <v>79</v>
      </c>
      <c r="E13" s="1049">
        <v>157</v>
      </c>
      <c r="F13" s="1049">
        <v>130</v>
      </c>
      <c r="G13" s="1049">
        <v>35</v>
      </c>
      <c r="H13" s="1049">
        <v>10</v>
      </c>
      <c r="I13" s="1049">
        <v>426</v>
      </c>
      <c r="J13" s="172"/>
      <c r="K13" s="171">
        <f t="shared" si="0"/>
        <v>416</v>
      </c>
    </row>
    <row r="14" spans="1:15" ht="12.75">
      <c r="A14" s="323" t="s">
        <v>662</v>
      </c>
      <c r="B14" s="1049">
        <v>2</v>
      </c>
      <c r="C14" s="1049">
        <v>79</v>
      </c>
      <c r="D14" s="1049">
        <v>266</v>
      </c>
      <c r="E14" s="1049">
        <v>604</v>
      </c>
      <c r="F14" s="1049">
        <v>621</v>
      </c>
      <c r="G14" s="1049">
        <v>174</v>
      </c>
      <c r="H14" s="1049">
        <v>33</v>
      </c>
      <c r="I14" s="1049">
        <v>1779</v>
      </c>
      <c r="J14" s="172"/>
      <c r="K14" s="171">
        <f t="shared" si="0"/>
        <v>1744</v>
      </c>
    </row>
    <row r="15" spans="1:15" ht="12.75">
      <c r="A15" s="323" t="s">
        <v>60</v>
      </c>
      <c r="B15" s="1049">
        <v>0</v>
      </c>
      <c r="C15" s="1049">
        <v>14</v>
      </c>
      <c r="D15" s="1049">
        <v>54</v>
      </c>
      <c r="E15" s="1049">
        <v>55</v>
      </c>
      <c r="F15" s="1049">
        <v>47</v>
      </c>
      <c r="G15" s="1049">
        <v>22</v>
      </c>
      <c r="H15" s="1049">
        <v>2</v>
      </c>
      <c r="I15" s="1049">
        <v>194</v>
      </c>
      <c r="J15" s="172"/>
      <c r="K15" s="171">
        <f t="shared" si="0"/>
        <v>192</v>
      </c>
    </row>
    <row r="16" spans="1:15" ht="12.75">
      <c r="A16" s="323" t="s">
        <v>23</v>
      </c>
      <c r="B16" s="1049">
        <v>0</v>
      </c>
      <c r="C16" s="1049">
        <v>46</v>
      </c>
      <c r="D16" s="1049">
        <v>157</v>
      </c>
      <c r="E16" s="1049">
        <v>249</v>
      </c>
      <c r="F16" s="1049">
        <v>183</v>
      </c>
      <c r="G16" s="1049">
        <v>44</v>
      </c>
      <c r="H16" s="1049">
        <v>14</v>
      </c>
      <c r="I16" s="1049">
        <v>693</v>
      </c>
      <c r="J16" s="172"/>
      <c r="K16" s="171">
        <f t="shared" si="0"/>
        <v>679</v>
      </c>
    </row>
    <row r="17" spans="1:22" ht="12.75">
      <c r="A17" s="323" t="s">
        <v>24</v>
      </c>
      <c r="B17" s="1049">
        <v>2</v>
      </c>
      <c r="C17" s="1049">
        <v>47</v>
      </c>
      <c r="D17" s="1049">
        <v>130</v>
      </c>
      <c r="E17" s="1049">
        <v>259</v>
      </c>
      <c r="F17" s="1049">
        <v>207</v>
      </c>
      <c r="G17" s="1049">
        <v>57</v>
      </c>
      <c r="H17" s="1049">
        <v>29</v>
      </c>
      <c r="I17" s="1049">
        <v>731</v>
      </c>
      <c r="J17" s="172"/>
      <c r="K17" s="171">
        <f t="shared" si="0"/>
        <v>700</v>
      </c>
    </row>
    <row r="18" spans="1:22" ht="12.75">
      <c r="A18" s="323" t="s">
        <v>25</v>
      </c>
      <c r="B18" s="1049">
        <v>0</v>
      </c>
      <c r="C18" s="1049">
        <v>1</v>
      </c>
      <c r="D18" s="1049">
        <v>3</v>
      </c>
      <c r="E18" s="1049">
        <v>0</v>
      </c>
      <c r="F18" s="1049">
        <v>2</v>
      </c>
      <c r="G18" s="1049">
        <v>2</v>
      </c>
      <c r="H18" s="1049">
        <v>1</v>
      </c>
      <c r="I18" s="1049">
        <v>9</v>
      </c>
      <c r="J18" s="172"/>
      <c r="K18" s="171">
        <f t="shared" si="0"/>
        <v>8</v>
      </c>
    </row>
    <row r="19" spans="1:22" ht="12.75">
      <c r="A19" s="323" t="s">
        <v>26</v>
      </c>
      <c r="B19" s="1049">
        <v>0</v>
      </c>
      <c r="C19" s="1049">
        <v>0</v>
      </c>
      <c r="D19" s="1049">
        <v>3</v>
      </c>
      <c r="E19" s="1049">
        <v>1</v>
      </c>
      <c r="F19" s="1049">
        <v>0</v>
      </c>
      <c r="G19" s="1049">
        <v>4</v>
      </c>
      <c r="H19" s="1049">
        <v>1</v>
      </c>
      <c r="I19" s="1049">
        <v>9</v>
      </c>
      <c r="J19" s="172"/>
      <c r="K19" s="171">
        <f t="shared" si="0"/>
        <v>8</v>
      </c>
    </row>
    <row r="20" spans="1:22" ht="12.75">
      <c r="A20" s="323" t="s">
        <v>27</v>
      </c>
      <c r="B20" s="1049">
        <v>0</v>
      </c>
      <c r="C20" s="1049">
        <v>20</v>
      </c>
      <c r="D20" s="1049">
        <v>100</v>
      </c>
      <c r="E20" s="1049">
        <v>193</v>
      </c>
      <c r="F20" s="1049">
        <v>128</v>
      </c>
      <c r="G20" s="1049">
        <v>42</v>
      </c>
      <c r="H20" s="1049">
        <v>5</v>
      </c>
      <c r="I20" s="1049">
        <v>488</v>
      </c>
      <c r="J20" s="172"/>
      <c r="K20" s="171">
        <f t="shared" si="0"/>
        <v>483</v>
      </c>
    </row>
    <row r="21" spans="1:22" ht="12.75">
      <c r="A21" s="323" t="s">
        <v>28</v>
      </c>
      <c r="B21" s="1049">
        <v>0</v>
      </c>
      <c r="C21" s="1049">
        <v>1</v>
      </c>
      <c r="D21" s="1049">
        <v>2</v>
      </c>
      <c r="E21" s="1049">
        <v>4</v>
      </c>
      <c r="F21" s="1049">
        <v>2</v>
      </c>
      <c r="G21" s="1049">
        <v>0</v>
      </c>
      <c r="H21" s="1049">
        <v>0</v>
      </c>
      <c r="I21" s="1049">
        <v>9</v>
      </c>
      <c r="J21" s="172"/>
      <c r="K21" s="171">
        <f t="shared" si="0"/>
        <v>9</v>
      </c>
    </row>
    <row r="23" spans="1:22" s="113" customFormat="1" ht="15.75">
      <c r="A23" s="1818" t="s">
        <v>366</v>
      </c>
      <c r="B23" s="1818"/>
      <c r="C23" s="1818"/>
      <c r="D23" s="1818"/>
      <c r="E23" s="1318"/>
      <c r="F23" s="1318"/>
      <c r="G23" s="1318"/>
      <c r="H23" s="1318"/>
      <c r="I23" s="1318"/>
      <c r="J23" s="1318"/>
      <c r="K23" s="1318"/>
      <c r="L23" s="1318"/>
      <c r="M23" s="1318"/>
      <c r="N23" s="1318"/>
      <c r="O23" s="1318"/>
      <c r="P23" s="1318"/>
      <c r="Q23" s="1318"/>
      <c r="R23" s="1318"/>
      <c r="S23" s="1318"/>
      <c r="T23" s="1318"/>
    </row>
    <row r="24" spans="1:22" s="576" customFormat="1" ht="15.75" customHeight="1">
      <c r="A24" s="1815" t="s">
        <v>867</v>
      </c>
      <c r="B24" s="1815"/>
      <c r="C24" s="1815"/>
      <c r="D24" s="1815"/>
      <c r="E24" s="1815"/>
      <c r="F24" s="1815"/>
      <c r="G24" s="1815"/>
      <c r="H24" s="1815"/>
      <c r="I24" s="1815"/>
      <c r="J24" s="588"/>
      <c r="K24" s="1817" t="s">
        <v>868</v>
      </c>
      <c r="L24" s="1817"/>
      <c r="M24" s="1817"/>
      <c r="N24" s="1817"/>
      <c r="O24" s="225"/>
      <c r="P24" s="572"/>
      <c r="Q24" s="471"/>
      <c r="R24" s="471"/>
      <c r="S24" s="581"/>
      <c r="T24" s="581"/>
    </row>
    <row r="25" spans="1:22" s="576" customFormat="1" ht="12.75">
      <c r="A25" s="581"/>
      <c r="B25" s="581"/>
      <c r="C25" s="581"/>
      <c r="D25" s="581"/>
      <c r="E25" s="581"/>
      <c r="F25" s="581"/>
      <c r="G25" s="581"/>
      <c r="H25" s="581"/>
      <c r="I25" s="581"/>
      <c r="J25" s="581"/>
      <c r="K25" s="581"/>
      <c r="L25" s="581"/>
      <c r="M25" s="581"/>
      <c r="N25" s="581"/>
      <c r="O25" s="581"/>
      <c r="P25" s="581"/>
      <c r="Q25" s="581"/>
      <c r="R25" s="581"/>
      <c r="S25" s="581"/>
      <c r="T25" s="581"/>
    </row>
    <row r="26" spans="1:22" s="113" customFormat="1" ht="12.75">
      <c r="A26" s="262" t="s">
        <v>263</v>
      </c>
      <c r="B26" s="263" t="s">
        <v>105</v>
      </c>
      <c r="C26" s="264" t="s">
        <v>145</v>
      </c>
      <c r="D26" s="263" t="s">
        <v>106</v>
      </c>
      <c r="E26" s="263" t="s">
        <v>107</v>
      </c>
      <c r="F26" s="263" t="s">
        <v>108</v>
      </c>
      <c r="G26" s="263" t="s">
        <v>109</v>
      </c>
      <c r="H26" s="263" t="s">
        <v>110</v>
      </c>
      <c r="I26" s="263" t="s">
        <v>111</v>
      </c>
      <c r="J26" s="263" t="s">
        <v>112</v>
      </c>
      <c r="K26" s="265" t="s">
        <v>113</v>
      </c>
      <c r="L26" s="263" t="s">
        <v>114</v>
      </c>
      <c r="M26" s="263" t="s">
        <v>115</v>
      </c>
      <c r="N26" s="263" t="s">
        <v>116</v>
      </c>
      <c r="O26" s="263" t="s">
        <v>117</v>
      </c>
      <c r="P26" s="263" t="s">
        <v>118</v>
      </c>
      <c r="Q26" s="263" t="s">
        <v>119</v>
      </c>
      <c r="R26" s="263" t="s">
        <v>120</v>
      </c>
      <c r="S26" s="263" t="s">
        <v>121</v>
      </c>
      <c r="T26" s="263" t="s">
        <v>122</v>
      </c>
      <c r="U26" s="263" t="s">
        <v>123</v>
      </c>
      <c r="V26" s="264" t="s">
        <v>124</v>
      </c>
    </row>
    <row r="27" spans="1:22" s="113" customFormat="1" ht="12.75">
      <c r="A27" s="113" t="s">
        <v>16</v>
      </c>
      <c r="B27" s="226">
        <v>5438100</v>
      </c>
      <c r="C27" s="266">
        <f t="shared" ref="C27:C42" si="1">B27-SUM(D27:V27)</f>
        <v>0</v>
      </c>
      <c r="D27" s="226">
        <v>276862</v>
      </c>
      <c r="E27" s="226">
        <v>301089</v>
      </c>
      <c r="F27" s="226">
        <v>287790</v>
      </c>
      <c r="G27" s="226">
        <v>284564</v>
      </c>
      <c r="H27" s="226">
        <v>350624</v>
      </c>
      <c r="I27" s="226">
        <v>382340</v>
      </c>
      <c r="J27" s="226">
        <v>361258</v>
      </c>
      <c r="K27" s="226">
        <v>347997</v>
      </c>
      <c r="L27" s="226">
        <v>317522</v>
      </c>
      <c r="M27" s="226">
        <v>374287</v>
      </c>
      <c r="N27" s="226">
        <v>404687</v>
      </c>
      <c r="O27" s="226">
        <v>386660</v>
      </c>
      <c r="P27" s="226">
        <v>336306</v>
      </c>
      <c r="Q27" s="226">
        <v>300413</v>
      </c>
      <c r="R27" s="226">
        <v>270965</v>
      </c>
      <c r="S27" s="226">
        <v>191102</v>
      </c>
      <c r="T27" s="226">
        <v>140258</v>
      </c>
      <c r="U27" s="226">
        <v>81449</v>
      </c>
      <c r="V27" s="226">
        <v>41927</v>
      </c>
    </row>
    <row r="28" spans="1:22" s="113" customFormat="1" ht="12.75">
      <c r="A28" s="267"/>
      <c r="B28" s="268"/>
      <c r="C28" s="266"/>
      <c r="D28" s="268"/>
      <c r="E28" s="268"/>
      <c r="F28" s="268"/>
      <c r="G28" s="268"/>
      <c r="H28" s="268"/>
      <c r="I28" s="268"/>
      <c r="J28" s="268"/>
      <c r="K28" s="269"/>
      <c r="L28" s="268"/>
      <c r="M28" s="268"/>
      <c r="N28" s="268"/>
      <c r="O28" s="268"/>
      <c r="P28" s="268"/>
      <c r="Q28" s="268"/>
      <c r="R28" s="268"/>
      <c r="S28" s="268"/>
      <c r="T28" s="268"/>
      <c r="U28" s="268"/>
      <c r="V28" s="270"/>
    </row>
    <row r="29" spans="1:22" s="113" customFormat="1" ht="12.75">
      <c r="A29" s="113" t="s">
        <v>17</v>
      </c>
      <c r="B29" s="226">
        <v>369670</v>
      </c>
      <c r="C29" s="266">
        <f t="shared" si="1"/>
        <v>0</v>
      </c>
      <c r="D29" s="226">
        <v>17888</v>
      </c>
      <c r="E29" s="226">
        <v>20022</v>
      </c>
      <c r="F29" s="226">
        <v>19848</v>
      </c>
      <c r="G29" s="226">
        <v>19224</v>
      </c>
      <c r="H29" s="226">
        <v>21001</v>
      </c>
      <c r="I29" s="226">
        <v>20206</v>
      </c>
      <c r="J29" s="226">
        <v>19814</v>
      </c>
      <c r="K29" s="226">
        <v>19873</v>
      </c>
      <c r="L29" s="226">
        <v>19897</v>
      </c>
      <c r="M29" s="226">
        <v>25873</v>
      </c>
      <c r="N29" s="226">
        <v>29189</v>
      </c>
      <c r="O29" s="226">
        <v>28323</v>
      </c>
      <c r="P29" s="226">
        <v>25699</v>
      </c>
      <c r="Q29" s="226">
        <v>24130</v>
      </c>
      <c r="R29" s="226">
        <v>22568</v>
      </c>
      <c r="S29" s="226">
        <v>15664</v>
      </c>
      <c r="T29" s="226">
        <v>11018</v>
      </c>
      <c r="U29" s="226">
        <v>6170</v>
      </c>
      <c r="V29" s="226">
        <v>3263</v>
      </c>
    </row>
    <row r="30" spans="1:22" s="113" customFormat="1" ht="12.75">
      <c r="A30" s="113" t="s">
        <v>18</v>
      </c>
      <c r="B30" s="226">
        <v>115270</v>
      </c>
      <c r="C30" s="266">
        <f t="shared" si="1"/>
        <v>0</v>
      </c>
      <c r="D30" s="226">
        <v>5486</v>
      </c>
      <c r="E30" s="226">
        <v>6205</v>
      </c>
      <c r="F30" s="226">
        <v>6213</v>
      </c>
      <c r="G30" s="226">
        <v>5827</v>
      </c>
      <c r="H30" s="226">
        <v>5553</v>
      </c>
      <c r="I30" s="226">
        <v>5178</v>
      </c>
      <c r="J30" s="226">
        <v>5315</v>
      </c>
      <c r="K30" s="226">
        <v>5792</v>
      </c>
      <c r="L30" s="226">
        <v>6040</v>
      </c>
      <c r="M30" s="226">
        <v>8320</v>
      </c>
      <c r="N30" s="226">
        <v>9408</v>
      </c>
      <c r="O30" s="226">
        <v>9291</v>
      </c>
      <c r="P30" s="226">
        <v>8539</v>
      </c>
      <c r="Q30" s="226">
        <v>8078</v>
      </c>
      <c r="R30" s="226">
        <v>7785</v>
      </c>
      <c r="S30" s="226">
        <v>5298</v>
      </c>
      <c r="T30" s="226">
        <v>3741</v>
      </c>
      <c r="U30" s="226">
        <v>2177</v>
      </c>
      <c r="V30" s="226">
        <v>1024</v>
      </c>
    </row>
    <row r="31" spans="1:22" s="113" customFormat="1" ht="12.75">
      <c r="A31" s="113" t="s">
        <v>19</v>
      </c>
      <c r="B31" s="226">
        <v>148790</v>
      </c>
      <c r="C31" s="266">
        <f t="shared" si="1"/>
        <v>0</v>
      </c>
      <c r="D31" s="226">
        <v>6488</v>
      </c>
      <c r="E31" s="226">
        <v>7566</v>
      </c>
      <c r="F31" s="226">
        <v>7859</v>
      </c>
      <c r="G31" s="226">
        <v>7245</v>
      </c>
      <c r="H31" s="226">
        <v>7610</v>
      </c>
      <c r="I31" s="226">
        <v>7370</v>
      </c>
      <c r="J31" s="226">
        <v>7506</v>
      </c>
      <c r="K31" s="226">
        <v>7267</v>
      </c>
      <c r="L31" s="226">
        <v>7240</v>
      </c>
      <c r="M31" s="226">
        <v>9898</v>
      </c>
      <c r="N31" s="226">
        <v>11875</v>
      </c>
      <c r="O31" s="226">
        <v>11953</v>
      </c>
      <c r="P31" s="226">
        <v>11034</v>
      </c>
      <c r="Q31" s="226">
        <v>10830</v>
      </c>
      <c r="R31" s="226">
        <v>10011</v>
      </c>
      <c r="S31" s="226">
        <v>7334</v>
      </c>
      <c r="T31" s="226">
        <v>5226</v>
      </c>
      <c r="U31" s="226">
        <v>3021</v>
      </c>
      <c r="V31" s="226">
        <v>1457</v>
      </c>
    </row>
    <row r="32" spans="1:22" s="113" customFormat="1" ht="12.75">
      <c r="A32" s="113" t="s">
        <v>20</v>
      </c>
      <c r="B32" s="226">
        <v>371910</v>
      </c>
      <c r="C32" s="266">
        <f t="shared" si="1"/>
        <v>0</v>
      </c>
      <c r="D32" s="226">
        <v>18956</v>
      </c>
      <c r="E32" s="226">
        <v>21372</v>
      </c>
      <c r="F32" s="226">
        <v>20356</v>
      </c>
      <c r="G32" s="226">
        <v>20297</v>
      </c>
      <c r="H32" s="226">
        <v>23933</v>
      </c>
      <c r="I32" s="226">
        <v>22193</v>
      </c>
      <c r="J32" s="226">
        <v>21114</v>
      </c>
      <c r="K32" s="226">
        <v>22099</v>
      </c>
      <c r="L32" s="226">
        <v>21336</v>
      </c>
      <c r="M32" s="226">
        <v>25932</v>
      </c>
      <c r="N32" s="226">
        <v>28128</v>
      </c>
      <c r="O32" s="226">
        <v>26819</v>
      </c>
      <c r="P32" s="226">
        <v>23785</v>
      </c>
      <c r="Q32" s="226">
        <v>21963</v>
      </c>
      <c r="R32" s="226">
        <v>20873</v>
      </c>
      <c r="S32" s="226">
        <v>14045</v>
      </c>
      <c r="T32" s="226">
        <v>9995</v>
      </c>
      <c r="U32" s="226">
        <v>5681</v>
      </c>
      <c r="V32" s="226">
        <v>3033</v>
      </c>
    </row>
    <row r="33" spans="1:23" s="113" customFormat="1" ht="12.75">
      <c r="A33" s="113" t="s">
        <v>21</v>
      </c>
      <c r="B33" s="226">
        <v>306070</v>
      </c>
      <c r="C33" s="266">
        <f t="shared" si="1"/>
        <v>0</v>
      </c>
      <c r="D33" s="226">
        <v>15155</v>
      </c>
      <c r="E33" s="226">
        <v>17110</v>
      </c>
      <c r="F33" s="226">
        <v>17209</v>
      </c>
      <c r="G33" s="226">
        <v>17133</v>
      </c>
      <c r="H33" s="226">
        <v>19737</v>
      </c>
      <c r="I33" s="226">
        <v>18730</v>
      </c>
      <c r="J33" s="226">
        <v>17847</v>
      </c>
      <c r="K33" s="226">
        <v>18486</v>
      </c>
      <c r="L33" s="226">
        <v>18690</v>
      </c>
      <c r="M33" s="226">
        <v>22916</v>
      </c>
      <c r="N33" s="226">
        <v>24128</v>
      </c>
      <c r="O33" s="226">
        <v>22073</v>
      </c>
      <c r="P33" s="226">
        <v>18621</v>
      </c>
      <c r="Q33" s="226">
        <v>17259</v>
      </c>
      <c r="R33" s="226">
        <v>15714</v>
      </c>
      <c r="S33" s="226">
        <v>11031</v>
      </c>
      <c r="T33" s="226">
        <v>7844</v>
      </c>
      <c r="U33" s="226">
        <v>4239</v>
      </c>
      <c r="V33" s="226">
        <v>2148</v>
      </c>
    </row>
    <row r="34" spans="1:23" s="113" customFormat="1" ht="12.75">
      <c r="A34" s="113" t="s">
        <v>22</v>
      </c>
      <c r="B34" s="226">
        <v>584550</v>
      </c>
      <c r="C34" s="266">
        <f t="shared" si="1"/>
        <v>0</v>
      </c>
      <c r="D34" s="226">
        <v>30837</v>
      </c>
      <c r="E34" s="226">
        <v>32961</v>
      </c>
      <c r="F34" s="226">
        <v>30553</v>
      </c>
      <c r="G34" s="226">
        <v>29457</v>
      </c>
      <c r="H34" s="226">
        <v>36533</v>
      </c>
      <c r="I34" s="226">
        <v>42040</v>
      </c>
      <c r="J34" s="226">
        <v>41371</v>
      </c>
      <c r="K34" s="226">
        <v>40047</v>
      </c>
      <c r="L34" s="226">
        <v>36315</v>
      </c>
      <c r="M34" s="226">
        <v>40969</v>
      </c>
      <c r="N34" s="226">
        <v>42040</v>
      </c>
      <c r="O34" s="226">
        <v>39880</v>
      </c>
      <c r="P34" s="226">
        <v>35793</v>
      </c>
      <c r="Q34" s="226">
        <v>31621</v>
      </c>
      <c r="R34" s="226">
        <v>27721</v>
      </c>
      <c r="S34" s="226">
        <v>19401</v>
      </c>
      <c r="T34" s="226">
        <v>14232</v>
      </c>
      <c r="U34" s="226">
        <v>8398</v>
      </c>
      <c r="V34" s="226">
        <v>4381</v>
      </c>
    </row>
    <row r="35" spans="1:23" s="113" customFormat="1" ht="12.75">
      <c r="A35" s="113" t="s">
        <v>85</v>
      </c>
      <c r="B35" s="226">
        <v>1174980</v>
      </c>
      <c r="C35" s="266">
        <f t="shared" si="1"/>
        <v>0</v>
      </c>
      <c r="D35" s="226">
        <v>61677</v>
      </c>
      <c r="E35" s="226">
        <v>64696</v>
      </c>
      <c r="F35" s="226">
        <v>59479</v>
      </c>
      <c r="G35" s="226">
        <v>61149</v>
      </c>
      <c r="H35" s="226">
        <v>84870</v>
      </c>
      <c r="I35" s="226">
        <v>101347</v>
      </c>
      <c r="J35" s="226">
        <v>89256</v>
      </c>
      <c r="K35" s="226">
        <v>80049</v>
      </c>
      <c r="L35" s="226">
        <v>67359</v>
      </c>
      <c r="M35" s="226">
        <v>77564</v>
      </c>
      <c r="N35" s="226">
        <v>84788</v>
      </c>
      <c r="O35" s="226">
        <v>81382</v>
      </c>
      <c r="P35" s="226">
        <v>68038</v>
      </c>
      <c r="Q35" s="226">
        <v>56011</v>
      </c>
      <c r="R35" s="226">
        <v>49162</v>
      </c>
      <c r="S35" s="226">
        <v>35752</v>
      </c>
      <c r="T35" s="226">
        <v>27669</v>
      </c>
      <c r="U35" s="226">
        <v>16306</v>
      </c>
      <c r="V35" s="226">
        <v>8426</v>
      </c>
    </row>
    <row r="36" spans="1:23" s="113" customFormat="1" ht="12.75">
      <c r="A36" s="113" t="s">
        <v>60</v>
      </c>
      <c r="B36" s="226">
        <v>321800</v>
      </c>
      <c r="C36" s="266">
        <f t="shared" si="1"/>
        <v>0</v>
      </c>
      <c r="D36" s="226">
        <v>14786</v>
      </c>
      <c r="E36" s="226">
        <v>16897</v>
      </c>
      <c r="F36" s="226">
        <v>17362</v>
      </c>
      <c r="G36" s="226">
        <v>16754</v>
      </c>
      <c r="H36" s="226">
        <v>16629</v>
      </c>
      <c r="I36" s="226">
        <v>16308</v>
      </c>
      <c r="J36" s="226">
        <v>17325</v>
      </c>
      <c r="K36" s="226">
        <v>18066</v>
      </c>
      <c r="L36" s="226">
        <v>17743</v>
      </c>
      <c r="M36" s="226">
        <v>22028</v>
      </c>
      <c r="N36" s="226">
        <v>25773</v>
      </c>
      <c r="O36" s="226">
        <v>25099</v>
      </c>
      <c r="P36" s="226">
        <v>23074</v>
      </c>
      <c r="Q36" s="226">
        <v>21875</v>
      </c>
      <c r="R36" s="226">
        <v>19841</v>
      </c>
      <c r="S36" s="226">
        <v>13865</v>
      </c>
      <c r="T36" s="226">
        <v>9767</v>
      </c>
      <c r="U36" s="226">
        <v>5738</v>
      </c>
      <c r="V36" s="226">
        <v>2870</v>
      </c>
    </row>
    <row r="37" spans="1:23" s="113" customFormat="1" ht="12.75">
      <c r="A37" s="113" t="s">
        <v>23</v>
      </c>
      <c r="B37" s="226">
        <v>659200</v>
      </c>
      <c r="C37" s="266">
        <f t="shared" si="1"/>
        <v>0</v>
      </c>
      <c r="D37" s="226">
        <v>35132</v>
      </c>
      <c r="E37" s="226">
        <v>38143</v>
      </c>
      <c r="F37" s="226">
        <v>37860</v>
      </c>
      <c r="G37" s="226">
        <v>36374</v>
      </c>
      <c r="H37" s="226">
        <v>38329</v>
      </c>
      <c r="I37" s="226">
        <v>39334</v>
      </c>
      <c r="J37" s="226">
        <v>40200</v>
      </c>
      <c r="K37" s="226">
        <v>42935</v>
      </c>
      <c r="L37" s="226">
        <v>40305</v>
      </c>
      <c r="M37" s="226">
        <v>48468</v>
      </c>
      <c r="N37" s="226">
        <v>51900</v>
      </c>
      <c r="O37" s="226">
        <v>48847</v>
      </c>
      <c r="P37" s="226">
        <v>42072</v>
      </c>
      <c r="Q37" s="226">
        <v>36238</v>
      </c>
      <c r="R37" s="226">
        <v>31598</v>
      </c>
      <c r="S37" s="226">
        <v>22541</v>
      </c>
      <c r="T37" s="226">
        <v>16048</v>
      </c>
      <c r="U37" s="226">
        <v>8819</v>
      </c>
      <c r="V37" s="226">
        <v>4057</v>
      </c>
    </row>
    <row r="38" spans="1:23" s="113" customFormat="1" ht="12.75">
      <c r="A38" s="113" t="s">
        <v>24</v>
      </c>
      <c r="B38" s="226">
        <v>897770</v>
      </c>
      <c r="C38" s="266">
        <f t="shared" si="1"/>
        <v>0</v>
      </c>
      <c r="D38" s="226">
        <v>47138</v>
      </c>
      <c r="E38" s="226">
        <v>50049</v>
      </c>
      <c r="F38" s="226">
        <v>45644</v>
      </c>
      <c r="G38" s="226">
        <v>44954</v>
      </c>
      <c r="H38" s="226">
        <v>65615</v>
      </c>
      <c r="I38" s="226">
        <v>77552</v>
      </c>
      <c r="J38" s="226">
        <v>71447</v>
      </c>
      <c r="K38" s="226">
        <v>64953</v>
      </c>
      <c r="L38" s="226">
        <v>56534</v>
      </c>
      <c r="M38" s="226">
        <v>60338</v>
      </c>
      <c r="N38" s="226">
        <v>61531</v>
      </c>
      <c r="O38" s="226">
        <v>57587</v>
      </c>
      <c r="P38" s="226">
        <v>48359</v>
      </c>
      <c r="Q38" s="226">
        <v>42786</v>
      </c>
      <c r="R38" s="226">
        <v>38360</v>
      </c>
      <c r="S38" s="226">
        <v>26475</v>
      </c>
      <c r="T38" s="226">
        <v>20033</v>
      </c>
      <c r="U38" s="226">
        <v>12002</v>
      </c>
      <c r="V38" s="226">
        <v>6413</v>
      </c>
    </row>
    <row r="39" spans="1:23" s="113" customFormat="1" ht="12.75">
      <c r="A39" s="113" t="s">
        <v>25</v>
      </c>
      <c r="B39" s="226">
        <v>22190</v>
      </c>
      <c r="C39" s="266">
        <f t="shared" si="1"/>
        <v>0</v>
      </c>
      <c r="D39" s="226">
        <v>966</v>
      </c>
      <c r="E39" s="226">
        <v>1156</v>
      </c>
      <c r="F39" s="226">
        <v>1202</v>
      </c>
      <c r="G39" s="226">
        <v>1066</v>
      </c>
      <c r="H39" s="226">
        <v>1051</v>
      </c>
      <c r="I39" s="226">
        <v>1215</v>
      </c>
      <c r="J39" s="226">
        <v>1239</v>
      </c>
      <c r="K39" s="226">
        <v>1217</v>
      </c>
      <c r="L39" s="226">
        <v>1176</v>
      </c>
      <c r="M39" s="226">
        <v>1523</v>
      </c>
      <c r="N39" s="226">
        <v>1822</v>
      </c>
      <c r="O39" s="226">
        <v>1750</v>
      </c>
      <c r="P39" s="226">
        <v>1573</v>
      </c>
      <c r="Q39" s="226">
        <v>1524</v>
      </c>
      <c r="R39" s="226">
        <v>1365</v>
      </c>
      <c r="S39" s="226">
        <v>1055</v>
      </c>
      <c r="T39" s="226">
        <v>704</v>
      </c>
      <c r="U39" s="226">
        <v>387</v>
      </c>
      <c r="V39" s="226">
        <v>199</v>
      </c>
    </row>
    <row r="40" spans="1:23" s="113" customFormat="1" ht="12.75">
      <c r="A40" s="113" t="s">
        <v>26</v>
      </c>
      <c r="B40" s="226">
        <v>22990</v>
      </c>
      <c r="C40" s="266">
        <f t="shared" si="1"/>
        <v>0</v>
      </c>
      <c r="D40" s="226">
        <v>1195</v>
      </c>
      <c r="E40" s="226">
        <v>1405</v>
      </c>
      <c r="F40" s="226">
        <v>1343</v>
      </c>
      <c r="G40" s="226">
        <v>1241</v>
      </c>
      <c r="H40" s="226">
        <v>1204</v>
      </c>
      <c r="I40" s="226">
        <v>1287</v>
      </c>
      <c r="J40" s="226">
        <v>1388</v>
      </c>
      <c r="K40" s="226">
        <v>1381</v>
      </c>
      <c r="L40" s="226">
        <v>1400</v>
      </c>
      <c r="M40" s="226">
        <v>1637</v>
      </c>
      <c r="N40" s="226">
        <v>1758</v>
      </c>
      <c r="O40" s="226">
        <v>1657</v>
      </c>
      <c r="P40" s="226">
        <v>1539</v>
      </c>
      <c r="Q40" s="226">
        <v>1387</v>
      </c>
      <c r="R40" s="226">
        <v>1202</v>
      </c>
      <c r="S40" s="226">
        <v>900</v>
      </c>
      <c r="T40" s="226">
        <v>592</v>
      </c>
      <c r="U40" s="226">
        <v>312</v>
      </c>
      <c r="V40" s="226">
        <v>162</v>
      </c>
    </row>
    <row r="41" spans="1:23" s="113" customFormat="1" ht="12.75">
      <c r="A41" s="113" t="s">
        <v>27</v>
      </c>
      <c r="B41" s="226">
        <v>416080</v>
      </c>
      <c r="C41" s="266">
        <f t="shared" si="1"/>
        <v>0</v>
      </c>
      <c r="D41" s="226">
        <v>19959</v>
      </c>
      <c r="E41" s="226">
        <v>22159</v>
      </c>
      <c r="F41" s="226">
        <v>21368</v>
      </c>
      <c r="G41" s="226">
        <v>22579</v>
      </c>
      <c r="H41" s="226">
        <v>27379</v>
      </c>
      <c r="I41" s="226">
        <v>28446</v>
      </c>
      <c r="J41" s="226">
        <v>26143</v>
      </c>
      <c r="K41" s="226">
        <v>24408</v>
      </c>
      <c r="L41" s="226">
        <v>21925</v>
      </c>
      <c r="M41" s="226">
        <v>26877</v>
      </c>
      <c r="N41" s="226">
        <v>30235</v>
      </c>
      <c r="O41" s="226">
        <v>29883</v>
      </c>
      <c r="P41" s="226">
        <v>26245</v>
      </c>
      <c r="Q41" s="226">
        <v>24763</v>
      </c>
      <c r="R41" s="226">
        <v>23048</v>
      </c>
      <c r="S41" s="226">
        <v>16417</v>
      </c>
      <c r="T41" s="226">
        <v>12449</v>
      </c>
      <c r="U41" s="226">
        <v>7633</v>
      </c>
      <c r="V41" s="226">
        <v>4164</v>
      </c>
    </row>
    <row r="42" spans="1:23" s="113" customFormat="1" ht="12.75">
      <c r="A42" s="113" t="s">
        <v>28</v>
      </c>
      <c r="B42" s="226">
        <v>26830</v>
      </c>
      <c r="C42" s="266">
        <f t="shared" si="1"/>
        <v>0</v>
      </c>
      <c r="D42" s="226">
        <v>1199</v>
      </c>
      <c r="E42" s="226">
        <v>1348</v>
      </c>
      <c r="F42" s="226">
        <v>1494</v>
      </c>
      <c r="G42" s="226">
        <v>1264</v>
      </c>
      <c r="H42" s="226">
        <v>1180</v>
      </c>
      <c r="I42" s="226">
        <v>1134</v>
      </c>
      <c r="J42" s="226">
        <v>1293</v>
      </c>
      <c r="K42" s="226">
        <v>1424</v>
      </c>
      <c r="L42" s="226">
        <v>1562</v>
      </c>
      <c r="M42" s="226">
        <v>1944</v>
      </c>
      <c r="N42" s="226">
        <v>2112</v>
      </c>
      <c r="O42" s="226">
        <v>2116</v>
      </c>
      <c r="P42" s="226">
        <v>1935</v>
      </c>
      <c r="Q42" s="226">
        <v>1948</v>
      </c>
      <c r="R42" s="226">
        <v>1717</v>
      </c>
      <c r="S42" s="226">
        <v>1324</v>
      </c>
      <c r="T42" s="226">
        <v>940</v>
      </c>
      <c r="U42" s="226">
        <v>566</v>
      </c>
      <c r="V42" s="226">
        <v>330</v>
      </c>
    </row>
    <row r="43" spans="1:23" s="834" customFormat="1" ht="12.75">
      <c r="B43" s="226"/>
      <c r="C43" s="266"/>
      <c r="D43" s="226"/>
      <c r="E43" s="226"/>
      <c r="F43" s="226"/>
      <c r="G43" s="226"/>
      <c r="H43" s="226"/>
      <c r="I43" s="226"/>
      <c r="J43" s="226"/>
      <c r="K43" s="226"/>
      <c r="L43" s="226"/>
      <c r="M43" s="226"/>
      <c r="N43" s="226"/>
      <c r="O43" s="226"/>
      <c r="P43" s="226"/>
      <c r="Q43" s="226"/>
      <c r="R43" s="226"/>
      <c r="S43" s="226"/>
      <c r="T43" s="226"/>
      <c r="U43" s="226"/>
      <c r="V43" s="226"/>
    </row>
    <row r="44" spans="1:23" s="834" customFormat="1" ht="12.75">
      <c r="A44" s="1819" t="s">
        <v>671</v>
      </c>
      <c r="B44" s="1819"/>
      <c r="C44" s="1819"/>
      <c r="D44" s="1819"/>
      <c r="E44" s="1819"/>
      <c r="F44" s="1819"/>
      <c r="G44" s="1819"/>
      <c r="H44" s="1819"/>
      <c r="I44" s="1819"/>
      <c r="J44" s="1819"/>
      <c r="K44" s="1819"/>
      <c r="L44" s="1819"/>
      <c r="M44" s="1819"/>
      <c r="N44" s="1819"/>
      <c r="O44" s="1819"/>
      <c r="P44" s="1819"/>
      <c r="Q44" s="1819"/>
      <c r="R44" s="226"/>
      <c r="S44" s="226"/>
      <c r="T44" s="226"/>
      <c r="U44" s="1814" t="s">
        <v>672</v>
      </c>
      <c r="V44" s="1814"/>
      <c r="W44" s="1814"/>
    </row>
    <row r="45" spans="1:23" s="834" customFormat="1" ht="12.75">
      <c r="A45" s="845">
        <f>'8 calc Scots rates'!A53</f>
        <v>2018</v>
      </c>
      <c r="B45" s="847">
        <f>'8 calc Scots rates'!B53</f>
        <v>5438100</v>
      </c>
      <c r="C45" s="266">
        <f>B45-SUM(D45:V45)</f>
        <v>0</v>
      </c>
      <c r="D45" s="847">
        <f>'8 calc Scots rates'!C53</f>
        <v>276862</v>
      </c>
      <c r="E45" s="847">
        <f>'8 calc Scots rates'!D53</f>
        <v>301089</v>
      </c>
      <c r="F45" s="847">
        <f>'8 calc Scots rates'!E53</f>
        <v>287790</v>
      </c>
      <c r="G45" s="847">
        <f>'8 calc Scots rates'!F53</f>
        <v>284564</v>
      </c>
      <c r="H45" s="847">
        <f>'8 calc Scots rates'!G53</f>
        <v>350624</v>
      </c>
      <c r="I45" s="847">
        <f>'8 calc Scots rates'!H53</f>
        <v>382340</v>
      </c>
      <c r="J45" s="847">
        <f>'8 calc Scots rates'!I53</f>
        <v>361258</v>
      </c>
      <c r="K45" s="847">
        <f>'8 calc Scots rates'!J53</f>
        <v>347997</v>
      </c>
      <c r="L45" s="847">
        <f>'8 calc Scots rates'!K53</f>
        <v>317522</v>
      </c>
      <c r="M45" s="847">
        <f>'8 calc Scots rates'!L53</f>
        <v>374287</v>
      </c>
      <c r="N45" s="847">
        <f>'8 calc Scots rates'!M53</f>
        <v>404687</v>
      </c>
      <c r="O45" s="847">
        <f>'8 calc Scots rates'!N53</f>
        <v>386660</v>
      </c>
      <c r="P45" s="847">
        <f>'8 calc Scots rates'!O53</f>
        <v>336306</v>
      </c>
      <c r="Q45" s="847">
        <f>'8 calc Scots rates'!P53</f>
        <v>300413</v>
      </c>
      <c r="R45" s="847">
        <f>'8 calc Scots rates'!Q53</f>
        <v>270965</v>
      </c>
      <c r="S45" s="847">
        <f>'8 calc Scots rates'!R53</f>
        <v>191102</v>
      </c>
      <c r="T45" s="847">
        <f>'8 calc Scots rates'!S53</f>
        <v>140258</v>
      </c>
      <c r="U45" s="847">
        <f>'8 calc Scots rates'!T53</f>
        <v>123376</v>
      </c>
      <c r="V45" s="845"/>
    </row>
    <row r="46" spans="1:23" s="834" customFormat="1" ht="12.75">
      <c r="A46" s="845" t="s">
        <v>145</v>
      </c>
      <c r="B46" s="846">
        <f>B27-B45</f>
        <v>0</v>
      </c>
      <c r="C46" s="846"/>
      <c r="D46" s="846">
        <f>D27-D45</f>
        <v>0</v>
      </c>
      <c r="E46" s="846">
        <f t="shared" ref="E46:T46" si="2">E27-E45</f>
        <v>0</v>
      </c>
      <c r="F46" s="846">
        <f t="shared" si="2"/>
        <v>0</v>
      </c>
      <c r="G46" s="846">
        <f t="shared" si="2"/>
        <v>0</v>
      </c>
      <c r="H46" s="846">
        <f t="shared" si="2"/>
        <v>0</v>
      </c>
      <c r="I46" s="846">
        <f t="shared" si="2"/>
        <v>0</v>
      </c>
      <c r="J46" s="846">
        <f t="shared" si="2"/>
        <v>0</v>
      </c>
      <c r="K46" s="846">
        <f t="shared" si="2"/>
        <v>0</v>
      </c>
      <c r="L46" s="846">
        <f t="shared" si="2"/>
        <v>0</v>
      </c>
      <c r="M46" s="846">
        <f t="shared" si="2"/>
        <v>0</v>
      </c>
      <c r="N46" s="846">
        <f t="shared" si="2"/>
        <v>0</v>
      </c>
      <c r="O46" s="846">
        <f t="shared" si="2"/>
        <v>0</v>
      </c>
      <c r="P46" s="846">
        <f t="shared" si="2"/>
        <v>0</v>
      </c>
      <c r="Q46" s="846">
        <f t="shared" si="2"/>
        <v>0</v>
      </c>
      <c r="R46" s="846">
        <f t="shared" si="2"/>
        <v>0</v>
      </c>
      <c r="S46" s="846">
        <f t="shared" si="2"/>
        <v>0</v>
      </c>
      <c r="T46" s="846">
        <f t="shared" si="2"/>
        <v>0</v>
      </c>
      <c r="U46" s="846">
        <f>U27+V27-U45</f>
        <v>0</v>
      </c>
      <c r="V46" s="845"/>
    </row>
    <row r="47" spans="1:23" s="113" customFormat="1" ht="12.75"/>
    <row r="48" spans="1:23" s="113" customFormat="1" ht="12.75">
      <c r="A48" s="1341" t="s">
        <v>296</v>
      </c>
      <c r="B48" s="1341"/>
      <c r="C48" s="1341"/>
      <c r="D48" s="1341"/>
      <c r="E48" s="1341"/>
      <c r="F48" s="1341"/>
      <c r="G48" s="1341"/>
      <c r="H48" s="1341"/>
    </row>
    <row r="49" spans="1:13" s="792" customFormat="1" ht="12.75">
      <c r="A49" s="790"/>
      <c r="B49" s="790"/>
      <c r="C49" s="790"/>
      <c r="D49" s="790"/>
      <c r="E49" s="790"/>
      <c r="F49" s="790"/>
      <c r="G49" s="790"/>
      <c r="H49" s="790"/>
      <c r="K49" s="1806" t="s">
        <v>151</v>
      </c>
      <c r="M49" s="1806" t="s">
        <v>130</v>
      </c>
    </row>
    <row r="50" spans="1:13" s="792" customFormat="1" ht="12.75">
      <c r="A50" s="790"/>
      <c r="B50" s="790"/>
      <c r="C50" s="790"/>
      <c r="D50" s="790"/>
      <c r="E50" s="790"/>
      <c r="F50" s="790"/>
      <c r="G50" s="790"/>
      <c r="H50" s="790"/>
      <c r="K50" s="1806"/>
      <c r="M50" s="1806"/>
    </row>
    <row r="51" spans="1:13" s="113" customFormat="1" ht="12.75">
      <c r="C51" s="113" t="s">
        <v>125</v>
      </c>
      <c r="D51" s="113" t="s">
        <v>126</v>
      </c>
      <c r="E51" s="113" t="s">
        <v>127</v>
      </c>
      <c r="F51" s="113" t="s">
        <v>128</v>
      </c>
      <c r="G51" s="113" t="s">
        <v>129</v>
      </c>
      <c r="K51" s="1806"/>
      <c r="M51" s="1806"/>
    </row>
    <row r="52" spans="1:13" s="113" customFormat="1" ht="12.75">
      <c r="A52" s="113" t="s">
        <v>16</v>
      </c>
      <c r="C52" s="271">
        <f>G27+H27</f>
        <v>635188</v>
      </c>
      <c r="D52" s="271">
        <f>I27+J27</f>
        <v>743598</v>
      </c>
      <c r="E52" s="271">
        <f>K27+L27</f>
        <v>665519</v>
      </c>
      <c r="F52" s="271">
        <f>M27+N27</f>
        <v>778974</v>
      </c>
      <c r="G52" s="271">
        <f>O27+P27</f>
        <v>722966</v>
      </c>
      <c r="H52" s="272"/>
      <c r="J52" s="114"/>
      <c r="K52" s="271">
        <f>SUM(C52:G52)</f>
        <v>3546245</v>
      </c>
      <c r="M52" s="271">
        <f>B27</f>
        <v>5438100</v>
      </c>
    </row>
    <row r="53" spans="1:13" s="113" customFormat="1" ht="12.75">
      <c r="C53" s="271"/>
      <c r="D53" s="271"/>
      <c r="E53" s="271"/>
      <c r="F53" s="271"/>
      <c r="G53" s="271"/>
      <c r="H53" s="272"/>
      <c r="J53" s="114"/>
      <c r="K53" s="271"/>
      <c r="M53" s="271"/>
    </row>
    <row r="54" spans="1:13" s="113" customFormat="1" ht="12.75">
      <c r="A54" s="113" t="s">
        <v>17</v>
      </c>
      <c r="C54" s="271">
        <f t="shared" ref="C54:C67" si="3">G29+H29</f>
        <v>40225</v>
      </c>
      <c r="D54" s="271">
        <f t="shared" ref="D54:D67" si="4">I29+J29</f>
        <v>40020</v>
      </c>
      <c r="E54" s="271">
        <f t="shared" ref="E54:E67" si="5">K29+L29</f>
        <v>39770</v>
      </c>
      <c r="F54" s="271">
        <f t="shared" ref="F54:F67" si="6">M29+N29</f>
        <v>55062</v>
      </c>
      <c r="G54" s="271">
        <f t="shared" ref="G54:G67" si="7">O29+P29</f>
        <v>54022</v>
      </c>
      <c r="H54" s="272"/>
      <c r="J54" s="114"/>
      <c r="K54" s="271">
        <f t="shared" ref="K54:K67" si="8">SUM(C54:G54)</f>
        <v>229099</v>
      </c>
      <c r="M54" s="271">
        <f t="shared" ref="M54:M67" si="9">B29</f>
        <v>369670</v>
      </c>
    </row>
    <row r="55" spans="1:13" s="113" customFormat="1" ht="12.75">
      <c r="A55" s="113" t="s">
        <v>18</v>
      </c>
      <c r="C55" s="271">
        <f t="shared" si="3"/>
        <v>11380</v>
      </c>
      <c r="D55" s="271">
        <f t="shared" si="4"/>
        <v>10493</v>
      </c>
      <c r="E55" s="271">
        <f t="shared" si="5"/>
        <v>11832</v>
      </c>
      <c r="F55" s="271">
        <f t="shared" si="6"/>
        <v>17728</v>
      </c>
      <c r="G55" s="271">
        <f t="shared" si="7"/>
        <v>17830</v>
      </c>
      <c r="H55" s="272"/>
      <c r="J55" s="114"/>
      <c r="K55" s="271">
        <f t="shared" si="8"/>
        <v>69263</v>
      </c>
      <c r="M55" s="271">
        <f t="shared" si="9"/>
        <v>115270</v>
      </c>
    </row>
    <row r="56" spans="1:13" s="113" customFormat="1" ht="12.75">
      <c r="A56" s="113" t="s">
        <v>19</v>
      </c>
      <c r="C56" s="271">
        <f t="shared" si="3"/>
        <v>14855</v>
      </c>
      <c r="D56" s="271">
        <f t="shared" si="4"/>
        <v>14876</v>
      </c>
      <c r="E56" s="271">
        <f t="shared" si="5"/>
        <v>14507</v>
      </c>
      <c r="F56" s="271">
        <f t="shared" si="6"/>
        <v>21773</v>
      </c>
      <c r="G56" s="271">
        <f t="shared" si="7"/>
        <v>22987</v>
      </c>
      <c r="H56" s="272"/>
      <c r="J56" s="114"/>
      <c r="K56" s="271">
        <f t="shared" si="8"/>
        <v>88998</v>
      </c>
      <c r="M56" s="271">
        <f t="shared" si="9"/>
        <v>148790</v>
      </c>
    </row>
    <row r="57" spans="1:13" s="113" customFormat="1" ht="12.75">
      <c r="A57" s="113" t="s">
        <v>20</v>
      </c>
      <c r="C57" s="271">
        <f t="shared" si="3"/>
        <v>44230</v>
      </c>
      <c r="D57" s="271">
        <f t="shared" si="4"/>
        <v>43307</v>
      </c>
      <c r="E57" s="271">
        <f t="shared" si="5"/>
        <v>43435</v>
      </c>
      <c r="F57" s="271">
        <f t="shared" si="6"/>
        <v>54060</v>
      </c>
      <c r="G57" s="271">
        <f t="shared" si="7"/>
        <v>50604</v>
      </c>
      <c r="H57" s="272"/>
      <c r="J57" s="114"/>
      <c r="K57" s="271">
        <f t="shared" si="8"/>
        <v>235636</v>
      </c>
      <c r="M57" s="271">
        <f t="shared" si="9"/>
        <v>371910</v>
      </c>
    </row>
    <row r="58" spans="1:13" s="113" customFormat="1" ht="12.75">
      <c r="A58" s="113" t="s">
        <v>21</v>
      </c>
      <c r="C58" s="271">
        <f t="shared" si="3"/>
        <v>36870</v>
      </c>
      <c r="D58" s="271">
        <f t="shared" si="4"/>
        <v>36577</v>
      </c>
      <c r="E58" s="271">
        <f t="shared" si="5"/>
        <v>37176</v>
      </c>
      <c r="F58" s="271">
        <f t="shared" si="6"/>
        <v>47044</v>
      </c>
      <c r="G58" s="271">
        <f t="shared" si="7"/>
        <v>40694</v>
      </c>
      <c r="H58" s="272"/>
      <c r="J58" s="114"/>
      <c r="K58" s="271">
        <f t="shared" si="8"/>
        <v>198361</v>
      </c>
      <c r="M58" s="271">
        <f t="shared" si="9"/>
        <v>306070</v>
      </c>
    </row>
    <row r="59" spans="1:13" s="113" customFormat="1" ht="12.75">
      <c r="A59" s="113" t="s">
        <v>22</v>
      </c>
      <c r="C59" s="271">
        <f t="shared" si="3"/>
        <v>65990</v>
      </c>
      <c r="D59" s="271">
        <f t="shared" si="4"/>
        <v>83411</v>
      </c>
      <c r="E59" s="271">
        <f t="shared" si="5"/>
        <v>76362</v>
      </c>
      <c r="F59" s="271">
        <f t="shared" si="6"/>
        <v>83009</v>
      </c>
      <c r="G59" s="271">
        <f t="shared" si="7"/>
        <v>75673</v>
      </c>
      <c r="H59" s="272"/>
      <c r="J59" s="114"/>
      <c r="K59" s="271">
        <f t="shared" si="8"/>
        <v>384445</v>
      </c>
      <c r="M59" s="271">
        <f t="shared" si="9"/>
        <v>584550</v>
      </c>
    </row>
    <row r="60" spans="1:13" s="113" customFormat="1" ht="12.75">
      <c r="A60" s="113" t="s">
        <v>85</v>
      </c>
      <c r="C60" s="271">
        <f t="shared" si="3"/>
        <v>146019</v>
      </c>
      <c r="D60" s="271">
        <f t="shared" si="4"/>
        <v>190603</v>
      </c>
      <c r="E60" s="271">
        <f t="shared" si="5"/>
        <v>147408</v>
      </c>
      <c r="F60" s="271">
        <f t="shared" si="6"/>
        <v>162352</v>
      </c>
      <c r="G60" s="271">
        <f t="shared" si="7"/>
        <v>149420</v>
      </c>
      <c r="H60" s="272"/>
      <c r="J60" s="114"/>
      <c r="K60" s="271">
        <f t="shared" si="8"/>
        <v>795802</v>
      </c>
      <c r="M60" s="271">
        <f t="shared" si="9"/>
        <v>1174980</v>
      </c>
    </row>
    <row r="61" spans="1:13" s="113" customFormat="1" ht="12.75">
      <c r="A61" s="113" t="s">
        <v>60</v>
      </c>
      <c r="C61" s="271">
        <f t="shared" si="3"/>
        <v>33383</v>
      </c>
      <c r="D61" s="271">
        <f t="shared" si="4"/>
        <v>33633</v>
      </c>
      <c r="E61" s="271">
        <f t="shared" si="5"/>
        <v>35809</v>
      </c>
      <c r="F61" s="271">
        <f t="shared" si="6"/>
        <v>47801</v>
      </c>
      <c r="G61" s="271">
        <f t="shared" si="7"/>
        <v>48173</v>
      </c>
      <c r="H61" s="272"/>
      <c r="J61" s="114"/>
      <c r="K61" s="271">
        <f t="shared" si="8"/>
        <v>198799</v>
      </c>
      <c r="M61" s="271">
        <f t="shared" si="9"/>
        <v>321800</v>
      </c>
    </row>
    <row r="62" spans="1:13" s="113" customFormat="1" ht="12.75">
      <c r="A62" s="113" t="s">
        <v>23</v>
      </c>
      <c r="C62" s="271">
        <f t="shared" si="3"/>
        <v>74703</v>
      </c>
      <c r="D62" s="271">
        <f t="shared" si="4"/>
        <v>79534</v>
      </c>
      <c r="E62" s="271">
        <f t="shared" si="5"/>
        <v>83240</v>
      </c>
      <c r="F62" s="271">
        <f t="shared" si="6"/>
        <v>100368</v>
      </c>
      <c r="G62" s="271">
        <f t="shared" si="7"/>
        <v>90919</v>
      </c>
      <c r="H62" s="272"/>
      <c r="J62" s="114"/>
      <c r="K62" s="271">
        <f t="shared" si="8"/>
        <v>428764</v>
      </c>
      <c r="M62" s="271">
        <f t="shared" si="9"/>
        <v>659200</v>
      </c>
    </row>
    <row r="63" spans="1:13" s="113" customFormat="1" ht="12.75">
      <c r="A63" s="113" t="s">
        <v>24</v>
      </c>
      <c r="C63" s="271">
        <f t="shared" si="3"/>
        <v>110569</v>
      </c>
      <c r="D63" s="271">
        <f t="shared" si="4"/>
        <v>148999</v>
      </c>
      <c r="E63" s="271">
        <f t="shared" si="5"/>
        <v>121487</v>
      </c>
      <c r="F63" s="271">
        <f t="shared" si="6"/>
        <v>121869</v>
      </c>
      <c r="G63" s="271">
        <f t="shared" si="7"/>
        <v>105946</v>
      </c>
      <c r="H63" s="272"/>
      <c r="J63" s="114"/>
      <c r="K63" s="271">
        <f t="shared" si="8"/>
        <v>608870</v>
      </c>
      <c r="M63" s="271">
        <f t="shared" si="9"/>
        <v>897770</v>
      </c>
    </row>
    <row r="64" spans="1:13" s="113" customFormat="1" ht="12.75">
      <c r="A64" s="113" t="s">
        <v>25</v>
      </c>
      <c r="C64" s="271">
        <f t="shared" si="3"/>
        <v>2117</v>
      </c>
      <c r="D64" s="271">
        <f t="shared" si="4"/>
        <v>2454</v>
      </c>
      <c r="E64" s="271">
        <f t="shared" si="5"/>
        <v>2393</v>
      </c>
      <c r="F64" s="271">
        <f t="shared" si="6"/>
        <v>3345</v>
      </c>
      <c r="G64" s="271">
        <f t="shared" si="7"/>
        <v>3323</v>
      </c>
      <c r="H64" s="272"/>
      <c r="J64" s="114"/>
      <c r="K64" s="271">
        <f t="shared" si="8"/>
        <v>13632</v>
      </c>
      <c r="M64" s="271">
        <f t="shared" si="9"/>
        <v>22190</v>
      </c>
    </row>
    <row r="65" spans="1:13" s="113" customFormat="1" ht="12.75">
      <c r="A65" s="113" t="s">
        <v>26</v>
      </c>
      <c r="C65" s="271">
        <f t="shared" si="3"/>
        <v>2445</v>
      </c>
      <c r="D65" s="271">
        <f t="shared" si="4"/>
        <v>2675</v>
      </c>
      <c r="E65" s="271">
        <f t="shared" si="5"/>
        <v>2781</v>
      </c>
      <c r="F65" s="271">
        <f t="shared" si="6"/>
        <v>3395</v>
      </c>
      <c r="G65" s="271">
        <f t="shared" si="7"/>
        <v>3196</v>
      </c>
      <c r="H65" s="272"/>
      <c r="J65" s="114"/>
      <c r="K65" s="271">
        <f t="shared" si="8"/>
        <v>14492</v>
      </c>
      <c r="M65" s="271">
        <f t="shared" si="9"/>
        <v>22990</v>
      </c>
    </row>
    <row r="66" spans="1:13" s="113" customFormat="1" ht="12.75">
      <c r="A66" s="113" t="s">
        <v>27</v>
      </c>
      <c r="C66" s="271">
        <f t="shared" si="3"/>
        <v>49958</v>
      </c>
      <c r="D66" s="271">
        <f t="shared" si="4"/>
        <v>54589</v>
      </c>
      <c r="E66" s="271">
        <f t="shared" si="5"/>
        <v>46333</v>
      </c>
      <c r="F66" s="271">
        <f t="shared" si="6"/>
        <v>57112</v>
      </c>
      <c r="G66" s="271">
        <f t="shared" si="7"/>
        <v>56128</v>
      </c>
      <c r="H66" s="272"/>
      <c r="J66" s="114"/>
      <c r="K66" s="271">
        <f t="shared" si="8"/>
        <v>264120</v>
      </c>
      <c r="M66" s="271">
        <f t="shared" si="9"/>
        <v>416080</v>
      </c>
    </row>
    <row r="67" spans="1:13" s="113" customFormat="1" ht="12.75">
      <c r="A67" s="113" t="s">
        <v>28</v>
      </c>
      <c r="C67" s="271">
        <f t="shared" si="3"/>
        <v>2444</v>
      </c>
      <c r="D67" s="271">
        <f t="shared" si="4"/>
        <v>2427</v>
      </c>
      <c r="E67" s="271">
        <f t="shared" si="5"/>
        <v>2986</v>
      </c>
      <c r="F67" s="271">
        <f t="shared" si="6"/>
        <v>4056</v>
      </c>
      <c r="G67" s="271">
        <f t="shared" si="7"/>
        <v>4051</v>
      </c>
      <c r="H67" s="272"/>
      <c r="J67" s="114"/>
      <c r="K67" s="271">
        <f t="shared" si="8"/>
        <v>15964</v>
      </c>
      <c r="M67" s="271">
        <f t="shared" si="9"/>
        <v>26830</v>
      </c>
    </row>
    <row r="68" spans="1:13" s="113" customFormat="1" ht="12.75">
      <c r="A68" s="261"/>
    </row>
    <row r="69" spans="1:13" s="113" customFormat="1" ht="12.75">
      <c r="A69" s="1341" t="s">
        <v>983</v>
      </c>
      <c r="B69" s="1341"/>
      <c r="C69" s="1341"/>
      <c r="D69" s="1341"/>
      <c r="E69" s="1341"/>
      <c r="F69" s="1341"/>
      <c r="G69" s="1341"/>
      <c r="H69" s="1341"/>
      <c r="I69" s="1341"/>
      <c r="J69" s="1341"/>
      <c r="K69" s="1341"/>
      <c r="L69" s="1341"/>
      <c r="M69" s="1341"/>
    </row>
    <row r="70" spans="1:13" s="555" customFormat="1" ht="12.75">
      <c r="A70" s="554"/>
      <c r="B70" s="554"/>
      <c r="C70" s="554"/>
      <c r="D70" s="554"/>
      <c r="E70" s="554"/>
      <c r="F70" s="554"/>
      <c r="G70" s="554"/>
      <c r="H70" s="554"/>
      <c r="I70" s="554"/>
      <c r="J70" s="554"/>
      <c r="K70" s="554"/>
      <c r="L70" s="554"/>
      <c r="M70" s="554"/>
    </row>
    <row r="71" spans="1:13" s="555" customFormat="1" ht="12.75">
      <c r="A71" s="554"/>
      <c r="B71" s="554"/>
      <c r="C71" s="555" t="s">
        <v>125</v>
      </c>
      <c r="D71" s="555" t="s">
        <v>126</v>
      </c>
      <c r="E71" s="555" t="s">
        <v>127</v>
      </c>
      <c r="F71" s="555" t="s">
        <v>128</v>
      </c>
      <c r="G71" s="555" t="s">
        <v>129</v>
      </c>
      <c r="H71" s="554"/>
      <c r="I71" s="554"/>
      <c r="J71" s="554"/>
      <c r="K71" s="557" t="s">
        <v>362</v>
      </c>
      <c r="L71" s="557"/>
      <c r="M71" s="557" t="s">
        <v>264</v>
      </c>
    </row>
    <row r="72" spans="1:13" s="113" customFormat="1" ht="12.75">
      <c r="A72" s="261"/>
    </row>
    <row r="73" spans="1:13" s="113" customFormat="1" ht="12.75">
      <c r="A73" s="261" t="s">
        <v>16</v>
      </c>
      <c r="C73" s="1050">
        <f>20000*C6/C52</f>
        <v>9.3200753162843135</v>
      </c>
      <c r="D73" s="1050">
        <f t="shared" ref="D73:G73" si="10">20000*D6/D52</f>
        <v>29.074849582704633</v>
      </c>
      <c r="E73" s="1050">
        <f t="shared" si="10"/>
        <v>60.584295865332166</v>
      </c>
      <c r="F73" s="1050">
        <f t="shared" si="10"/>
        <v>42.183692908877575</v>
      </c>
      <c r="G73" s="1050">
        <f t="shared" si="10"/>
        <v>12.642364924491607</v>
      </c>
      <c r="H73" s="272"/>
      <c r="J73" s="114"/>
      <c r="K73" s="1050">
        <f>20000*K6/K52</f>
        <v>30.979247062738192</v>
      </c>
      <c r="M73" s="1050">
        <f>20000*I6/M52</f>
        <v>20.624850591199131</v>
      </c>
    </row>
    <row r="74" spans="1:13" s="113" customFormat="1" ht="12.75">
      <c r="A74" s="261"/>
      <c r="C74" s="254"/>
      <c r="D74" s="254"/>
      <c r="E74" s="254"/>
      <c r="F74" s="254"/>
      <c r="G74" s="254"/>
      <c r="H74" s="272"/>
      <c r="J74" s="114"/>
      <c r="K74" s="254"/>
      <c r="M74" s="254"/>
    </row>
    <row r="75" spans="1:13" s="113" customFormat="1" ht="12.75">
      <c r="A75" s="113" t="s">
        <v>17</v>
      </c>
      <c r="C75" s="1050">
        <f t="shared" ref="C75:G75" si="11">20000*C8/C54</f>
        <v>7.9552517091361095</v>
      </c>
      <c r="D75" s="1050">
        <f t="shared" si="11"/>
        <v>46.976511744127933</v>
      </c>
      <c r="E75" s="1050">
        <f t="shared" si="11"/>
        <v>93.034950968066383</v>
      </c>
      <c r="F75" s="1050">
        <f t="shared" si="11"/>
        <v>41.771094402673349</v>
      </c>
      <c r="G75" s="1050">
        <f t="shared" si="11"/>
        <v>9.625708044870608</v>
      </c>
      <c r="H75" s="272"/>
      <c r="J75" s="114"/>
      <c r="K75" s="1050">
        <f t="shared" ref="K75:K88" si="12">20000*K8/K54</f>
        <v>38.062147805097361</v>
      </c>
      <c r="M75" s="1050">
        <f t="shared" ref="M75:M88" si="13">20000*I8/M54</f>
        <v>23.913219898828686</v>
      </c>
    </row>
    <row r="76" spans="1:13" s="113" customFormat="1" ht="12.75">
      <c r="A76" s="113" t="s">
        <v>18</v>
      </c>
      <c r="C76" s="1050">
        <f t="shared" ref="C76:G76" si="14">20000*C9/C55</f>
        <v>14.059753954305799</v>
      </c>
      <c r="D76" s="1050">
        <f t="shared" si="14"/>
        <v>41.932717049461544</v>
      </c>
      <c r="E76" s="1050">
        <f t="shared" si="14"/>
        <v>32.116294793779581</v>
      </c>
      <c r="F76" s="1050">
        <f t="shared" si="14"/>
        <v>27.075812274368232</v>
      </c>
      <c r="G76" s="1050">
        <f t="shared" si="14"/>
        <v>5.608524957936063</v>
      </c>
      <c r="H76" s="272"/>
      <c r="J76" s="114"/>
      <c r="K76" s="1050">
        <f t="shared" si="12"/>
        <v>22.522847696461316</v>
      </c>
      <c r="M76" s="1050">
        <f t="shared" si="13"/>
        <v>13.880454584887655</v>
      </c>
    </row>
    <row r="77" spans="1:13" s="113" customFormat="1" ht="12.75">
      <c r="A77" s="113" t="s">
        <v>19</v>
      </c>
      <c r="C77" s="1050">
        <f t="shared" ref="C77:G77" si="15">20000*C10/C56</f>
        <v>5.385392123864019</v>
      </c>
      <c r="D77" s="1050">
        <f t="shared" si="15"/>
        <v>43.022317827372952</v>
      </c>
      <c r="E77" s="1050">
        <f t="shared" si="15"/>
        <v>67.553594816295586</v>
      </c>
      <c r="F77" s="1050">
        <f t="shared" si="15"/>
        <v>20.208515133422129</v>
      </c>
      <c r="G77" s="1050">
        <f t="shared" si="15"/>
        <v>6.9604559098620964</v>
      </c>
      <c r="H77" s="272"/>
      <c r="J77" s="114"/>
      <c r="K77" s="1050">
        <f t="shared" si="12"/>
        <v>25.843277377019707</v>
      </c>
      <c r="M77" s="1050">
        <f t="shared" si="13"/>
        <v>15.592445728879628</v>
      </c>
    </row>
    <row r="78" spans="1:13" s="113" customFormat="1" ht="12.75">
      <c r="A78" s="113" t="s">
        <v>20</v>
      </c>
      <c r="C78" s="1050">
        <f t="shared" ref="C78:G78" si="16">20000*C11/C57</f>
        <v>11.304544426859598</v>
      </c>
      <c r="D78" s="1050">
        <f t="shared" si="16"/>
        <v>28.170965432839957</v>
      </c>
      <c r="E78" s="1050">
        <f t="shared" si="16"/>
        <v>59.399102106596061</v>
      </c>
      <c r="F78" s="1050">
        <f t="shared" si="16"/>
        <v>29.2267850536441</v>
      </c>
      <c r="G78" s="1050">
        <f t="shared" si="16"/>
        <v>9.0901904987748008</v>
      </c>
      <c r="H78" s="272"/>
      <c r="J78" s="114"/>
      <c r="K78" s="1050">
        <f t="shared" si="12"/>
        <v>26.905905718990308</v>
      </c>
      <c r="M78" s="1050">
        <f t="shared" si="13"/>
        <v>17.262240864725335</v>
      </c>
    </row>
    <row r="79" spans="1:13" s="113" customFormat="1" ht="12.75">
      <c r="A79" s="113" t="s">
        <v>21</v>
      </c>
      <c r="C79" s="1050">
        <f t="shared" ref="C79:G79" si="17">20000*C12/C58</f>
        <v>10.848928668294006</v>
      </c>
      <c r="D79" s="1050">
        <f t="shared" si="17"/>
        <v>42.649752576755887</v>
      </c>
      <c r="E79" s="1050">
        <f t="shared" si="17"/>
        <v>60.253927264902089</v>
      </c>
      <c r="F79" s="1050">
        <f t="shared" si="17"/>
        <v>35.286115126264775</v>
      </c>
      <c r="G79" s="1050">
        <f t="shared" si="17"/>
        <v>7.3720941662161499</v>
      </c>
      <c r="H79" s="272"/>
      <c r="J79" s="114"/>
      <c r="K79" s="1050">
        <f t="shared" si="12"/>
        <v>31.054491558320436</v>
      </c>
      <c r="M79" s="1050">
        <f t="shared" si="13"/>
        <v>20.322148528114482</v>
      </c>
    </row>
    <row r="80" spans="1:13" s="113" customFormat="1" ht="12.75">
      <c r="A80" s="113" t="s">
        <v>22</v>
      </c>
      <c r="C80" s="1050">
        <f t="shared" ref="C80:G80" si="18">20000*C13/C59</f>
        <v>4.546143355053796</v>
      </c>
      <c r="D80" s="1050">
        <f t="shared" si="18"/>
        <v>18.942345733776122</v>
      </c>
      <c r="E80" s="1050">
        <f t="shared" si="18"/>
        <v>41.119928760378201</v>
      </c>
      <c r="F80" s="1050">
        <f t="shared" si="18"/>
        <v>31.321904853690565</v>
      </c>
      <c r="G80" s="1050">
        <f t="shared" si="18"/>
        <v>9.2503270651355169</v>
      </c>
      <c r="H80" s="272"/>
      <c r="J80" s="114"/>
      <c r="K80" s="1050">
        <f t="shared" si="12"/>
        <v>21.641587223139851</v>
      </c>
      <c r="M80" s="1050">
        <f t="shared" si="13"/>
        <v>14.575314344367461</v>
      </c>
    </row>
    <row r="81" spans="1:13" s="113" customFormat="1" ht="12.75">
      <c r="A81" s="113" t="s">
        <v>85</v>
      </c>
      <c r="C81" s="1050">
        <f t="shared" ref="C81:G81" si="19">20000*C14/C60</f>
        <v>10.82050965970182</v>
      </c>
      <c r="D81" s="1050">
        <f t="shared" si="19"/>
        <v>27.911417973484152</v>
      </c>
      <c r="E81" s="1050">
        <f t="shared" si="19"/>
        <v>81.949419298816892</v>
      </c>
      <c r="F81" s="1050">
        <f t="shared" si="19"/>
        <v>76.500443480831777</v>
      </c>
      <c r="G81" s="1050">
        <f t="shared" si="19"/>
        <v>23.290054878864943</v>
      </c>
      <c r="H81" s="272"/>
      <c r="J81" s="114"/>
      <c r="K81" s="1050">
        <f t="shared" si="12"/>
        <v>43.829997914053997</v>
      </c>
      <c r="M81" s="1050">
        <f t="shared" si="13"/>
        <v>30.281366491344535</v>
      </c>
    </row>
    <row r="82" spans="1:13" s="113" customFormat="1" ht="12.75">
      <c r="A82" s="113" t="s">
        <v>60</v>
      </c>
      <c r="C82" s="1050">
        <f t="shared" ref="C82:G82" si="20">20000*C15/C61</f>
        <v>8.3875026210945691</v>
      </c>
      <c r="D82" s="1050">
        <f t="shared" si="20"/>
        <v>32.11131924003211</v>
      </c>
      <c r="E82" s="1050">
        <f t="shared" si="20"/>
        <v>30.718534446647492</v>
      </c>
      <c r="F82" s="1050">
        <f t="shared" si="20"/>
        <v>19.66486056777055</v>
      </c>
      <c r="G82" s="1050">
        <f t="shared" si="20"/>
        <v>9.1337471197558795</v>
      </c>
      <c r="H82" s="272"/>
      <c r="J82" s="114"/>
      <c r="K82" s="1050">
        <f t="shared" si="12"/>
        <v>19.315992535173717</v>
      </c>
      <c r="M82" s="1050">
        <f t="shared" si="13"/>
        <v>12.057178371659417</v>
      </c>
    </row>
    <row r="83" spans="1:13" s="113" customFormat="1" ht="12.75">
      <c r="A83" s="113" t="s">
        <v>23</v>
      </c>
      <c r="C83" s="1050">
        <f t="shared" ref="C83:G83" si="21">20000*C16/C62</f>
        <v>12.315435792404589</v>
      </c>
      <c r="D83" s="1050">
        <f t="shared" si="21"/>
        <v>39.47997083008525</v>
      </c>
      <c r="E83" s="1050">
        <f t="shared" si="21"/>
        <v>59.827006246996639</v>
      </c>
      <c r="F83" s="1050">
        <f t="shared" si="21"/>
        <v>36.465805834528936</v>
      </c>
      <c r="G83" s="1050">
        <f t="shared" si="21"/>
        <v>9.6789449949955451</v>
      </c>
      <c r="H83" s="272"/>
      <c r="J83" s="114"/>
      <c r="K83" s="1050">
        <f t="shared" si="12"/>
        <v>31.672435185789851</v>
      </c>
      <c r="M83" s="1050">
        <f t="shared" si="13"/>
        <v>21.025485436893202</v>
      </c>
    </row>
    <row r="84" spans="1:13" s="113" customFormat="1" ht="12.75">
      <c r="A84" s="113" t="s">
        <v>24</v>
      </c>
      <c r="C84" s="1050">
        <f t="shared" ref="C84:G84" si="22">20000*C17/C63</f>
        <v>8.5014787146487709</v>
      </c>
      <c r="D84" s="1050">
        <f t="shared" si="22"/>
        <v>17.449781542158</v>
      </c>
      <c r="E84" s="1050">
        <f t="shared" si="22"/>
        <v>42.638306979347583</v>
      </c>
      <c r="F84" s="1050">
        <f t="shared" si="22"/>
        <v>33.97090318292593</v>
      </c>
      <c r="G84" s="1050">
        <f t="shared" si="22"/>
        <v>10.760198591735412</v>
      </c>
      <c r="H84" s="272"/>
      <c r="J84" s="114"/>
      <c r="K84" s="1050">
        <f t="shared" si="12"/>
        <v>22.993414029267331</v>
      </c>
      <c r="M84" s="1050">
        <f t="shared" si="13"/>
        <v>16.284794546487408</v>
      </c>
    </row>
    <row r="85" spans="1:13" s="113" customFormat="1" ht="12.75">
      <c r="A85" s="113" t="s">
        <v>25</v>
      </c>
      <c r="C85" s="1050">
        <f t="shared" ref="C85:G85" si="23">20000*C18/C64</f>
        <v>9.4473311289560691</v>
      </c>
      <c r="D85" s="1050">
        <f t="shared" si="23"/>
        <v>24.449877750611247</v>
      </c>
      <c r="E85" s="1050">
        <f t="shared" si="23"/>
        <v>0</v>
      </c>
      <c r="F85" s="1050">
        <f t="shared" si="23"/>
        <v>11.958146487294469</v>
      </c>
      <c r="G85" s="1050">
        <f t="shared" si="23"/>
        <v>12.037315678603671</v>
      </c>
      <c r="H85" s="272"/>
      <c r="J85" s="114"/>
      <c r="K85" s="1050">
        <f t="shared" si="12"/>
        <v>11.737089201877934</v>
      </c>
      <c r="M85" s="1050">
        <f t="shared" si="13"/>
        <v>8.1117620549797209</v>
      </c>
    </row>
    <row r="86" spans="1:13" s="113" customFormat="1" ht="12.75">
      <c r="A86" s="113" t="s">
        <v>26</v>
      </c>
      <c r="C86" s="1050">
        <f t="shared" ref="C86:G86" si="24">20000*C19/C65</f>
        <v>0</v>
      </c>
      <c r="D86" s="1050">
        <f t="shared" si="24"/>
        <v>22.429906542056074</v>
      </c>
      <c r="E86" s="1050">
        <f t="shared" si="24"/>
        <v>7.1916576770945699</v>
      </c>
      <c r="F86" s="1050">
        <f t="shared" si="24"/>
        <v>0</v>
      </c>
      <c r="G86" s="1050">
        <f t="shared" si="24"/>
        <v>25.031289111389235</v>
      </c>
      <c r="H86" s="272"/>
      <c r="J86" s="114"/>
      <c r="K86" s="1050">
        <f t="shared" si="12"/>
        <v>11.040574109853713</v>
      </c>
      <c r="M86" s="1050">
        <f t="shared" si="13"/>
        <v>7.8294910830796001</v>
      </c>
    </row>
    <row r="87" spans="1:13" s="113" customFormat="1" ht="12.75">
      <c r="A87" s="113" t="s">
        <v>27</v>
      </c>
      <c r="C87" s="1050">
        <f t="shared" ref="C87:G87" si="25">20000*C20/C66</f>
        <v>8.0067256495456185</v>
      </c>
      <c r="D87" s="1050">
        <f t="shared" si="25"/>
        <v>36.637417794793826</v>
      </c>
      <c r="E87" s="1050">
        <f t="shared" si="25"/>
        <v>83.309951870157334</v>
      </c>
      <c r="F87" s="1050">
        <f t="shared" si="25"/>
        <v>44.824205070738202</v>
      </c>
      <c r="G87" s="1050">
        <f t="shared" si="25"/>
        <v>14.965792474344356</v>
      </c>
      <c r="H87" s="272"/>
      <c r="J87" s="114"/>
      <c r="K87" s="1050">
        <f t="shared" si="12"/>
        <v>36.574284416174464</v>
      </c>
      <c r="M87" s="1050">
        <f t="shared" si="13"/>
        <v>23.457027494712555</v>
      </c>
    </row>
    <row r="88" spans="1:13" s="113" customFormat="1" ht="12.75">
      <c r="A88" s="113" t="s">
        <v>28</v>
      </c>
      <c r="C88" s="1050">
        <f t="shared" ref="C88:G88" si="26">20000*C21/C67</f>
        <v>8.1833060556464812</v>
      </c>
      <c r="D88" s="1050">
        <f t="shared" si="26"/>
        <v>16.481252575195715</v>
      </c>
      <c r="E88" s="1050">
        <f t="shared" si="26"/>
        <v>26.791694574681848</v>
      </c>
      <c r="F88" s="1050">
        <f t="shared" si="26"/>
        <v>9.8619329388560164</v>
      </c>
      <c r="G88" s="1050">
        <f t="shared" si="26"/>
        <v>0</v>
      </c>
      <c r="H88" s="272"/>
      <c r="J88" s="114"/>
      <c r="K88" s="1050">
        <f t="shared" si="12"/>
        <v>11.275369581558506</v>
      </c>
      <c r="M88" s="1050">
        <f t="shared" si="13"/>
        <v>6.7089079388743942</v>
      </c>
    </row>
    <row r="90" spans="1:13">
      <c r="A90" s="330" t="s">
        <v>815</v>
      </c>
    </row>
  </sheetData>
  <mergeCells count="12">
    <mergeCell ref="U44:W44"/>
    <mergeCell ref="J1:K1"/>
    <mergeCell ref="A69:M69"/>
    <mergeCell ref="A48:H48"/>
    <mergeCell ref="A24:I24"/>
    <mergeCell ref="K4:K5"/>
    <mergeCell ref="K24:N24"/>
    <mergeCell ref="K49:K51"/>
    <mergeCell ref="M49:M51"/>
    <mergeCell ref="A1:H1"/>
    <mergeCell ref="A23:D23"/>
    <mergeCell ref="A44:Q44"/>
  </mergeCells>
  <phoneticPr fontId="25" type="noConversion"/>
  <hyperlinks>
    <hyperlink ref="J1" location="Contents!A1" display="back to contents"/>
  </hyperlinks>
  <pageMargins left="0.55118110236220474" right="0.55118110236220474" top="0.27559055118110237" bottom="0.31496062992125984" header="0.15748031496062992" footer="0.19685039370078741"/>
  <pageSetup paperSize="9" scale="71" fitToHeight="0" orientation="landscape" r:id="rId1"/>
  <headerFooter alignWithMargins="0"/>
  <rowBreaks count="1" manualBreakCount="1">
    <brk id="67" max="16383" man="1"/>
  </rowBreaks>
  <ignoredErrors>
    <ignoredError sqref="K6:K21" formulaRange="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election sqref="A1:E1"/>
    </sheetView>
  </sheetViews>
  <sheetFormatPr defaultRowHeight="11.25"/>
  <cols>
    <col min="1" max="1" width="30" customWidth="1"/>
    <col min="2" max="2" width="11.33203125" customWidth="1"/>
    <col min="7" max="7" width="12.33203125" customWidth="1"/>
    <col min="8" max="8" width="9.33203125" style="433"/>
    <col min="9" max="9" width="3.1640625" customWidth="1"/>
  </cols>
  <sheetData>
    <row r="1" spans="1:12" ht="18" customHeight="1">
      <c r="A1" s="1650" t="s">
        <v>974</v>
      </c>
      <c r="B1" s="1650"/>
      <c r="C1" s="1650"/>
      <c r="D1" s="1650"/>
      <c r="E1" s="1650"/>
      <c r="F1" s="33"/>
      <c r="G1" s="1455" t="s">
        <v>665</v>
      </c>
      <c r="H1" s="1455"/>
      <c r="I1" s="1455"/>
      <c r="J1" s="431"/>
      <c r="K1" s="431"/>
      <c r="L1" s="431"/>
    </row>
    <row r="2" spans="1:12" ht="15" customHeight="1">
      <c r="A2" s="428"/>
      <c r="B2" s="33"/>
      <c r="C2" s="33"/>
      <c r="D2" s="33"/>
      <c r="E2" s="33"/>
      <c r="F2" s="33"/>
      <c r="G2" s="33"/>
      <c r="H2" s="33"/>
      <c r="I2" s="33"/>
      <c r="J2" s="33"/>
    </row>
    <row r="3" spans="1:12" s="113" customFormat="1" ht="12.75">
      <c r="A3" s="1801" t="s">
        <v>226</v>
      </c>
      <c r="B3" s="1801"/>
      <c r="C3" s="1801"/>
      <c r="D3" s="1801"/>
      <c r="E3" s="332"/>
      <c r="F3" s="275" t="s">
        <v>302</v>
      </c>
      <c r="G3" s="275"/>
      <c r="H3" s="275"/>
      <c r="I3" s="275" t="s">
        <v>899</v>
      </c>
      <c r="J3" s="332"/>
    </row>
    <row r="4" spans="1:12" s="113" customFormat="1" ht="12.75">
      <c r="A4" s="332"/>
      <c r="B4" s="975" t="s">
        <v>218</v>
      </c>
      <c r="C4" s="975" t="s">
        <v>225</v>
      </c>
      <c r="D4" s="975" t="s">
        <v>224</v>
      </c>
      <c r="E4" s="975"/>
      <c r="F4" s="975" t="s">
        <v>223</v>
      </c>
      <c r="G4" s="975" t="s">
        <v>222</v>
      </c>
      <c r="H4" s="975"/>
      <c r="I4" s="332"/>
      <c r="J4" s="332"/>
    </row>
    <row r="5" spans="1:12" s="113" customFormat="1" ht="12.75">
      <c r="A5" s="611" t="str">
        <f>'HB5 - per problem drug user'!A28</f>
        <v>Western Isles</v>
      </c>
      <c r="B5" s="617">
        <f>'HB5 - per problem drug user'!J28</f>
        <v>32</v>
      </c>
      <c r="C5" s="617">
        <f>'HB5 - per problem drug user'!L28</f>
        <v>22.857142857142858</v>
      </c>
      <c r="D5" s="617">
        <f>'HB5 - per problem drug user'!M28</f>
        <v>40</v>
      </c>
      <c r="E5" s="617"/>
      <c r="F5" s="617">
        <f t="shared" ref="F5:F19" si="0">B5-C5</f>
        <v>9.1428571428571423</v>
      </c>
      <c r="G5" s="617">
        <f t="shared" ref="G5:G19" si="1">D5-B5</f>
        <v>8</v>
      </c>
      <c r="H5" s="254"/>
      <c r="I5" s="332">
        <v>1</v>
      </c>
      <c r="J5" s="332"/>
    </row>
    <row r="6" spans="1:12" s="113" customFormat="1" ht="12.75">
      <c r="A6" s="611" t="str">
        <f>'HB5 - per problem drug user'!A25</f>
        <v>Orkney</v>
      </c>
      <c r="B6" s="617">
        <f>'HB5 - per problem drug user'!J25</f>
        <v>26.666666666666668</v>
      </c>
      <c r="C6" s="617">
        <f>'HB5 - per problem drug user'!L25</f>
        <v>16</v>
      </c>
      <c r="D6" s="617">
        <f>'HB5 - per problem drug user'!M25</f>
        <v>40</v>
      </c>
      <c r="E6" s="617"/>
      <c r="F6" s="617">
        <f t="shared" si="0"/>
        <v>10.666666666666668</v>
      </c>
      <c r="G6" s="617">
        <f t="shared" si="1"/>
        <v>13.333333333333332</v>
      </c>
      <c r="H6" s="254"/>
      <c r="I6" s="973">
        <v>2</v>
      </c>
      <c r="J6" s="332"/>
    </row>
    <row r="7" spans="1:12" s="113" customFormat="1" ht="12.75">
      <c r="A7" s="611" t="str">
        <f>'HB5 - per problem drug user'!A16</f>
        <v>Borders</v>
      </c>
      <c r="B7" s="617">
        <f>'HB5 - per problem drug user'!J16</f>
        <v>21.568627450980394</v>
      </c>
      <c r="C7" s="617">
        <f>'HB5 - per problem drug user'!L16</f>
        <v>18.333333333333332</v>
      </c>
      <c r="D7" s="617">
        <f>'HB5 - per problem drug user'!M16</f>
        <v>24.444444444444443</v>
      </c>
      <c r="E7" s="617"/>
      <c r="F7" s="617">
        <f t="shared" si="0"/>
        <v>3.2352941176470615</v>
      </c>
      <c r="G7" s="617">
        <f t="shared" si="1"/>
        <v>2.8758169934640492</v>
      </c>
      <c r="H7" s="254"/>
      <c r="I7" s="973">
        <v>3</v>
      </c>
      <c r="J7" s="332"/>
    </row>
    <row r="8" spans="1:12" s="113" customFormat="1" ht="12.75">
      <c r="A8" s="611" t="str">
        <f>'HB5 - per problem drug user'!A18</f>
        <v>Fife</v>
      </c>
      <c r="B8" s="617">
        <f>'HB5 - per problem drug user'!J18</f>
        <v>17.142857142857142</v>
      </c>
      <c r="C8" s="617">
        <f>'HB5 - per problem drug user'!L18</f>
        <v>15.483870967741936</v>
      </c>
      <c r="D8" s="617">
        <f>'HB5 - per problem drug user'!M18</f>
        <v>19.2</v>
      </c>
      <c r="E8" s="617"/>
      <c r="F8" s="617">
        <f t="shared" si="0"/>
        <v>1.6589861751152064</v>
      </c>
      <c r="G8" s="617">
        <f t="shared" si="1"/>
        <v>2.0571428571428569</v>
      </c>
      <c r="H8" s="254"/>
      <c r="I8" s="973">
        <v>4</v>
      </c>
      <c r="J8" s="332"/>
    </row>
    <row r="9" spans="1:12" s="113" customFormat="1" ht="12.75">
      <c r="A9" s="611" t="str">
        <f>'HB5 - per problem drug user'!A20</f>
        <v>Grampian</v>
      </c>
      <c r="B9" s="617">
        <f>'HB5 - per problem drug user'!J20</f>
        <v>16.210526315789473</v>
      </c>
      <c r="C9" s="617">
        <f>'HB5 - per problem drug user'!L20</f>
        <v>15.024390243902438</v>
      </c>
      <c r="D9" s="617">
        <f>'HB5 - per problem drug user'!M20</f>
        <v>17.111111111111111</v>
      </c>
      <c r="E9" s="617"/>
      <c r="F9" s="617">
        <f t="shared" si="0"/>
        <v>1.1861360718870344</v>
      </c>
      <c r="G9" s="617">
        <f t="shared" si="1"/>
        <v>0.90058479532163815</v>
      </c>
      <c r="H9" s="254"/>
      <c r="I9" s="973">
        <v>5</v>
      </c>
      <c r="J9" s="332"/>
    </row>
    <row r="10" spans="1:12" s="113" customFormat="1" ht="12.75">
      <c r="A10" s="611" t="str">
        <f>'HB5 - per problem drug user'!A22</f>
        <v>Highland</v>
      </c>
      <c r="B10" s="617">
        <f>'HB5 - per problem drug user'!J22</f>
        <v>14.631578947368421</v>
      </c>
      <c r="C10" s="617">
        <f>'HB5 - per problem drug user'!L22</f>
        <v>13.238095238095237</v>
      </c>
      <c r="D10" s="617">
        <f>'HB5 - per problem drug user'!M22</f>
        <v>16.352941176470587</v>
      </c>
      <c r="E10" s="617"/>
      <c r="F10" s="617">
        <f t="shared" si="0"/>
        <v>1.393483709273184</v>
      </c>
      <c r="G10" s="617">
        <f t="shared" si="1"/>
        <v>1.7213622291021657</v>
      </c>
      <c r="H10" s="254"/>
      <c r="I10" s="973">
        <v>6</v>
      </c>
      <c r="J10" s="332"/>
    </row>
    <row r="11" spans="1:12" s="113" customFormat="1" ht="12.75">
      <c r="A11" s="611" t="str">
        <f>'HB5 - per problem drug user'!A17</f>
        <v>Dumfries &amp; Galloway</v>
      </c>
      <c r="B11" s="617">
        <f>'HB5 - per problem drug user'!J17</f>
        <v>13.272727272727273</v>
      </c>
      <c r="C11" s="617">
        <f>'HB5 - per problem drug user'!L17</f>
        <v>11.23076923076923</v>
      </c>
      <c r="D11" s="617">
        <f>'HB5 - per problem drug user'!M17</f>
        <v>15.531914893617021</v>
      </c>
      <c r="E11" s="617"/>
      <c r="F11" s="617">
        <f t="shared" si="0"/>
        <v>2.0419580419580434</v>
      </c>
      <c r="G11" s="617">
        <f t="shared" si="1"/>
        <v>2.2591876208897474</v>
      </c>
      <c r="H11" s="254"/>
      <c r="I11" s="973">
        <v>7</v>
      </c>
      <c r="J11" s="332"/>
    </row>
    <row r="12" spans="1:12" s="113" customFormat="1" ht="12.75">
      <c r="A12" s="611" t="str">
        <f>'HB5 - per problem drug user'!A27</f>
        <v>Tayside</v>
      </c>
      <c r="B12" s="617">
        <f>'HB5 - per problem drug user'!J27</f>
        <v>13.217391304347826</v>
      </c>
      <c r="C12" s="617">
        <f>'HB5 - per problem drug user'!L27</f>
        <v>12.408163265306122</v>
      </c>
      <c r="D12" s="617">
        <f>'HB5 - per problem drug user'!M27</f>
        <v>14.13953488372093</v>
      </c>
      <c r="E12" s="617"/>
      <c r="F12" s="617">
        <f t="shared" si="0"/>
        <v>0.80922803904170415</v>
      </c>
      <c r="G12" s="617">
        <f t="shared" si="1"/>
        <v>0.92214357937310432</v>
      </c>
      <c r="H12" s="254"/>
      <c r="I12" s="973">
        <v>8</v>
      </c>
      <c r="J12" s="332"/>
    </row>
    <row r="13" spans="1:12" s="113" customFormat="1" ht="12.75">
      <c r="A13" s="611" t="str">
        <f>'HB5 - per problem drug user'!A15</f>
        <v>Ayrshire &amp; Arran</v>
      </c>
      <c r="B13" s="617">
        <f>'HB5 - per problem drug user'!J15</f>
        <v>12.761904761904763</v>
      </c>
      <c r="C13" s="617">
        <f>'HB5 - per problem drug user'!L15</f>
        <v>12.181818181818182</v>
      </c>
      <c r="D13" s="617">
        <f>'HB5 - per problem drug user'!M15</f>
        <v>13.743589743589743</v>
      </c>
      <c r="E13" s="617"/>
      <c r="F13" s="617">
        <f t="shared" si="0"/>
        <v>0.58008658008658109</v>
      </c>
      <c r="G13" s="617">
        <f t="shared" si="1"/>
        <v>0.98168498168497997</v>
      </c>
      <c r="H13" s="254"/>
      <c r="I13" s="973">
        <v>9</v>
      </c>
      <c r="J13" s="332"/>
    </row>
    <row r="14" spans="1:12" s="113" customFormat="1" ht="12.75">
      <c r="A14" s="611" t="s">
        <v>148</v>
      </c>
      <c r="B14" s="617">
        <f>'HB5 - per problem drug user'!J13</f>
        <v>12.736474694589878</v>
      </c>
      <c r="C14" s="617">
        <f>'HB5 - per problem drug user'!L13</f>
        <v>12.390492359932088</v>
      </c>
      <c r="D14" s="617">
        <f>'HB5 - per problem drug user'!M13</f>
        <v>13.078853046594983</v>
      </c>
      <c r="E14" s="617"/>
      <c r="F14" s="617">
        <f t="shared" si="0"/>
        <v>0.3459823346577906</v>
      </c>
      <c r="G14" s="617">
        <f t="shared" si="1"/>
        <v>0.34237835200510425</v>
      </c>
      <c r="H14" s="254"/>
      <c r="I14" s="973">
        <v>10</v>
      </c>
      <c r="J14" s="332"/>
    </row>
    <row r="15" spans="1:12" s="113" customFormat="1" ht="12.75">
      <c r="A15" s="611" t="str">
        <f>'HB5 - per problem drug user'!A24</f>
        <v>Lothian</v>
      </c>
      <c r="B15" s="617">
        <f>'HB5 - per problem drug user'!J24</f>
        <v>12.444444444444445</v>
      </c>
      <c r="C15" s="617">
        <f>'HB5 - per problem drug user'!L24</f>
        <v>11.789473684210526</v>
      </c>
      <c r="D15" s="617">
        <f>'HB5 - per problem drug user'!M24</f>
        <v>13.176470588235293</v>
      </c>
      <c r="E15" s="617"/>
      <c r="F15" s="617">
        <f t="shared" si="0"/>
        <v>0.65497076023391898</v>
      </c>
      <c r="G15" s="617">
        <f t="shared" si="1"/>
        <v>0.73202614379084885</v>
      </c>
      <c r="H15" s="254"/>
      <c r="I15" s="973">
        <v>11</v>
      </c>
      <c r="J15" s="332"/>
    </row>
    <row r="16" spans="1:12" s="319" customFormat="1" ht="12.75">
      <c r="A16" s="611" t="str">
        <f>'HB5 - per problem drug user'!A21</f>
        <v>Greater Glasgow &amp; Clyde</v>
      </c>
      <c r="B16" s="617">
        <f>'HB5 - per problem drug user'!J21</f>
        <v>11.604278074866309</v>
      </c>
      <c r="C16" s="617">
        <f>'HB5 - per problem drug user'!L21</f>
        <v>10.95959595959596</v>
      </c>
      <c r="D16" s="617">
        <f>'HB5 - per problem drug user'!M21</f>
        <v>12.259887005649718</v>
      </c>
      <c r="E16" s="617"/>
      <c r="F16" s="617">
        <f t="shared" si="0"/>
        <v>0.64468211527034924</v>
      </c>
      <c r="G16" s="617">
        <f t="shared" si="1"/>
        <v>0.65560893078340854</v>
      </c>
      <c r="H16" s="254"/>
      <c r="I16" s="973">
        <v>12</v>
      </c>
      <c r="J16" s="332"/>
    </row>
    <row r="17" spans="1:10" s="113" customFormat="1" ht="12.75">
      <c r="A17" s="611" t="str">
        <f>'HB5 - per problem drug user'!A19</f>
        <v>Forth Valley</v>
      </c>
      <c r="B17" s="617">
        <f>'HB5 - per problem drug user'!J19</f>
        <v>11.517241379310345</v>
      </c>
      <c r="C17" s="617">
        <f>'HB5 - per problem drug user'!L19</f>
        <v>10.4375</v>
      </c>
      <c r="D17" s="617">
        <f>'HB5 - per problem drug user'!M19</f>
        <v>12.846153846153847</v>
      </c>
      <c r="E17" s="617"/>
      <c r="F17" s="617">
        <f t="shared" si="0"/>
        <v>1.0797413793103452</v>
      </c>
      <c r="G17" s="617">
        <f t="shared" si="1"/>
        <v>1.3289124668435015</v>
      </c>
      <c r="H17" s="254"/>
      <c r="I17" s="973">
        <v>13</v>
      </c>
      <c r="J17" s="332"/>
    </row>
    <row r="18" spans="1:10" s="113" customFormat="1" ht="12.75">
      <c r="A18" s="611" t="str">
        <f>'HB5 - per problem drug user'!A23</f>
        <v>Lanarkshire</v>
      </c>
      <c r="B18" s="617">
        <f>'HB5 - per problem drug user'!J23</f>
        <v>11.315789473684211</v>
      </c>
      <c r="C18" s="617">
        <f>'HB5 - per problem drug user'!L23</f>
        <v>10.361445783132529</v>
      </c>
      <c r="D18" s="617">
        <f>'HB5 - per problem drug user'!M23</f>
        <v>12.463768115942029</v>
      </c>
      <c r="E18" s="617"/>
      <c r="F18" s="617">
        <f t="shared" si="0"/>
        <v>0.95434369055168133</v>
      </c>
      <c r="G18" s="617">
        <f t="shared" si="1"/>
        <v>1.1479786422578186</v>
      </c>
      <c r="H18" s="254"/>
      <c r="I18" s="973">
        <v>14</v>
      </c>
      <c r="J18" s="332"/>
    </row>
    <row r="19" spans="1:10" s="113" customFormat="1" ht="12.75">
      <c r="A19" s="611" t="str">
        <f>'HB5 - per problem drug user'!A26</f>
        <v>Shetland</v>
      </c>
      <c r="B19" s="617">
        <f>'HB5 - per problem drug user'!J26</f>
        <v>9.4117647058823533</v>
      </c>
      <c r="C19" s="617">
        <f>'HB5 - per problem drug user'!L26</f>
        <v>6.1538461538461542</v>
      </c>
      <c r="D19" s="617">
        <f>'HB5 - per problem drug user'!M26</f>
        <v>13.333333333333334</v>
      </c>
      <c r="E19" s="617"/>
      <c r="F19" s="617">
        <f t="shared" si="0"/>
        <v>3.2579185520361991</v>
      </c>
      <c r="G19" s="617">
        <f t="shared" si="1"/>
        <v>3.9215686274509807</v>
      </c>
      <c r="H19" s="254"/>
      <c r="I19" s="973">
        <v>15</v>
      </c>
      <c r="J19" s="332"/>
    </row>
    <row r="20" spans="1:10">
      <c r="A20" s="33"/>
      <c r="B20" s="33"/>
      <c r="C20" s="33"/>
      <c r="D20" s="33"/>
      <c r="E20" s="33"/>
      <c r="F20" s="33"/>
      <c r="G20" s="33"/>
      <c r="H20" s="33"/>
      <c r="I20" s="33"/>
      <c r="J20" s="33"/>
    </row>
    <row r="21" spans="1:10">
      <c r="A21" s="430" t="s">
        <v>815</v>
      </c>
      <c r="B21" s="429"/>
      <c r="C21" s="429"/>
      <c r="D21" s="33"/>
      <c r="E21" s="33"/>
      <c r="F21" s="33"/>
      <c r="G21" s="33"/>
      <c r="H21" s="33"/>
      <c r="I21" s="33"/>
      <c r="J21" s="33"/>
    </row>
  </sheetData>
  <sortState ref="A4:H19">
    <sortCondition descending="1" ref="B5:B19"/>
  </sortState>
  <mergeCells count="3">
    <mergeCell ref="A3:D3"/>
    <mergeCell ref="A1:E1"/>
    <mergeCell ref="G1:I1"/>
  </mergeCells>
  <phoneticPr fontId="38" type="noConversion"/>
  <hyperlinks>
    <hyperlink ref="G1" location="Contents!A1" display="back to contents"/>
  </hyperlinks>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3"/>
  <sheetViews>
    <sheetView showGridLines="0" workbookViewId="0">
      <selection sqref="A1:I1"/>
    </sheetView>
  </sheetViews>
  <sheetFormatPr defaultColWidth="9.33203125" defaultRowHeight="12"/>
  <cols>
    <col min="1" max="1" width="28.1640625" style="36" customWidth="1"/>
    <col min="2" max="2" width="12.1640625" style="34" bestFit="1" customWidth="1"/>
    <col min="3" max="3" width="10.5" style="34" bestFit="1" customWidth="1"/>
    <col min="4" max="4" width="10.83203125" style="34" bestFit="1" customWidth="1"/>
    <col min="5" max="5" width="10.1640625" style="34" bestFit="1" customWidth="1"/>
    <col min="6" max="6" width="10.33203125" style="34" bestFit="1" customWidth="1"/>
    <col min="7" max="7" width="10.1640625" style="34" customWidth="1"/>
    <col min="8" max="8" width="10.33203125" style="34" bestFit="1" customWidth="1"/>
    <col min="9" max="9" width="10.1640625" style="34" customWidth="1"/>
    <col min="10" max="10" width="10.5" style="34" bestFit="1" customWidth="1"/>
    <col min="11" max="11" width="11.83203125" style="34" customWidth="1"/>
    <col min="12" max="12" width="10.5" style="34" bestFit="1" customWidth="1"/>
    <col min="13" max="13" width="13.5" style="34" customWidth="1"/>
    <col min="14" max="14" width="10.1640625" style="34" bestFit="1" customWidth="1"/>
    <col min="15" max="16" width="10.33203125" style="34" bestFit="1" customWidth="1"/>
    <col min="17" max="20" width="9.6640625" style="34" bestFit="1" customWidth="1"/>
    <col min="21" max="22" width="9.5" style="34" bestFit="1" customWidth="1"/>
    <col min="23" max="16384" width="9.33203125" style="34"/>
  </cols>
  <sheetData>
    <row r="1" spans="1:15" ht="18" customHeight="1">
      <c r="A1" s="1800" t="s">
        <v>869</v>
      </c>
      <c r="B1" s="1800"/>
      <c r="C1" s="1800"/>
      <c r="D1" s="1800"/>
      <c r="E1" s="1800"/>
      <c r="F1" s="1800"/>
      <c r="G1" s="1800"/>
      <c r="H1" s="1800"/>
      <c r="I1" s="1800"/>
      <c r="J1" s="797"/>
      <c r="K1" s="1786" t="s">
        <v>665</v>
      </c>
      <c r="L1" s="1786"/>
      <c r="M1" s="1364"/>
      <c r="N1" s="1364"/>
      <c r="O1" s="1364"/>
    </row>
    <row r="2" spans="1:15" ht="15" customHeight="1">
      <c r="A2" s="1340" t="s">
        <v>675</v>
      </c>
      <c r="B2" s="1340"/>
      <c r="C2" s="1340"/>
      <c r="D2" s="1340"/>
      <c r="E2" s="1340"/>
      <c r="F2" s="1340"/>
      <c r="G2" s="1340"/>
      <c r="H2" s="795"/>
      <c r="I2" s="580"/>
      <c r="J2" s="580"/>
      <c r="K2" s="580"/>
      <c r="M2" s="571"/>
      <c r="N2" s="571"/>
      <c r="O2" s="571"/>
    </row>
    <row r="3" spans="1:15">
      <c r="A3" s="37"/>
      <c r="B3" s="35"/>
      <c r="C3" s="35"/>
      <c r="D3" s="35"/>
      <c r="E3" s="35"/>
      <c r="F3" s="35"/>
    </row>
    <row r="4" spans="1:15" s="114" customFormat="1" ht="12.75">
      <c r="A4" s="273"/>
      <c r="B4" s="1821" t="s">
        <v>98</v>
      </c>
      <c r="C4" s="1821"/>
      <c r="D4" s="1821"/>
      <c r="E4" s="1821"/>
      <c r="F4" s="1821"/>
      <c r="G4" s="1821"/>
      <c r="H4" s="1821"/>
      <c r="I4" s="274" t="s">
        <v>99</v>
      </c>
    </row>
    <row r="5" spans="1:15" s="114" customFormat="1" ht="12.75">
      <c r="A5" s="273"/>
      <c r="B5" s="274" t="s">
        <v>100</v>
      </c>
      <c r="C5" s="274" t="s">
        <v>101</v>
      </c>
      <c r="D5" s="274" t="s">
        <v>38</v>
      </c>
      <c r="E5" s="274" t="s">
        <v>39</v>
      </c>
      <c r="F5" s="274" t="s">
        <v>96</v>
      </c>
      <c r="G5" s="274" t="s">
        <v>102</v>
      </c>
      <c r="H5" s="274" t="s">
        <v>103</v>
      </c>
      <c r="I5" s="274"/>
      <c r="K5" s="1821" t="s">
        <v>152</v>
      </c>
      <c r="L5" s="1821"/>
    </row>
    <row r="6" spans="1:15" s="114" customFormat="1" ht="12.75">
      <c r="A6" s="273" t="s">
        <v>99</v>
      </c>
      <c r="B6" s="1058">
        <v>6</v>
      </c>
      <c r="C6" s="1058">
        <v>296</v>
      </c>
      <c r="D6" s="1058">
        <v>1081</v>
      </c>
      <c r="E6" s="1058">
        <v>2016</v>
      </c>
      <c r="F6" s="1058">
        <v>1643</v>
      </c>
      <c r="G6" s="1058">
        <v>457</v>
      </c>
      <c r="H6" s="1058">
        <v>109</v>
      </c>
      <c r="I6" s="1058">
        <v>5608</v>
      </c>
      <c r="K6" s="272">
        <f>SUM(C6:G6)</f>
        <v>5493</v>
      </c>
    </row>
    <row r="7" spans="1:15" s="114" customFormat="1" ht="12.75">
      <c r="A7" s="273" t="s">
        <v>663</v>
      </c>
      <c r="B7" s="273"/>
      <c r="C7" s="273"/>
      <c r="D7" s="273"/>
      <c r="E7" s="273"/>
      <c r="F7" s="273"/>
      <c r="G7" s="273"/>
      <c r="H7" s="273"/>
      <c r="I7" s="273"/>
      <c r="K7" s="272"/>
    </row>
    <row r="8" spans="1:15" s="114" customFormat="1" ht="12.75">
      <c r="A8" s="273" t="s">
        <v>72</v>
      </c>
      <c r="B8" s="1059">
        <v>0</v>
      </c>
      <c r="C8" s="1059">
        <v>6</v>
      </c>
      <c r="D8" s="1059">
        <v>34</v>
      </c>
      <c r="E8" s="1059">
        <v>100</v>
      </c>
      <c r="F8" s="1059">
        <v>86</v>
      </c>
      <c r="G8" s="1059">
        <v>18</v>
      </c>
      <c r="H8" s="1059">
        <v>8</v>
      </c>
      <c r="I8" s="1059">
        <v>252</v>
      </c>
      <c r="K8" s="272">
        <f t="shared" ref="K8:K39" si="0">SUM(C8:G8)</f>
        <v>244</v>
      </c>
    </row>
    <row r="9" spans="1:15" s="114" customFormat="1" ht="12.75">
      <c r="A9" s="273" t="s">
        <v>71</v>
      </c>
      <c r="B9" s="1059">
        <v>0</v>
      </c>
      <c r="C9" s="1059">
        <v>6</v>
      </c>
      <c r="D9" s="1059">
        <v>28</v>
      </c>
      <c r="E9" s="1059">
        <v>41</v>
      </c>
      <c r="F9" s="1059">
        <v>33</v>
      </c>
      <c r="G9" s="1059">
        <v>10</v>
      </c>
      <c r="H9" s="1059">
        <v>0</v>
      </c>
      <c r="I9" s="1059">
        <v>118</v>
      </c>
      <c r="K9" s="272">
        <f t="shared" si="0"/>
        <v>118</v>
      </c>
    </row>
    <row r="10" spans="1:15" s="114" customFormat="1" ht="12.75">
      <c r="A10" s="273" t="s">
        <v>70</v>
      </c>
      <c r="B10" s="1059">
        <v>0</v>
      </c>
      <c r="C10" s="1059">
        <v>5</v>
      </c>
      <c r="D10" s="1059">
        <v>15</v>
      </c>
      <c r="E10" s="1059">
        <v>31</v>
      </c>
      <c r="F10" s="1059">
        <v>22</v>
      </c>
      <c r="G10" s="1059">
        <v>6</v>
      </c>
      <c r="H10" s="1059">
        <v>0</v>
      </c>
      <c r="I10" s="1059">
        <v>79</v>
      </c>
      <c r="K10" s="272">
        <f t="shared" si="0"/>
        <v>79</v>
      </c>
    </row>
    <row r="11" spans="1:15" s="114" customFormat="1" ht="12.75">
      <c r="A11" s="273" t="s">
        <v>146</v>
      </c>
      <c r="B11" s="1059">
        <v>0</v>
      </c>
      <c r="C11" s="1059">
        <v>3</v>
      </c>
      <c r="D11" s="1059">
        <v>15</v>
      </c>
      <c r="E11" s="1059">
        <v>15</v>
      </c>
      <c r="F11" s="1059">
        <v>17</v>
      </c>
      <c r="G11" s="1059">
        <v>5</v>
      </c>
      <c r="H11" s="1059">
        <v>1</v>
      </c>
      <c r="I11" s="1059">
        <v>56</v>
      </c>
      <c r="K11" s="272">
        <f t="shared" si="0"/>
        <v>55</v>
      </c>
    </row>
    <row r="12" spans="1:15" s="578" customFormat="1" ht="12.75">
      <c r="A12" s="273" t="s">
        <v>369</v>
      </c>
      <c r="B12" s="1059">
        <v>1</v>
      </c>
      <c r="C12" s="1059">
        <v>24</v>
      </c>
      <c r="D12" s="1059">
        <v>72</v>
      </c>
      <c r="E12" s="1059">
        <v>155</v>
      </c>
      <c r="F12" s="1059">
        <v>149</v>
      </c>
      <c r="G12" s="1059">
        <v>37</v>
      </c>
      <c r="H12" s="1059">
        <v>19</v>
      </c>
      <c r="I12" s="1059">
        <v>457</v>
      </c>
      <c r="J12" s="114"/>
      <c r="K12" s="272">
        <f>SUM(C12:G12)</f>
        <v>437</v>
      </c>
    </row>
    <row r="13" spans="1:15" s="114" customFormat="1" ht="12.75">
      <c r="A13" s="273" t="s">
        <v>68</v>
      </c>
      <c r="B13" s="1059">
        <v>0</v>
      </c>
      <c r="C13" s="1059">
        <v>1</v>
      </c>
      <c r="D13" s="1059">
        <v>12</v>
      </c>
      <c r="E13" s="1059">
        <v>26</v>
      </c>
      <c r="F13" s="1059">
        <v>10</v>
      </c>
      <c r="G13" s="1059">
        <v>1</v>
      </c>
      <c r="H13" s="1059">
        <v>1</v>
      </c>
      <c r="I13" s="1059">
        <v>51</v>
      </c>
      <c r="K13" s="272">
        <f t="shared" si="0"/>
        <v>50</v>
      </c>
    </row>
    <row r="14" spans="1:15" s="114" customFormat="1" ht="12.75">
      <c r="A14" s="273" t="s">
        <v>104</v>
      </c>
      <c r="B14" s="1059">
        <v>0</v>
      </c>
      <c r="C14" s="1059">
        <v>4</v>
      </c>
      <c r="D14" s="1059">
        <v>32</v>
      </c>
      <c r="E14" s="1059">
        <v>49</v>
      </c>
      <c r="F14" s="1059">
        <v>22</v>
      </c>
      <c r="G14" s="1059">
        <v>8</v>
      </c>
      <c r="H14" s="1059">
        <v>1</v>
      </c>
      <c r="I14" s="1059">
        <v>116</v>
      </c>
      <c r="K14" s="272">
        <f t="shared" si="0"/>
        <v>115</v>
      </c>
    </row>
    <row r="15" spans="1:15" s="114" customFormat="1" ht="12.75">
      <c r="A15" s="273" t="s">
        <v>67</v>
      </c>
      <c r="B15" s="1059">
        <v>0</v>
      </c>
      <c r="C15" s="1059">
        <v>9</v>
      </c>
      <c r="D15" s="1059">
        <v>61</v>
      </c>
      <c r="E15" s="1059">
        <v>120</v>
      </c>
      <c r="F15" s="1059">
        <v>77</v>
      </c>
      <c r="G15" s="1059">
        <v>21</v>
      </c>
      <c r="H15" s="1059">
        <v>2</v>
      </c>
      <c r="I15" s="1059">
        <v>290</v>
      </c>
      <c r="K15" s="272">
        <f t="shared" si="0"/>
        <v>288</v>
      </c>
    </row>
    <row r="16" spans="1:15" s="114" customFormat="1" ht="12.75">
      <c r="A16" s="273" t="s">
        <v>66</v>
      </c>
      <c r="B16" s="1059">
        <v>0</v>
      </c>
      <c r="C16" s="1059">
        <v>6</v>
      </c>
      <c r="D16" s="1059">
        <v>36</v>
      </c>
      <c r="E16" s="1059">
        <v>69</v>
      </c>
      <c r="F16" s="1059">
        <v>39</v>
      </c>
      <c r="G16" s="1059">
        <v>9</v>
      </c>
      <c r="H16" s="1059">
        <v>0</v>
      </c>
      <c r="I16" s="1059">
        <v>159</v>
      </c>
      <c r="K16" s="272">
        <f t="shared" si="0"/>
        <v>159</v>
      </c>
    </row>
    <row r="17" spans="1:11" s="114" customFormat="1" ht="12.75">
      <c r="A17" s="273" t="s">
        <v>65</v>
      </c>
      <c r="B17" s="1059">
        <v>0</v>
      </c>
      <c r="C17" s="1059">
        <v>3</v>
      </c>
      <c r="D17" s="1059">
        <v>10</v>
      </c>
      <c r="E17" s="1059">
        <v>18</v>
      </c>
      <c r="F17" s="1059">
        <v>6</v>
      </c>
      <c r="G17" s="1059">
        <v>7</v>
      </c>
      <c r="H17" s="1059">
        <v>1</v>
      </c>
      <c r="I17" s="1059">
        <v>45</v>
      </c>
      <c r="K17" s="272">
        <f t="shared" si="0"/>
        <v>44</v>
      </c>
    </row>
    <row r="18" spans="1:11" s="114" customFormat="1" ht="12.75">
      <c r="A18" s="273" t="s">
        <v>64</v>
      </c>
      <c r="B18" s="1059">
        <v>0</v>
      </c>
      <c r="C18" s="1059">
        <v>4</v>
      </c>
      <c r="D18" s="1059">
        <v>12</v>
      </c>
      <c r="E18" s="1059">
        <v>29</v>
      </c>
      <c r="F18" s="1059">
        <v>20</v>
      </c>
      <c r="G18" s="1059">
        <v>6</v>
      </c>
      <c r="H18" s="1059">
        <v>2</v>
      </c>
      <c r="I18" s="1059">
        <v>73</v>
      </c>
      <c r="K18" s="272">
        <f t="shared" si="0"/>
        <v>71</v>
      </c>
    </row>
    <row r="19" spans="1:11" s="114" customFormat="1" ht="12.75">
      <c r="A19" s="273" t="s">
        <v>63</v>
      </c>
      <c r="B19" s="1059">
        <v>0</v>
      </c>
      <c r="C19" s="1059">
        <v>2</v>
      </c>
      <c r="D19" s="1059">
        <v>9</v>
      </c>
      <c r="E19" s="1059">
        <v>12</v>
      </c>
      <c r="F19" s="1059">
        <v>11</v>
      </c>
      <c r="G19" s="1059">
        <v>3</v>
      </c>
      <c r="H19" s="1059">
        <v>1</v>
      </c>
      <c r="I19" s="1059">
        <v>38</v>
      </c>
      <c r="K19" s="272">
        <f t="shared" si="0"/>
        <v>37</v>
      </c>
    </row>
    <row r="20" spans="1:11" s="114" customFormat="1" ht="12.75">
      <c r="A20" s="273" t="s">
        <v>62</v>
      </c>
      <c r="B20" s="1059">
        <v>0</v>
      </c>
      <c r="C20" s="1059">
        <v>8</v>
      </c>
      <c r="D20" s="1059">
        <v>45</v>
      </c>
      <c r="E20" s="1059">
        <v>51</v>
      </c>
      <c r="F20" s="1059">
        <v>50</v>
      </c>
      <c r="G20" s="1059">
        <v>11</v>
      </c>
      <c r="H20" s="1059">
        <v>2</v>
      </c>
      <c r="I20" s="1059">
        <v>167</v>
      </c>
      <c r="K20" s="272">
        <f t="shared" si="0"/>
        <v>165</v>
      </c>
    </row>
    <row r="21" spans="1:11" s="114" customFormat="1" ht="12.75">
      <c r="A21" s="273" t="s">
        <v>20</v>
      </c>
      <c r="B21" s="1059">
        <v>1</v>
      </c>
      <c r="C21" s="1059">
        <v>25</v>
      </c>
      <c r="D21" s="1059">
        <v>61</v>
      </c>
      <c r="E21" s="1059">
        <v>129</v>
      </c>
      <c r="F21" s="1059">
        <v>79</v>
      </c>
      <c r="G21" s="1059">
        <v>23</v>
      </c>
      <c r="H21" s="1059">
        <v>3</v>
      </c>
      <c r="I21" s="1059">
        <v>321</v>
      </c>
      <c r="K21" s="272">
        <f t="shared" si="0"/>
        <v>317</v>
      </c>
    </row>
    <row r="22" spans="1:11" s="114" customFormat="1" ht="12.75">
      <c r="A22" s="273" t="s">
        <v>61</v>
      </c>
      <c r="B22" s="1059">
        <v>1</v>
      </c>
      <c r="C22" s="1059">
        <v>41</v>
      </c>
      <c r="D22" s="1059">
        <v>159</v>
      </c>
      <c r="E22" s="1059">
        <v>403</v>
      </c>
      <c r="F22" s="1059">
        <v>458</v>
      </c>
      <c r="G22" s="1059">
        <v>126</v>
      </c>
      <c r="H22" s="1059">
        <v>24</v>
      </c>
      <c r="I22" s="1059">
        <v>1212</v>
      </c>
      <c r="K22" s="272">
        <f t="shared" si="0"/>
        <v>1187</v>
      </c>
    </row>
    <row r="23" spans="1:11" s="114" customFormat="1" ht="12.75">
      <c r="A23" s="273" t="s">
        <v>60</v>
      </c>
      <c r="B23" s="1059">
        <v>0</v>
      </c>
      <c r="C23" s="1059">
        <v>11</v>
      </c>
      <c r="D23" s="1059">
        <v>39</v>
      </c>
      <c r="E23" s="1059">
        <v>40</v>
      </c>
      <c r="F23" s="1059">
        <v>30</v>
      </c>
      <c r="G23" s="1059">
        <v>17</v>
      </c>
      <c r="H23" s="1059">
        <v>1</v>
      </c>
      <c r="I23" s="1059">
        <v>138</v>
      </c>
      <c r="K23" s="272">
        <f t="shared" si="0"/>
        <v>137</v>
      </c>
    </row>
    <row r="24" spans="1:11" s="114" customFormat="1" ht="12.75">
      <c r="A24" s="273" t="s">
        <v>59</v>
      </c>
      <c r="B24" s="1059">
        <v>1</v>
      </c>
      <c r="C24" s="1059">
        <v>7</v>
      </c>
      <c r="D24" s="1059">
        <v>19</v>
      </c>
      <c r="E24" s="1059">
        <v>49</v>
      </c>
      <c r="F24" s="1059">
        <v>42</v>
      </c>
      <c r="G24" s="1059">
        <v>13</v>
      </c>
      <c r="H24" s="1059">
        <v>2</v>
      </c>
      <c r="I24" s="1059">
        <v>133</v>
      </c>
      <c r="K24" s="272">
        <f t="shared" si="0"/>
        <v>130</v>
      </c>
    </row>
    <row r="25" spans="1:11" s="114" customFormat="1" ht="12.75">
      <c r="A25" s="273" t="s">
        <v>58</v>
      </c>
      <c r="B25" s="1059">
        <v>0</v>
      </c>
      <c r="C25" s="1059">
        <v>9</v>
      </c>
      <c r="D25" s="1059">
        <v>9</v>
      </c>
      <c r="E25" s="1059">
        <v>43</v>
      </c>
      <c r="F25" s="1059">
        <v>10</v>
      </c>
      <c r="G25" s="1059">
        <v>7</v>
      </c>
      <c r="H25" s="1059">
        <v>2</v>
      </c>
      <c r="I25" s="1059">
        <v>80</v>
      </c>
      <c r="K25" s="272">
        <f t="shared" si="0"/>
        <v>78</v>
      </c>
    </row>
    <row r="26" spans="1:11" s="114" customFormat="1" ht="12.75">
      <c r="A26" s="273" t="s">
        <v>57</v>
      </c>
      <c r="B26" s="1059">
        <v>0</v>
      </c>
      <c r="C26" s="1059">
        <v>3</v>
      </c>
      <c r="D26" s="1059">
        <v>17</v>
      </c>
      <c r="E26" s="1059">
        <v>16</v>
      </c>
      <c r="F26" s="1059">
        <v>11</v>
      </c>
      <c r="G26" s="1059">
        <v>7</v>
      </c>
      <c r="H26" s="1059">
        <v>2</v>
      </c>
      <c r="I26" s="1059">
        <v>56</v>
      </c>
      <c r="K26" s="272">
        <f t="shared" si="0"/>
        <v>54</v>
      </c>
    </row>
    <row r="27" spans="1:11" s="578" customFormat="1" ht="12.75">
      <c r="A27" s="273" t="s">
        <v>368</v>
      </c>
      <c r="B27" s="1059">
        <v>0</v>
      </c>
      <c r="C27" s="1059">
        <v>1</v>
      </c>
      <c r="D27" s="1059">
        <v>2</v>
      </c>
      <c r="E27" s="1059">
        <v>4</v>
      </c>
      <c r="F27" s="1059">
        <v>2</v>
      </c>
      <c r="G27" s="1059">
        <v>0</v>
      </c>
      <c r="H27" s="1059">
        <v>0</v>
      </c>
      <c r="I27" s="1059">
        <v>9</v>
      </c>
      <c r="J27" s="114"/>
      <c r="K27" s="272">
        <f>SUM(C27:G27)</f>
        <v>9</v>
      </c>
    </row>
    <row r="28" spans="1:11" s="114" customFormat="1" ht="12.75">
      <c r="A28" s="273" t="s">
        <v>56</v>
      </c>
      <c r="B28" s="1059">
        <v>1</v>
      </c>
      <c r="C28" s="1059">
        <v>4</v>
      </c>
      <c r="D28" s="1059">
        <v>29</v>
      </c>
      <c r="E28" s="1059">
        <v>74</v>
      </c>
      <c r="F28" s="1059">
        <v>54</v>
      </c>
      <c r="G28" s="1059">
        <v>10</v>
      </c>
      <c r="H28" s="1059">
        <v>3</v>
      </c>
      <c r="I28" s="1059">
        <v>175</v>
      </c>
      <c r="K28" s="272">
        <f t="shared" si="0"/>
        <v>171</v>
      </c>
    </row>
    <row r="29" spans="1:11" s="114" customFormat="1" ht="12.75">
      <c r="A29" s="273" t="s">
        <v>55</v>
      </c>
      <c r="B29" s="1059">
        <v>0</v>
      </c>
      <c r="C29" s="1059">
        <v>26</v>
      </c>
      <c r="D29" s="1059">
        <v>87</v>
      </c>
      <c r="E29" s="1059">
        <v>127</v>
      </c>
      <c r="F29" s="1059">
        <v>92</v>
      </c>
      <c r="G29" s="1059">
        <v>23</v>
      </c>
      <c r="H29" s="1059">
        <v>8</v>
      </c>
      <c r="I29" s="1059">
        <v>363</v>
      </c>
      <c r="K29" s="272">
        <f t="shared" si="0"/>
        <v>355</v>
      </c>
    </row>
    <row r="30" spans="1:11" s="114" customFormat="1" ht="12.75">
      <c r="A30" s="273" t="s">
        <v>54</v>
      </c>
      <c r="B30" s="1059">
        <v>0</v>
      </c>
      <c r="C30" s="1059">
        <v>1</v>
      </c>
      <c r="D30" s="1059">
        <v>3</v>
      </c>
      <c r="E30" s="1059">
        <v>0</v>
      </c>
      <c r="F30" s="1059">
        <v>2</v>
      </c>
      <c r="G30" s="1059">
        <v>2</v>
      </c>
      <c r="H30" s="1059">
        <v>1</v>
      </c>
      <c r="I30" s="1059">
        <v>9</v>
      </c>
      <c r="K30" s="272">
        <f t="shared" si="0"/>
        <v>8</v>
      </c>
    </row>
    <row r="31" spans="1:11" s="114" customFormat="1" ht="12.75">
      <c r="A31" s="273" t="s">
        <v>147</v>
      </c>
      <c r="B31" s="1059">
        <v>0</v>
      </c>
      <c r="C31" s="1059">
        <v>6</v>
      </c>
      <c r="D31" s="1059">
        <v>24</v>
      </c>
      <c r="E31" s="1059">
        <v>42</v>
      </c>
      <c r="F31" s="1059">
        <v>29</v>
      </c>
      <c r="G31" s="1059">
        <v>15</v>
      </c>
      <c r="H31" s="1059">
        <v>3</v>
      </c>
      <c r="I31" s="1059">
        <v>119</v>
      </c>
      <c r="K31" s="272">
        <f t="shared" si="0"/>
        <v>116</v>
      </c>
    </row>
    <row r="32" spans="1:11" s="114" customFormat="1" ht="12.75">
      <c r="A32" s="273" t="s">
        <v>52</v>
      </c>
      <c r="B32" s="1059">
        <v>0</v>
      </c>
      <c r="C32" s="1059">
        <v>17</v>
      </c>
      <c r="D32" s="1059">
        <v>51</v>
      </c>
      <c r="E32" s="1059">
        <v>82</v>
      </c>
      <c r="F32" s="1059">
        <v>69</v>
      </c>
      <c r="G32" s="1059">
        <v>20</v>
      </c>
      <c r="H32" s="1059">
        <v>3</v>
      </c>
      <c r="I32" s="1059">
        <v>242</v>
      </c>
      <c r="K32" s="272">
        <f t="shared" si="0"/>
        <v>239</v>
      </c>
    </row>
    <row r="33" spans="1:22" s="114" customFormat="1" ht="12.75">
      <c r="A33" s="273" t="s">
        <v>51</v>
      </c>
      <c r="B33" s="1059">
        <v>0</v>
      </c>
      <c r="C33" s="1059">
        <v>8</v>
      </c>
      <c r="D33" s="1059">
        <v>22</v>
      </c>
      <c r="E33" s="1059">
        <v>19</v>
      </c>
      <c r="F33" s="1059">
        <v>24</v>
      </c>
      <c r="G33" s="1059">
        <v>5</v>
      </c>
      <c r="H33" s="1059">
        <v>2</v>
      </c>
      <c r="I33" s="1059">
        <v>80</v>
      </c>
      <c r="K33" s="272">
        <f t="shared" si="0"/>
        <v>78</v>
      </c>
    </row>
    <row r="34" spans="1:22" s="114" customFormat="1" ht="12.75">
      <c r="A34" s="273" t="s">
        <v>50</v>
      </c>
      <c r="B34" s="1059">
        <v>0</v>
      </c>
      <c r="C34" s="1059">
        <v>0</v>
      </c>
      <c r="D34" s="1059">
        <v>3</v>
      </c>
      <c r="E34" s="1059">
        <v>1</v>
      </c>
      <c r="F34" s="1059">
        <v>0</v>
      </c>
      <c r="G34" s="1059">
        <v>4</v>
      </c>
      <c r="H34" s="1059">
        <v>1</v>
      </c>
      <c r="I34" s="1059">
        <v>9</v>
      </c>
      <c r="K34" s="272">
        <f t="shared" si="0"/>
        <v>8</v>
      </c>
    </row>
    <row r="35" spans="1:22" s="114" customFormat="1" ht="12.75">
      <c r="A35" s="273" t="s">
        <v>49</v>
      </c>
      <c r="B35" s="1059">
        <v>0</v>
      </c>
      <c r="C35" s="1059">
        <v>6</v>
      </c>
      <c r="D35" s="1059">
        <v>29</v>
      </c>
      <c r="E35" s="1059">
        <v>42</v>
      </c>
      <c r="F35" s="1059">
        <v>22</v>
      </c>
      <c r="G35" s="1059">
        <v>7</v>
      </c>
      <c r="H35" s="1059">
        <v>2</v>
      </c>
      <c r="I35" s="1059">
        <v>108</v>
      </c>
      <c r="K35" s="272">
        <f t="shared" si="0"/>
        <v>106</v>
      </c>
    </row>
    <row r="36" spans="1:22" s="114" customFormat="1" ht="12.75">
      <c r="A36" s="273" t="s">
        <v>48</v>
      </c>
      <c r="B36" s="1059">
        <v>0</v>
      </c>
      <c r="C36" s="1059">
        <v>20</v>
      </c>
      <c r="D36" s="1059">
        <v>70</v>
      </c>
      <c r="E36" s="1059">
        <v>122</v>
      </c>
      <c r="F36" s="1059">
        <v>91</v>
      </c>
      <c r="G36" s="1059">
        <v>21</v>
      </c>
      <c r="H36" s="1059">
        <v>6</v>
      </c>
      <c r="I36" s="1059">
        <v>330</v>
      </c>
      <c r="K36" s="272">
        <f t="shared" si="0"/>
        <v>324</v>
      </c>
    </row>
    <row r="37" spans="1:22" s="114" customFormat="1" ht="12.75">
      <c r="A37" s="273" t="s">
        <v>47</v>
      </c>
      <c r="B37" s="1059">
        <v>0</v>
      </c>
      <c r="C37" s="1059">
        <v>11</v>
      </c>
      <c r="D37" s="1059">
        <v>21</v>
      </c>
      <c r="E37" s="1059">
        <v>35</v>
      </c>
      <c r="F37" s="1059">
        <v>23</v>
      </c>
      <c r="G37" s="1059">
        <v>3</v>
      </c>
      <c r="H37" s="1059">
        <v>0</v>
      </c>
      <c r="I37" s="1059">
        <v>93</v>
      </c>
      <c r="K37" s="272">
        <f t="shared" si="0"/>
        <v>93</v>
      </c>
    </row>
    <row r="38" spans="1:22" s="114" customFormat="1" ht="12.75">
      <c r="A38" s="273" t="s">
        <v>46</v>
      </c>
      <c r="B38" s="1059">
        <v>0</v>
      </c>
      <c r="C38" s="1059">
        <v>9</v>
      </c>
      <c r="D38" s="1059">
        <v>18</v>
      </c>
      <c r="E38" s="1059">
        <v>40</v>
      </c>
      <c r="F38" s="1059">
        <v>35</v>
      </c>
      <c r="G38" s="1059">
        <v>5</v>
      </c>
      <c r="H38" s="1059">
        <v>2</v>
      </c>
      <c r="I38" s="1059">
        <v>109</v>
      </c>
      <c r="K38" s="272">
        <f t="shared" si="0"/>
        <v>107</v>
      </c>
    </row>
    <row r="39" spans="1:22" s="114" customFormat="1" ht="12.75">
      <c r="A39" s="273" t="s">
        <v>45</v>
      </c>
      <c r="B39" s="1059">
        <v>1</v>
      </c>
      <c r="C39" s="1059">
        <v>10</v>
      </c>
      <c r="D39" s="1059">
        <v>37</v>
      </c>
      <c r="E39" s="1059">
        <v>32</v>
      </c>
      <c r="F39" s="1059">
        <v>28</v>
      </c>
      <c r="G39" s="1059">
        <v>7</v>
      </c>
      <c r="H39" s="1059">
        <v>6</v>
      </c>
      <c r="I39" s="1059">
        <v>121</v>
      </c>
      <c r="K39" s="272">
        <f t="shared" si="0"/>
        <v>114</v>
      </c>
    </row>
    <row r="40" spans="1:22" s="114" customFormat="1" ht="12.75">
      <c r="A40" s="275"/>
    </row>
    <row r="41" spans="1:22" s="114" customFormat="1" ht="15.75">
      <c r="A41" s="1822" t="s">
        <v>367</v>
      </c>
      <c r="B41" s="1822"/>
      <c r="C41" s="1822"/>
      <c r="D41" s="1822"/>
      <c r="E41" s="1822"/>
      <c r="F41" s="1822"/>
      <c r="G41" s="1822"/>
      <c r="H41" s="1822"/>
      <c r="I41" s="1822"/>
      <c r="J41" s="473"/>
      <c r="K41" s="473"/>
    </row>
    <row r="42" spans="1:22" s="578" customFormat="1" ht="12.75">
      <c r="A42" s="1815" t="s">
        <v>867</v>
      </c>
      <c r="B42" s="1815"/>
      <c r="C42" s="1815"/>
      <c r="D42" s="1815"/>
      <c r="E42" s="1815"/>
      <c r="F42" s="1815"/>
      <c r="G42" s="1815"/>
      <c r="H42" s="1815"/>
      <c r="I42" s="1815"/>
      <c r="J42" s="473"/>
      <c r="K42" s="1817" t="s">
        <v>868</v>
      </c>
      <c r="L42" s="1817"/>
      <c r="M42" s="1817"/>
      <c r="N42" s="1817"/>
      <c r="O42" s="1817"/>
      <c r="P42" s="1817"/>
    </row>
    <row r="43" spans="1:22" s="578" customFormat="1" ht="12.75">
      <c r="A43" s="1340" t="s">
        <v>674</v>
      </c>
      <c r="B43" s="1340"/>
      <c r="C43" s="1340"/>
      <c r="D43" s="1340"/>
      <c r="E43" s="1340"/>
      <c r="F43" s="1340"/>
      <c r="G43" s="1340"/>
      <c r="H43" s="1340"/>
      <c r="I43" s="473"/>
      <c r="J43" s="473"/>
      <c r="K43" s="473"/>
    </row>
    <row r="44" spans="1:22" s="114" customFormat="1" ht="12.75">
      <c r="A44" s="275"/>
    </row>
    <row r="45" spans="1:22" s="114" customFormat="1" ht="12.75">
      <c r="B45" s="276" t="s">
        <v>105</v>
      </c>
      <c r="C45" s="114" t="s">
        <v>153</v>
      </c>
      <c r="D45" s="276" t="s">
        <v>106</v>
      </c>
      <c r="E45" s="276" t="s">
        <v>107</v>
      </c>
      <c r="F45" s="276" t="s">
        <v>108</v>
      </c>
      <c r="G45" s="276" t="s">
        <v>109</v>
      </c>
      <c r="H45" s="276" t="s">
        <v>110</v>
      </c>
      <c r="I45" s="276" t="s">
        <v>111</v>
      </c>
      <c r="J45" s="276" t="s">
        <v>112</v>
      </c>
      <c r="K45" s="277" t="s">
        <v>113</v>
      </c>
      <c r="L45" s="276" t="s">
        <v>114</v>
      </c>
      <c r="M45" s="276" t="s">
        <v>115</v>
      </c>
      <c r="N45" s="276" t="s">
        <v>116</v>
      </c>
      <c r="O45" s="276" t="s">
        <v>117</v>
      </c>
      <c r="P45" s="276" t="s">
        <v>118</v>
      </c>
      <c r="Q45" s="276" t="s">
        <v>119</v>
      </c>
      <c r="R45" s="276" t="s">
        <v>120</v>
      </c>
      <c r="S45" s="276" t="s">
        <v>121</v>
      </c>
      <c r="T45" s="276" t="s">
        <v>122</v>
      </c>
      <c r="U45" s="276" t="s">
        <v>123</v>
      </c>
      <c r="V45" s="278" t="s">
        <v>124</v>
      </c>
    </row>
    <row r="46" spans="1:22" s="114" customFormat="1" ht="12.75">
      <c r="A46" s="114" t="s">
        <v>148</v>
      </c>
      <c r="B46" s="848">
        <v>5438100</v>
      </c>
      <c r="C46" s="266">
        <f t="shared" ref="C46:C79" si="1">B46-SUM(D46:V46)</f>
        <v>0</v>
      </c>
      <c r="D46" s="849">
        <v>276862</v>
      </c>
      <c r="E46" s="849">
        <v>301089</v>
      </c>
      <c r="F46" s="849">
        <v>287790</v>
      </c>
      <c r="G46" s="849">
        <v>284564</v>
      </c>
      <c r="H46" s="849">
        <v>350624</v>
      </c>
      <c r="I46" s="849">
        <v>382340</v>
      </c>
      <c r="J46" s="849">
        <v>361258</v>
      </c>
      <c r="K46" s="849">
        <v>347997</v>
      </c>
      <c r="L46" s="849">
        <v>317522</v>
      </c>
      <c r="M46" s="849">
        <v>374287</v>
      </c>
      <c r="N46" s="849">
        <v>404687</v>
      </c>
      <c r="O46" s="849">
        <v>386660</v>
      </c>
      <c r="P46" s="849">
        <v>336306</v>
      </c>
      <c r="Q46" s="849">
        <v>300413</v>
      </c>
      <c r="R46" s="849">
        <v>270965</v>
      </c>
      <c r="S46" s="849">
        <v>191102</v>
      </c>
      <c r="T46" s="849">
        <v>140258</v>
      </c>
      <c r="U46" s="849">
        <v>81449</v>
      </c>
      <c r="V46" s="849">
        <v>41927</v>
      </c>
    </row>
    <row r="47" spans="1:22" s="114" customFormat="1" ht="12.75">
      <c r="B47" s="589"/>
      <c r="C47" s="266"/>
      <c r="D47" s="591"/>
      <c r="E47" s="591"/>
      <c r="F47" s="591"/>
      <c r="G47" s="591"/>
      <c r="H47" s="591"/>
      <c r="I47" s="591"/>
      <c r="J47" s="591"/>
      <c r="K47" s="591"/>
      <c r="L47" s="591"/>
      <c r="M47" s="591"/>
      <c r="N47" s="591"/>
      <c r="O47" s="591"/>
      <c r="P47" s="591"/>
      <c r="Q47" s="591"/>
      <c r="R47" s="591"/>
      <c r="S47" s="591"/>
      <c r="T47" s="591"/>
      <c r="U47" s="591"/>
      <c r="V47" s="591"/>
    </row>
    <row r="48" spans="1:22" s="114" customFormat="1" ht="12.75">
      <c r="A48" s="114" t="s">
        <v>72</v>
      </c>
      <c r="B48" s="850">
        <v>227560</v>
      </c>
      <c r="C48" s="266">
        <f t="shared" si="1"/>
        <v>0</v>
      </c>
      <c r="D48" s="590">
        <v>11751</v>
      </c>
      <c r="E48" s="590">
        <v>11517</v>
      </c>
      <c r="F48" s="590">
        <v>9824</v>
      </c>
      <c r="G48" s="590">
        <v>10473</v>
      </c>
      <c r="H48" s="590">
        <v>18625</v>
      </c>
      <c r="I48" s="590">
        <v>23442</v>
      </c>
      <c r="J48" s="590">
        <v>20494</v>
      </c>
      <c r="K48" s="590">
        <v>17386</v>
      </c>
      <c r="L48" s="590">
        <v>13779</v>
      </c>
      <c r="M48" s="590">
        <v>14090</v>
      </c>
      <c r="N48" s="590">
        <v>14314</v>
      </c>
      <c r="O48" s="590">
        <v>13989</v>
      </c>
      <c r="P48" s="590">
        <v>12344</v>
      </c>
      <c r="Q48" s="590">
        <v>10483</v>
      </c>
      <c r="R48" s="590">
        <v>8814</v>
      </c>
      <c r="S48" s="590">
        <v>6468</v>
      </c>
      <c r="T48" s="590">
        <v>5088</v>
      </c>
      <c r="U48" s="590">
        <v>3122</v>
      </c>
      <c r="V48" s="590">
        <v>1557</v>
      </c>
    </row>
    <row r="49" spans="1:22" s="114" customFormat="1" ht="12.75">
      <c r="A49" s="114" t="s">
        <v>71</v>
      </c>
      <c r="B49" s="850">
        <v>261470</v>
      </c>
      <c r="C49" s="266">
        <f t="shared" si="1"/>
        <v>0</v>
      </c>
      <c r="D49" s="590">
        <v>14564</v>
      </c>
      <c r="E49" s="590">
        <v>16216</v>
      </c>
      <c r="F49" s="590">
        <v>15372</v>
      </c>
      <c r="G49" s="590">
        <v>13752</v>
      </c>
      <c r="H49" s="590">
        <v>12689</v>
      </c>
      <c r="I49" s="590">
        <v>13249</v>
      </c>
      <c r="J49" s="590">
        <v>15249</v>
      </c>
      <c r="K49" s="590">
        <v>17134</v>
      </c>
      <c r="L49" s="590">
        <v>17051</v>
      </c>
      <c r="M49" s="590">
        <v>19913</v>
      </c>
      <c r="N49" s="590">
        <v>20421</v>
      </c>
      <c r="O49" s="590">
        <v>18943</v>
      </c>
      <c r="P49" s="590">
        <v>17118</v>
      </c>
      <c r="Q49" s="590">
        <v>15313</v>
      </c>
      <c r="R49" s="590">
        <v>13493</v>
      </c>
      <c r="S49" s="590">
        <v>9098</v>
      </c>
      <c r="T49" s="590">
        <v>6329</v>
      </c>
      <c r="U49" s="590">
        <v>3611</v>
      </c>
      <c r="V49" s="590">
        <v>1955</v>
      </c>
    </row>
    <row r="50" spans="1:22" s="114" customFormat="1" ht="12.75">
      <c r="A50" s="114" t="s">
        <v>70</v>
      </c>
      <c r="B50" s="850">
        <v>116040</v>
      </c>
      <c r="C50" s="266">
        <f t="shared" si="1"/>
        <v>0</v>
      </c>
      <c r="D50" s="590">
        <v>5552</v>
      </c>
      <c r="E50" s="590">
        <v>6198</v>
      </c>
      <c r="F50" s="590">
        <v>6257</v>
      </c>
      <c r="G50" s="590">
        <v>6135</v>
      </c>
      <c r="H50" s="590">
        <v>6091</v>
      </c>
      <c r="I50" s="590">
        <v>5876</v>
      </c>
      <c r="J50" s="590">
        <v>6190</v>
      </c>
      <c r="K50" s="590">
        <v>6635</v>
      </c>
      <c r="L50" s="590">
        <v>6354</v>
      </c>
      <c r="M50" s="590">
        <v>8057</v>
      </c>
      <c r="N50" s="590">
        <v>8787</v>
      </c>
      <c r="O50" s="590">
        <v>8881</v>
      </c>
      <c r="P50" s="590">
        <v>7739</v>
      </c>
      <c r="Q50" s="590">
        <v>7748</v>
      </c>
      <c r="R50" s="590">
        <v>7367</v>
      </c>
      <c r="S50" s="590">
        <v>5020</v>
      </c>
      <c r="T50" s="590">
        <v>3692</v>
      </c>
      <c r="U50" s="590">
        <v>2210</v>
      </c>
      <c r="V50" s="590">
        <v>1251</v>
      </c>
    </row>
    <row r="51" spans="1:22" s="114" customFormat="1" ht="12.75">
      <c r="A51" s="114" t="s">
        <v>69</v>
      </c>
      <c r="B51" s="850">
        <v>86260</v>
      </c>
      <c r="C51" s="266">
        <f t="shared" si="1"/>
        <v>0</v>
      </c>
      <c r="D51" s="590">
        <v>3610</v>
      </c>
      <c r="E51" s="590">
        <v>4256</v>
      </c>
      <c r="F51" s="590">
        <v>4337</v>
      </c>
      <c r="G51" s="590">
        <v>4365</v>
      </c>
      <c r="H51" s="590">
        <v>4832</v>
      </c>
      <c r="I51" s="590">
        <v>4173</v>
      </c>
      <c r="J51" s="590">
        <v>3824</v>
      </c>
      <c r="K51" s="590">
        <v>4251</v>
      </c>
      <c r="L51" s="590">
        <v>4560</v>
      </c>
      <c r="M51" s="590">
        <v>5744</v>
      </c>
      <c r="N51" s="590">
        <v>6895</v>
      </c>
      <c r="O51" s="590">
        <v>7001</v>
      </c>
      <c r="P51" s="590">
        <v>6452</v>
      </c>
      <c r="Q51" s="590">
        <v>6351</v>
      </c>
      <c r="R51" s="590">
        <v>5973</v>
      </c>
      <c r="S51" s="590">
        <v>4180</v>
      </c>
      <c r="T51" s="590">
        <v>2962</v>
      </c>
      <c r="U51" s="590">
        <v>1686</v>
      </c>
      <c r="V51" s="590">
        <v>808</v>
      </c>
    </row>
    <row r="52" spans="1:22" s="578" customFormat="1" ht="12.75">
      <c r="A52" s="114" t="s">
        <v>369</v>
      </c>
      <c r="B52" s="850">
        <v>518500</v>
      </c>
      <c r="C52" s="266">
        <f t="shared" si="1"/>
        <v>0</v>
      </c>
      <c r="D52" s="590">
        <v>25309</v>
      </c>
      <c r="E52" s="590">
        <v>26334</v>
      </c>
      <c r="F52" s="590">
        <v>22777</v>
      </c>
      <c r="G52" s="590">
        <v>24496</v>
      </c>
      <c r="H52" s="590">
        <v>44660</v>
      </c>
      <c r="I52" s="590">
        <v>55449</v>
      </c>
      <c r="J52" s="590">
        <v>47941</v>
      </c>
      <c r="K52" s="590">
        <v>40325</v>
      </c>
      <c r="L52" s="590">
        <v>32879</v>
      </c>
      <c r="M52" s="590">
        <v>32231</v>
      </c>
      <c r="N52" s="590">
        <v>32249</v>
      </c>
      <c r="O52" s="590">
        <v>30171</v>
      </c>
      <c r="P52" s="590">
        <v>25619</v>
      </c>
      <c r="Q52" s="590">
        <v>22498</v>
      </c>
      <c r="R52" s="590">
        <v>19571</v>
      </c>
      <c r="S52" s="590">
        <v>13692</v>
      </c>
      <c r="T52" s="590">
        <v>11108</v>
      </c>
      <c r="U52" s="590">
        <v>7138</v>
      </c>
      <c r="V52" s="590">
        <v>4053</v>
      </c>
    </row>
    <row r="53" spans="1:22" s="114" customFormat="1" ht="12.75">
      <c r="A53" s="114" t="s">
        <v>68</v>
      </c>
      <c r="B53" s="850">
        <v>51400</v>
      </c>
      <c r="C53" s="266">
        <f t="shared" si="1"/>
        <v>0</v>
      </c>
      <c r="D53" s="590">
        <v>2686</v>
      </c>
      <c r="E53" s="590">
        <v>2900</v>
      </c>
      <c r="F53" s="590">
        <v>2875</v>
      </c>
      <c r="G53" s="590">
        <v>2808</v>
      </c>
      <c r="H53" s="590">
        <v>2900</v>
      </c>
      <c r="I53" s="590">
        <v>2815</v>
      </c>
      <c r="J53" s="590">
        <v>2905</v>
      </c>
      <c r="K53" s="590">
        <v>2961</v>
      </c>
      <c r="L53" s="590">
        <v>3039</v>
      </c>
      <c r="M53" s="590">
        <v>3902</v>
      </c>
      <c r="N53" s="590">
        <v>4167</v>
      </c>
      <c r="O53" s="590">
        <v>3916</v>
      </c>
      <c r="P53" s="590">
        <v>3299</v>
      </c>
      <c r="Q53" s="590">
        <v>3183</v>
      </c>
      <c r="R53" s="590">
        <v>2882</v>
      </c>
      <c r="S53" s="590">
        <v>1888</v>
      </c>
      <c r="T53" s="590">
        <v>1273</v>
      </c>
      <c r="U53" s="590">
        <v>668</v>
      </c>
      <c r="V53" s="590">
        <v>333</v>
      </c>
    </row>
    <row r="54" spans="1:22" s="114" customFormat="1" ht="12.75">
      <c r="A54" s="114" t="s">
        <v>19</v>
      </c>
      <c r="B54" s="850">
        <v>148790</v>
      </c>
      <c r="C54" s="266">
        <f t="shared" si="1"/>
        <v>0</v>
      </c>
      <c r="D54" s="590">
        <v>6488</v>
      </c>
      <c r="E54" s="590">
        <v>7566</v>
      </c>
      <c r="F54" s="590">
        <v>7859</v>
      </c>
      <c r="G54" s="590">
        <v>7245</v>
      </c>
      <c r="H54" s="590">
        <v>7610</v>
      </c>
      <c r="I54" s="590">
        <v>7370</v>
      </c>
      <c r="J54" s="590">
        <v>7506</v>
      </c>
      <c r="K54" s="590">
        <v>7267</v>
      </c>
      <c r="L54" s="590">
        <v>7240</v>
      </c>
      <c r="M54" s="590">
        <v>9898</v>
      </c>
      <c r="N54" s="590">
        <v>11875</v>
      </c>
      <c r="O54" s="590">
        <v>11953</v>
      </c>
      <c r="P54" s="590">
        <v>11034</v>
      </c>
      <c r="Q54" s="590">
        <v>10830</v>
      </c>
      <c r="R54" s="590">
        <v>10011</v>
      </c>
      <c r="S54" s="590">
        <v>7334</v>
      </c>
      <c r="T54" s="590">
        <v>5226</v>
      </c>
      <c r="U54" s="590">
        <v>3021</v>
      </c>
      <c r="V54" s="590">
        <v>1457</v>
      </c>
    </row>
    <row r="55" spans="1:22" s="114" customFormat="1" ht="12.75">
      <c r="A55" s="114" t="s">
        <v>67</v>
      </c>
      <c r="B55" s="850">
        <v>148750</v>
      </c>
      <c r="C55" s="266">
        <f t="shared" si="1"/>
        <v>0</v>
      </c>
      <c r="D55" s="590">
        <v>7510</v>
      </c>
      <c r="E55" s="590">
        <v>8005</v>
      </c>
      <c r="F55" s="590">
        <v>7157</v>
      </c>
      <c r="G55" s="590">
        <v>8401</v>
      </c>
      <c r="H55" s="590">
        <v>13578</v>
      </c>
      <c r="I55" s="590">
        <v>14335</v>
      </c>
      <c r="J55" s="590">
        <v>11419</v>
      </c>
      <c r="K55" s="590">
        <v>9096</v>
      </c>
      <c r="L55" s="590">
        <v>7386</v>
      </c>
      <c r="M55" s="590">
        <v>8500</v>
      </c>
      <c r="N55" s="590">
        <v>9434</v>
      </c>
      <c r="O55" s="590">
        <v>9713</v>
      </c>
      <c r="P55" s="590">
        <v>8229</v>
      </c>
      <c r="Q55" s="590">
        <v>7101</v>
      </c>
      <c r="R55" s="590">
        <v>6658</v>
      </c>
      <c r="S55" s="590">
        <v>4759</v>
      </c>
      <c r="T55" s="590">
        <v>3912</v>
      </c>
      <c r="U55" s="590">
        <v>2369</v>
      </c>
      <c r="V55" s="590">
        <v>1188</v>
      </c>
    </row>
    <row r="56" spans="1:22" s="114" customFormat="1" ht="12.75">
      <c r="A56" s="114" t="s">
        <v>66</v>
      </c>
      <c r="B56" s="850">
        <v>121840</v>
      </c>
      <c r="C56" s="266">
        <f t="shared" si="1"/>
        <v>0</v>
      </c>
      <c r="D56" s="590">
        <v>6349</v>
      </c>
      <c r="E56" s="590">
        <v>6966</v>
      </c>
      <c r="F56" s="590">
        <v>6578</v>
      </c>
      <c r="G56" s="590">
        <v>6330</v>
      </c>
      <c r="H56" s="590">
        <v>6954</v>
      </c>
      <c r="I56" s="590">
        <v>7223</v>
      </c>
      <c r="J56" s="590">
        <v>7237</v>
      </c>
      <c r="K56" s="590">
        <v>7122</v>
      </c>
      <c r="L56" s="590">
        <v>6842</v>
      </c>
      <c r="M56" s="590">
        <v>8863</v>
      </c>
      <c r="N56" s="590">
        <v>9806</v>
      </c>
      <c r="O56" s="590">
        <v>9058</v>
      </c>
      <c r="P56" s="590">
        <v>7959</v>
      </c>
      <c r="Q56" s="590">
        <v>7393</v>
      </c>
      <c r="R56" s="590">
        <v>6778</v>
      </c>
      <c r="S56" s="590">
        <v>4553</v>
      </c>
      <c r="T56" s="590">
        <v>3245</v>
      </c>
      <c r="U56" s="590">
        <v>1696</v>
      </c>
      <c r="V56" s="590">
        <v>888</v>
      </c>
    </row>
    <row r="57" spans="1:22" s="114" customFormat="1" ht="12.75">
      <c r="A57" s="114" t="s">
        <v>65</v>
      </c>
      <c r="B57" s="850">
        <v>108330</v>
      </c>
      <c r="C57" s="266">
        <f t="shared" si="1"/>
        <v>0</v>
      </c>
      <c r="D57" s="590">
        <v>5619</v>
      </c>
      <c r="E57" s="590">
        <v>6273</v>
      </c>
      <c r="F57" s="590">
        <v>6173</v>
      </c>
      <c r="G57" s="590">
        <v>5893</v>
      </c>
      <c r="H57" s="590">
        <v>5846</v>
      </c>
      <c r="I57" s="590">
        <v>5616</v>
      </c>
      <c r="J57" s="590">
        <v>5124</v>
      </c>
      <c r="K57" s="590">
        <v>5841</v>
      </c>
      <c r="L57" s="590">
        <v>6033</v>
      </c>
      <c r="M57" s="590">
        <v>7647</v>
      </c>
      <c r="N57" s="590">
        <v>8404</v>
      </c>
      <c r="O57" s="590">
        <v>8427</v>
      </c>
      <c r="P57" s="590">
        <v>7367</v>
      </c>
      <c r="Q57" s="590">
        <v>6580</v>
      </c>
      <c r="R57" s="590">
        <v>6075</v>
      </c>
      <c r="S57" s="590">
        <v>4536</v>
      </c>
      <c r="T57" s="590">
        <v>3673</v>
      </c>
      <c r="U57" s="590">
        <v>2121</v>
      </c>
      <c r="V57" s="590">
        <v>1082</v>
      </c>
    </row>
    <row r="58" spans="1:22" s="114" customFormat="1" ht="12.75">
      <c r="A58" s="114" t="s">
        <v>64</v>
      </c>
      <c r="B58" s="850">
        <v>105790</v>
      </c>
      <c r="C58" s="266">
        <f t="shared" si="1"/>
        <v>0</v>
      </c>
      <c r="D58" s="590">
        <v>5651</v>
      </c>
      <c r="E58" s="590">
        <v>6408</v>
      </c>
      <c r="F58" s="590">
        <v>6273</v>
      </c>
      <c r="G58" s="590">
        <v>5418</v>
      </c>
      <c r="H58" s="590">
        <v>5692</v>
      </c>
      <c r="I58" s="590">
        <v>5815</v>
      </c>
      <c r="J58" s="590">
        <v>5638</v>
      </c>
      <c r="K58" s="590">
        <v>6236</v>
      </c>
      <c r="L58" s="590">
        <v>6414</v>
      </c>
      <c r="M58" s="590">
        <v>7780</v>
      </c>
      <c r="N58" s="590">
        <v>8359</v>
      </c>
      <c r="O58" s="590">
        <v>8064</v>
      </c>
      <c r="P58" s="590">
        <v>6872</v>
      </c>
      <c r="Q58" s="590">
        <v>5969</v>
      </c>
      <c r="R58" s="590">
        <v>5764</v>
      </c>
      <c r="S58" s="590">
        <v>3960</v>
      </c>
      <c r="T58" s="590">
        <v>2938</v>
      </c>
      <c r="U58" s="590">
        <v>1709</v>
      </c>
      <c r="V58" s="590">
        <v>830</v>
      </c>
    </row>
    <row r="59" spans="1:22" s="114" customFormat="1" ht="12.75">
      <c r="A59" s="114" t="s">
        <v>63</v>
      </c>
      <c r="B59" s="850">
        <v>95170</v>
      </c>
      <c r="C59" s="266">
        <f t="shared" si="1"/>
        <v>0</v>
      </c>
      <c r="D59" s="590">
        <v>5185</v>
      </c>
      <c r="E59" s="590">
        <v>6502</v>
      </c>
      <c r="F59" s="590">
        <v>6476</v>
      </c>
      <c r="G59" s="590">
        <v>5671</v>
      </c>
      <c r="H59" s="590">
        <v>5196</v>
      </c>
      <c r="I59" s="590">
        <v>4604</v>
      </c>
      <c r="J59" s="590">
        <v>4330</v>
      </c>
      <c r="K59" s="590">
        <v>5338</v>
      </c>
      <c r="L59" s="590">
        <v>5982</v>
      </c>
      <c r="M59" s="590">
        <v>6874</v>
      </c>
      <c r="N59" s="590">
        <v>7262</v>
      </c>
      <c r="O59" s="590">
        <v>6822</v>
      </c>
      <c r="P59" s="590">
        <v>6031</v>
      </c>
      <c r="Q59" s="590">
        <v>5155</v>
      </c>
      <c r="R59" s="590">
        <v>4755</v>
      </c>
      <c r="S59" s="590">
        <v>3463</v>
      </c>
      <c r="T59" s="590">
        <v>2815</v>
      </c>
      <c r="U59" s="590">
        <v>1743</v>
      </c>
      <c r="V59" s="590">
        <v>966</v>
      </c>
    </row>
    <row r="60" spans="1:22" s="114" customFormat="1" ht="12.75">
      <c r="A60" s="114" t="s">
        <v>62</v>
      </c>
      <c r="B60" s="850">
        <v>160340</v>
      </c>
      <c r="C60" s="266">
        <f t="shared" si="1"/>
        <v>0</v>
      </c>
      <c r="D60" s="590">
        <v>8175</v>
      </c>
      <c r="E60" s="590">
        <v>9345</v>
      </c>
      <c r="F60" s="590">
        <v>9026</v>
      </c>
      <c r="G60" s="590">
        <v>8461</v>
      </c>
      <c r="H60" s="590">
        <v>8926</v>
      </c>
      <c r="I60" s="590">
        <v>9415</v>
      </c>
      <c r="J60" s="590">
        <v>9819</v>
      </c>
      <c r="K60" s="590">
        <v>10414</v>
      </c>
      <c r="L60" s="590">
        <v>10402</v>
      </c>
      <c r="M60" s="590">
        <v>12330</v>
      </c>
      <c r="N60" s="590">
        <v>12785</v>
      </c>
      <c r="O60" s="590">
        <v>11509</v>
      </c>
      <c r="P60" s="590">
        <v>9727</v>
      </c>
      <c r="Q60" s="590">
        <v>9025</v>
      </c>
      <c r="R60" s="590">
        <v>8024</v>
      </c>
      <c r="S60" s="590">
        <v>5630</v>
      </c>
      <c r="T60" s="590">
        <v>4053</v>
      </c>
      <c r="U60" s="590">
        <v>2179</v>
      </c>
      <c r="V60" s="590">
        <v>1095</v>
      </c>
    </row>
    <row r="61" spans="1:22" s="114" customFormat="1" ht="12.75">
      <c r="A61" s="114" t="s">
        <v>20</v>
      </c>
      <c r="B61" s="850">
        <v>371910</v>
      </c>
      <c r="C61" s="266">
        <f t="shared" si="1"/>
        <v>0</v>
      </c>
      <c r="D61" s="590">
        <v>18956</v>
      </c>
      <c r="E61" s="590">
        <v>21372</v>
      </c>
      <c r="F61" s="590">
        <v>20356</v>
      </c>
      <c r="G61" s="590">
        <v>20297</v>
      </c>
      <c r="H61" s="590">
        <v>23933</v>
      </c>
      <c r="I61" s="590">
        <v>22193</v>
      </c>
      <c r="J61" s="590">
        <v>21114</v>
      </c>
      <c r="K61" s="590">
        <v>22099</v>
      </c>
      <c r="L61" s="590">
        <v>21336</v>
      </c>
      <c r="M61" s="590">
        <v>25932</v>
      </c>
      <c r="N61" s="590">
        <v>28128</v>
      </c>
      <c r="O61" s="590">
        <v>26819</v>
      </c>
      <c r="P61" s="590">
        <v>23785</v>
      </c>
      <c r="Q61" s="590">
        <v>21963</v>
      </c>
      <c r="R61" s="590">
        <v>20873</v>
      </c>
      <c r="S61" s="590">
        <v>14045</v>
      </c>
      <c r="T61" s="590">
        <v>9995</v>
      </c>
      <c r="U61" s="590">
        <v>5681</v>
      </c>
      <c r="V61" s="590">
        <v>3033</v>
      </c>
    </row>
    <row r="62" spans="1:22" s="114" customFormat="1" ht="12.75">
      <c r="A62" s="114" t="s">
        <v>61</v>
      </c>
      <c r="B62" s="850">
        <v>626410</v>
      </c>
      <c r="C62" s="266">
        <f t="shared" si="1"/>
        <v>0</v>
      </c>
      <c r="D62" s="590">
        <v>33646</v>
      </c>
      <c r="E62" s="590">
        <v>32848</v>
      </c>
      <c r="F62" s="590">
        <v>28128</v>
      </c>
      <c r="G62" s="590">
        <v>31575</v>
      </c>
      <c r="H62" s="590">
        <v>53396</v>
      </c>
      <c r="I62" s="590">
        <v>68913</v>
      </c>
      <c r="J62" s="590">
        <v>58230</v>
      </c>
      <c r="K62" s="590">
        <v>47631</v>
      </c>
      <c r="L62" s="590">
        <v>36324</v>
      </c>
      <c r="M62" s="590">
        <v>39044</v>
      </c>
      <c r="N62" s="590">
        <v>41307</v>
      </c>
      <c r="O62" s="590">
        <v>39157</v>
      </c>
      <c r="P62" s="590">
        <v>31946</v>
      </c>
      <c r="Q62" s="590">
        <v>24866</v>
      </c>
      <c r="R62" s="590">
        <v>20937</v>
      </c>
      <c r="S62" s="590">
        <v>15457</v>
      </c>
      <c r="T62" s="590">
        <v>12038</v>
      </c>
      <c r="U62" s="590">
        <v>7182</v>
      </c>
      <c r="V62" s="590">
        <v>3785</v>
      </c>
    </row>
    <row r="63" spans="1:22" s="114" customFormat="1" ht="12.75">
      <c r="A63" s="114" t="s">
        <v>60</v>
      </c>
      <c r="B63" s="850">
        <v>235540</v>
      </c>
      <c r="C63" s="266">
        <f t="shared" si="1"/>
        <v>0</v>
      </c>
      <c r="D63" s="590">
        <v>11176</v>
      </c>
      <c r="E63" s="590">
        <v>12641</v>
      </c>
      <c r="F63" s="590">
        <v>13025</v>
      </c>
      <c r="G63" s="590">
        <v>12389</v>
      </c>
      <c r="H63" s="590">
        <v>11797</v>
      </c>
      <c r="I63" s="590">
        <v>12135</v>
      </c>
      <c r="J63" s="590">
        <v>13501</v>
      </c>
      <c r="K63" s="590">
        <v>13815</v>
      </c>
      <c r="L63" s="590">
        <v>13183</v>
      </c>
      <c r="M63" s="590">
        <v>16284</v>
      </c>
      <c r="N63" s="590">
        <v>18878</v>
      </c>
      <c r="O63" s="590">
        <v>18098</v>
      </c>
      <c r="P63" s="590">
        <v>16622</v>
      </c>
      <c r="Q63" s="590">
        <v>15524</v>
      </c>
      <c r="R63" s="590">
        <v>13868</v>
      </c>
      <c r="S63" s="590">
        <v>9685</v>
      </c>
      <c r="T63" s="590">
        <v>6805</v>
      </c>
      <c r="U63" s="590">
        <v>4052</v>
      </c>
      <c r="V63" s="590">
        <v>2062</v>
      </c>
    </row>
    <row r="64" spans="1:22" s="114" customFormat="1" ht="12.75">
      <c r="A64" s="114" t="s">
        <v>59</v>
      </c>
      <c r="B64" s="850">
        <v>78150</v>
      </c>
      <c r="C64" s="266">
        <f t="shared" si="1"/>
        <v>0</v>
      </c>
      <c r="D64" s="590">
        <v>3579</v>
      </c>
      <c r="E64" s="590">
        <v>4081</v>
      </c>
      <c r="F64" s="590">
        <v>4183</v>
      </c>
      <c r="G64" s="590">
        <v>4063</v>
      </c>
      <c r="H64" s="590">
        <v>4502</v>
      </c>
      <c r="I64" s="590">
        <v>4664</v>
      </c>
      <c r="J64" s="590">
        <v>4414</v>
      </c>
      <c r="K64" s="590">
        <v>4464</v>
      </c>
      <c r="L64" s="590">
        <v>4186</v>
      </c>
      <c r="M64" s="590">
        <v>5285</v>
      </c>
      <c r="N64" s="590">
        <v>6478</v>
      </c>
      <c r="O64" s="590">
        <v>6585</v>
      </c>
      <c r="P64" s="590">
        <v>5284</v>
      </c>
      <c r="Q64" s="590">
        <v>4760</v>
      </c>
      <c r="R64" s="590">
        <v>4227</v>
      </c>
      <c r="S64" s="590">
        <v>3051</v>
      </c>
      <c r="T64" s="590">
        <v>2267</v>
      </c>
      <c r="U64" s="590">
        <v>1377</v>
      </c>
      <c r="V64" s="590">
        <v>700</v>
      </c>
    </row>
    <row r="65" spans="1:22" s="114" customFormat="1" ht="12.75">
      <c r="A65" s="114" t="s">
        <v>58</v>
      </c>
      <c r="B65" s="850">
        <v>91340</v>
      </c>
      <c r="C65" s="266">
        <f t="shared" si="1"/>
        <v>0</v>
      </c>
      <c r="D65" s="590">
        <v>5821</v>
      </c>
      <c r="E65" s="590">
        <v>5680</v>
      </c>
      <c r="F65" s="590">
        <v>5142</v>
      </c>
      <c r="G65" s="590">
        <v>4831</v>
      </c>
      <c r="H65" s="590">
        <v>4848</v>
      </c>
      <c r="I65" s="590">
        <v>5522</v>
      </c>
      <c r="J65" s="590">
        <v>5816</v>
      </c>
      <c r="K65" s="590">
        <v>6145</v>
      </c>
      <c r="L65" s="590">
        <v>5506</v>
      </c>
      <c r="M65" s="590">
        <v>6321</v>
      </c>
      <c r="N65" s="590">
        <v>6654</v>
      </c>
      <c r="O65" s="590">
        <v>6422</v>
      </c>
      <c r="P65" s="590">
        <v>5603</v>
      </c>
      <c r="Q65" s="590">
        <v>5173</v>
      </c>
      <c r="R65" s="590">
        <v>4767</v>
      </c>
      <c r="S65" s="590">
        <v>3089</v>
      </c>
      <c r="T65" s="590">
        <v>2223</v>
      </c>
      <c r="U65" s="590">
        <v>1208</v>
      </c>
      <c r="V65" s="590">
        <v>569</v>
      </c>
    </row>
    <row r="66" spans="1:22" s="114" customFormat="1" ht="12.75">
      <c r="A66" s="114" t="s">
        <v>57</v>
      </c>
      <c r="B66" s="850">
        <v>95520</v>
      </c>
      <c r="C66" s="266">
        <f t="shared" si="1"/>
        <v>0</v>
      </c>
      <c r="D66" s="590">
        <v>4522</v>
      </c>
      <c r="E66" s="590">
        <v>5228</v>
      </c>
      <c r="F66" s="590">
        <v>5357</v>
      </c>
      <c r="G66" s="590">
        <v>5232</v>
      </c>
      <c r="H66" s="590">
        <v>5219</v>
      </c>
      <c r="I66" s="590">
        <v>5349</v>
      </c>
      <c r="J66" s="590">
        <v>5628</v>
      </c>
      <c r="K66" s="590">
        <v>5527</v>
      </c>
      <c r="L66" s="590">
        <v>5485</v>
      </c>
      <c r="M66" s="590">
        <v>6966</v>
      </c>
      <c r="N66" s="590">
        <v>7305</v>
      </c>
      <c r="O66" s="590">
        <v>6948</v>
      </c>
      <c r="P66" s="590">
        <v>6331</v>
      </c>
      <c r="Q66" s="590">
        <v>5825</v>
      </c>
      <c r="R66" s="590">
        <v>5414</v>
      </c>
      <c r="S66" s="590">
        <v>3835</v>
      </c>
      <c r="T66" s="590">
        <v>2815</v>
      </c>
      <c r="U66" s="590">
        <v>1665</v>
      </c>
      <c r="V66" s="590">
        <v>869</v>
      </c>
    </row>
    <row r="67" spans="1:22" s="578" customFormat="1" ht="12.75">
      <c r="A67" s="578" t="s">
        <v>368</v>
      </c>
      <c r="B67" s="850">
        <v>26830</v>
      </c>
      <c r="C67" s="266">
        <f t="shared" si="1"/>
        <v>0</v>
      </c>
      <c r="D67" s="590">
        <v>1199</v>
      </c>
      <c r="E67" s="590">
        <v>1348</v>
      </c>
      <c r="F67" s="590">
        <v>1494</v>
      </c>
      <c r="G67" s="590">
        <v>1264</v>
      </c>
      <c r="H67" s="590">
        <v>1180</v>
      </c>
      <c r="I67" s="590">
        <v>1134</v>
      </c>
      <c r="J67" s="590">
        <v>1293</v>
      </c>
      <c r="K67" s="590">
        <v>1424</v>
      </c>
      <c r="L67" s="590">
        <v>1562</v>
      </c>
      <c r="M67" s="590">
        <v>1944</v>
      </c>
      <c r="N67" s="590">
        <v>2112</v>
      </c>
      <c r="O67" s="590">
        <v>2116</v>
      </c>
      <c r="P67" s="590">
        <v>1935</v>
      </c>
      <c r="Q67" s="590">
        <v>1948</v>
      </c>
      <c r="R67" s="590">
        <v>1717</v>
      </c>
      <c r="S67" s="590">
        <v>1324</v>
      </c>
      <c r="T67" s="590">
        <v>940</v>
      </c>
      <c r="U67" s="590">
        <v>566</v>
      </c>
      <c r="V67" s="590">
        <v>330</v>
      </c>
    </row>
    <row r="68" spans="1:22" s="114" customFormat="1" ht="12.75">
      <c r="A68" s="114" t="s">
        <v>56</v>
      </c>
      <c r="B68" s="850">
        <v>135280</v>
      </c>
      <c r="C68" s="266">
        <f t="shared" si="1"/>
        <v>0</v>
      </c>
      <c r="D68" s="590">
        <v>6442</v>
      </c>
      <c r="E68" s="590">
        <v>7358</v>
      </c>
      <c r="F68" s="590">
        <v>7520</v>
      </c>
      <c r="G68" s="590">
        <v>7261</v>
      </c>
      <c r="H68" s="590">
        <v>8075</v>
      </c>
      <c r="I68" s="590">
        <v>7452</v>
      </c>
      <c r="J68" s="590">
        <v>7015</v>
      </c>
      <c r="K68" s="590">
        <v>6970</v>
      </c>
      <c r="L68" s="590">
        <v>7221</v>
      </c>
      <c r="M68" s="590">
        <v>9421</v>
      </c>
      <c r="N68" s="590">
        <v>10625</v>
      </c>
      <c r="O68" s="590">
        <v>10407</v>
      </c>
      <c r="P68" s="590">
        <v>9439</v>
      </c>
      <c r="Q68" s="590">
        <v>8811</v>
      </c>
      <c r="R68" s="590">
        <v>8282</v>
      </c>
      <c r="S68" s="590">
        <v>5819</v>
      </c>
      <c r="T68" s="590">
        <v>3842</v>
      </c>
      <c r="U68" s="590">
        <v>2193</v>
      </c>
      <c r="V68" s="590">
        <v>1127</v>
      </c>
    </row>
    <row r="69" spans="1:22" s="114" customFormat="1" ht="12.75">
      <c r="A69" s="114" t="s">
        <v>55</v>
      </c>
      <c r="B69" s="850">
        <v>340180</v>
      </c>
      <c r="C69" s="266">
        <f t="shared" si="1"/>
        <v>0</v>
      </c>
      <c r="D69" s="590">
        <v>18329</v>
      </c>
      <c r="E69" s="590">
        <v>20278</v>
      </c>
      <c r="F69" s="590">
        <v>20444</v>
      </c>
      <c r="G69" s="590">
        <v>19546</v>
      </c>
      <c r="H69" s="590">
        <v>20572</v>
      </c>
      <c r="I69" s="590">
        <v>20985</v>
      </c>
      <c r="J69" s="590">
        <v>21571</v>
      </c>
      <c r="K69" s="590">
        <v>22661</v>
      </c>
      <c r="L69" s="590">
        <v>21105</v>
      </c>
      <c r="M69" s="590">
        <v>24993</v>
      </c>
      <c r="N69" s="590">
        <v>26727</v>
      </c>
      <c r="O69" s="590">
        <v>24279</v>
      </c>
      <c r="P69" s="590">
        <v>20686</v>
      </c>
      <c r="Q69" s="590">
        <v>17974</v>
      </c>
      <c r="R69" s="590">
        <v>15456</v>
      </c>
      <c r="S69" s="590">
        <v>11108</v>
      </c>
      <c r="T69" s="590">
        <v>7705</v>
      </c>
      <c r="U69" s="590">
        <v>4035</v>
      </c>
      <c r="V69" s="590">
        <v>1726</v>
      </c>
    </row>
    <row r="70" spans="1:22" s="114" customFormat="1" ht="12.75">
      <c r="A70" s="114" t="s">
        <v>54</v>
      </c>
      <c r="B70" s="850">
        <v>22190</v>
      </c>
      <c r="C70" s="266">
        <f t="shared" si="1"/>
        <v>0</v>
      </c>
      <c r="D70" s="590">
        <v>966</v>
      </c>
      <c r="E70" s="590">
        <v>1156</v>
      </c>
      <c r="F70" s="590">
        <v>1202</v>
      </c>
      <c r="G70" s="590">
        <v>1066</v>
      </c>
      <c r="H70" s="590">
        <v>1051</v>
      </c>
      <c r="I70" s="590">
        <v>1215</v>
      </c>
      <c r="J70" s="590">
        <v>1239</v>
      </c>
      <c r="K70" s="590">
        <v>1217</v>
      </c>
      <c r="L70" s="590">
        <v>1176</v>
      </c>
      <c r="M70" s="590">
        <v>1523</v>
      </c>
      <c r="N70" s="590">
        <v>1822</v>
      </c>
      <c r="O70" s="590">
        <v>1750</v>
      </c>
      <c r="P70" s="590">
        <v>1573</v>
      </c>
      <c r="Q70" s="590">
        <v>1524</v>
      </c>
      <c r="R70" s="590">
        <v>1365</v>
      </c>
      <c r="S70" s="590">
        <v>1055</v>
      </c>
      <c r="T70" s="590">
        <v>704</v>
      </c>
      <c r="U70" s="590">
        <v>387</v>
      </c>
      <c r="V70" s="590">
        <v>199</v>
      </c>
    </row>
    <row r="71" spans="1:22" s="114" customFormat="1" ht="12.75">
      <c r="A71" s="114" t="s">
        <v>53</v>
      </c>
      <c r="B71" s="850">
        <v>151290</v>
      </c>
      <c r="C71" s="266">
        <f t="shared" si="1"/>
        <v>0</v>
      </c>
      <c r="D71" s="590">
        <v>6897</v>
      </c>
      <c r="E71" s="590">
        <v>7956</v>
      </c>
      <c r="F71" s="590">
        <v>7954</v>
      </c>
      <c r="G71" s="590">
        <v>8043</v>
      </c>
      <c r="H71" s="590">
        <v>7710</v>
      </c>
      <c r="I71" s="590">
        <v>8235</v>
      </c>
      <c r="J71" s="590">
        <v>8534</v>
      </c>
      <c r="K71" s="590">
        <v>8677</v>
      </c>
      <c r="L71" s="590">
        <v>8185</v>
      </c>
      <c r="M71" s="590">
        <v>10320</v>
      </c>
      <c r="N71" s="590">
        <v>12014</v>
      </c>
      <c r="O71" s="590">
        <v>11289</v>
      </c>
      <c r="P71" s="590">
        <v>10277</v>
      </c>
      <c r="Q71" s="590">
        <v>9914</v>
      </c>
      <c r="R71" s="590">
        <v>9023</v>
      </c>
      <c r="S71" s="590">
        <v>6638</v>
      </c>
      <c r="T71" s="590">
        <v>4845</v>
      </c>
      <c r="U71" s="590">
        <v>3054</v>
      </c>
      <c r="V71" s="590">
        <v>1725</v>
      </c>
    </row>
    <row r="72" spans="1:22" s="114" customFormat="1" ht="12.75">
      <c r="A72" s="114" t="s">
        <v>52</v>
      </c>
      <c r="B72" s="850">
        <v>177790</v>
      </c>
      <c r="C72" s="266">
        <f t="shared" si="1"/>
        <v>0</v>
      </c>
      <c r="D72" s="590">
        <v>9022</v>
      </c>
      <c r="E72" s="590">
        <v>9767</v>
      </c>
      <c r="F72" s="590">
        <v>9585</v>
      </c>
      <c r="G72" s="590">
        <v>9325</v>
      </c>
      <c r="H72" s="590">
        <v>10688</v>
      </c>
      <c r="I72" s="590">
        <v>11725</v>
      </c>
      <c r="J72" s="590">
        <v>11515</v>
      </c>
      <c r="K72" s="590">
        <v>11348</v>
      </c>
      <c r="L72" s="590">
        <v>10007</v>
      </c>
      <c r="M72" s="590">
        <v>12564</v>
      </c>
      <c r="N72" s="590">
        <v>14169</v>
      </c>
      <c r="O72" s="590">
        <v>13499</v>
      </c>
      <c r="P72" s="590">
        <v>11288</v>
      </c>
      <c r="Q72" s="590">
        <v>9663</v>
      </c>
      <c r="R72" s="590">
        <v>8783</v>
      </c>
      <c r="S72" s="590">
        <v>6190</v>
      </c>
      <c r="T72" s="590">
        <v>4729</v>
      </c>
      <c r="U72" s="590">
        <v>2603</v>
      </c>
      <c r="V72" s="590">
        <v>1320</v>
      </c>
    </row>
    <row r="73" spans="1:22" s="114" customFormat="1" ht="12.75">
      <c r="A73" s="114" t="s">
        <v>51</v>
      </c>
      <c r="B73" s="850">
        <v>115270</v>
      </c>
      <c r="C73" s="266">
        <f t="shared" si="1"/>
        <v>0</v>
      </c>
      <c r="D73" s="590">
        <v>5486</v>
      </c>
      <c r="E73" s="590">
        <v>6205</v>
      </c>
      <c r="F73" s="590">
        <v>6213</v>
      </c>
      <c r="G73" s="590">
        <v>5827</v>
      </c>
      <c r="H73" s="590">
        <v>5553</v>
      </c>
      <c r="I73" s="590">
        <v>5178</v>
      </c>
      <c r="J73" s="590">
        <v>5315</v>
      </c>
      <c r="K73" s="590">
        <v>5792</v>
      </c>
      <c r="L73" s="590">
        <v>6040</v>
      </c>
      <c r="M73" s="590">
        <v>8320</v>
      </c>
      <c r="N73" s="590">
        <v>9408</v>
      </c>
      <c r="O73" s="590">
        <v>9291</v>
      </c>
      <c r="P73" s="590">
        <v>8539</v>
      </c>
      <c r="Q73" s="590">
        <v>8078</v>
      </c>
      <c r="R73" s="590">
        <v>7785</v>
      </c>
      <c r="S73" s="590">
        <v>5298</v>
      </c>
      <c r="T73" s="590">
        <v>3741</v>
      </c>
      <c r="U73" s="590">
        <v>2177</v>
      </c>
      <c r="V73" s="590">
        <v>1024</v>
      </c>
    </row>
    <row r="74" spans="1:22" s="114" customFormat="1" ht="12.75">
      <c r="A74" s="114" t="s">
        <v>50</v>
      </c>
      <c r="B74" s="850">
        <v>22990</v>
      </c>
      <c r="C74" s="266">
        <f t="shared" si="1"/>
        <v>0</v>
      </c>
      <c r="D74" s="590">
        <v>1195</v>
      </c>
      <c r="E74" s="590">
        <v>1405</v>
      </c>
      <c r="F74" s="590">
        <v>1343</v>
      </c>
      <c r="G74" s="590">
        <v>1241</v>
      </c>
      <c r="H74" s="590">
        <v>1204</v>
      </c>
      <c r="I74" s="590">
        <v>1287</v>
      </c>
      <c r="J74" s="590">
        <v>1388</v>
      </c>
      <c r="K74" s="590">
        <v>1381</v>
      </c>
      <c r="L74" s="590">
        <v>1400</v>
      </c>
      <c r="M74" s="590">
        <v>1637</v>
      </c>
      <c r="N74" s="590">
        <v>1758</v>
      </c>
      <c r="O74" s="590">
        <v>1657</v>
      </c>
      <c r="P74" s="590">
        <v>1539</v>
      </c>
      <c r="Q74" s="590">
        <v>1387</v>
      </c>
      <c r="R74" s="590">
        <v>1202</v>
      </c>
      <c r="S74" s="590">
        <v>900</v>
      </c>
      <c r="T74" s="590">
        <v>592</v>
      </c>
      <c r="U74" s="590">
        <v>312</v>
      </c>
      <c r="V74" s="590">
        <v>162</v>
      </c>
    </row>
    <row r="75" spans="1:22" s="114" customFormat="1" ht="12.75">
      <c r="A75" s="114" t="s">
        <v>49</v>
      </c>
      <c r="B75" s="850">
        <v>112550</v>
      </c>
      <c r="C75" s="266">
        <f t="shared" si="1"/>
        <v>0</v>
      </c>
      <c r="D75" s="590">
        <v>5097</v>
      </c>
      <c r="E75" s="590">
        <v>5698</v>
      </c>
      <c r="F75" s="590">
        <v>5750</v>
      </c>
      <c r="G75" s="590">
        <v>5633</v>
      </c>
      <c r="H75" s="590">
        <v>5972</v>
      </c>
      <c r="I75" s="590">
        <v>5531</v>
      </c>
      <c r="J75" s="590">
        <v>5562</v>
      </c>
      <c r="K75" s="590">
        <v>5781</v>
      </c>
      <c r="L75" s="590">
        <v>5834</v>
      </c>
      <c r="M75" s="590">
        <v>7589</v>
      </c>
      <c r="N75" s="590">
        <v>8758</v>
      </c>
      <c r="O75" s="590">
        <v>8858</v>
      </c>
      <c r="P75" s="590">
        <v>8301</v>
      </c>
      <c r="Q75" s="590">
        <v>7926</v>
      </c>
      <c r="R75" s="590">
        <v>7508</v>
      </c>
      <c r="S75" s="590">
        <v>5292</v>
      </c>
      <c r="T75" s="590">
        <v>3931</v>
      </c>
      <c r="U75" s="590">
        <v>2281</v>
      </c>
      <c r="V75" s="590">
        <v>1248</v>
      </c>
    </row>
    <row r="76" spans="1:22" s="114" customFormat="1" ht="12.75">
      <c r="A76" s="114" t="s">
        <v>48</v>
      </c>
      <c r="B76" s="850">
        <v>319020</v>
      </c>
      <c r="C76" s="266">
        <f t="shared" si="1"/>
        <v>0</v>
      </c>
      <c r="D76" s="590">
        <v>16803</v>
      </c>
      <c r="E76" s="590">
        <v>17865</v>
      </c>
      <c r="F76" s="590">
        <v>17416</v>
      </c>
      <c r="G76" s="590">
        <v>16828</v>
      </c>
      <c r="H76" s="590">
        <v>17757</v>
      </c>
      <c r="I76" s="590">
        <v>18349</v>
      </c>
      <c r="J76" s="590">
        <v>18629</v>
      </c>
      <c r="K76" s="590">
        <v>20274</v>
      </c>
      <c r="L76" s="590">
        <v>19200</v>
      </c>
      <c r="M76" s="590">
        <v>23475</v>
      </c>
      <c r="N76" s="590">
        <v>25173</v>
      </c>
      <c r="O76" s="590">
        <v>24568</v>
      </c>
      <c r="P76" s="590">
        <v>21386</v>
      </c>
      <c r="Q76" s="590">
        <v>18264</v>
      </c>
      <c r="R76" s="590">
        <v>16142</v>
      </c>
      <c r="S76" s="590">
        <v>11433</v>
      </c>
      <c r="T76" s="590">
        <v>8343</v>
      </c>
      <c r="U76" s="590">
        <v>4784</v>
      </c>
      <c r="V76" s="590">
        <v>2331</v>
      </c>
    </row>
    <row r="77" spans="1:22" s="114" customFormat="1" ht="12.75">
      <c r="A77" s="114" t="s">
        <v>47</v>
      </c>
      <c r="B77" s="850">
        <v>94330</v>
      </c>
      <c r="C77" s="266">
        <f t="shared" si="1"/>
        <v>0</v>
      </c>
      <c r="D77" s="590">
        <v>4294</v>
      </c>
      <c r="E77" s="590">
        <v>4865</v>
      </c>
      <c r="F77" s="590">
        <v>5308</v>
      </c>
      <c r="G77" s="590">
        <v>5864</v>
      </c>
      <c r="H77" s="590">
        <v>7911</v>
      </c>
      <c r="I77" s="590">
        <v>6500</v>
      </c>
      <c r="J77" s="590">
        <v>5123</v>
      </c>
      <c r="K77" s="590">
        <v>5111</v>
      </c>
      <c r="L77" s="590">
        <v>5249</v>
      </c>
      <c r="M77" s="590">
        <v>6684</v>
      </c>
      <c r="N77" s="590">
        <v>7176</v>
      </c>
      <c r="O77" s="590">
        <v>6648</v>
      </c>
      <c r="P77" s="590">
        <v>5595</v>
      </c>
      <c r="Q77" s="590">
        <v>5051</v>
      </c>
      <c r="R77" s="590">
        <v>4808</v>
      </c>
      <c r="S77" s="590">
        <v>3513</v>
      </c>
      <c r="T77" s="590">
        <v>2518</v>
      </c>
      <c r="U77" s="590">
        <v>1392</v>
      </c>
      <c r="V77" s="590">
        <v>720</v>
      </c>
    </row>
    <row r="78" spans="1:22" s="114" customFormat="1" ht="12.75">
      <c r="A78" s="114" t="s">
        <v>46</v>
      </c>
      <c r="B78" s="850">
        <v>89130</v>
      </c>
      <c r="C78" s="266">
        <f t="shared" si="1"/>
        <v>0</v>
      </c>
      <c r="D78" s="590">
        <v>4626</v>
      </c>
      <c r="E78" s="590">
        <v>5225</v>
      </c>
      <c r="F78" s="590">
        <v>4934</v>
      </c>
      <c r="G78" s="590">
        <v>4622</v>
      </c>
      <c r="H78" s="590">
        <v>5242</v>
      </c>
      <c r="I78" s="590">
        <v>5825</v>
      </c>
      <c r="J78" s="590">
        <v>5643</v>
      </c>
      <c r="K78" s="590">
        <v>5427</v>
      </c>
      <c r="L78" s="590">
        <v>4827</v>
      </c>
      <c r="M78" s="590">
        <v>6150</v>
      </c>
      <c r="N78" s="590">
        <v>7168</v>
      </c>
      <c r="O78" s="590">
        <v>6892</v>
      </c>
      <c r="P78" s="590">
        <v>6122</v>
      </c>
      <c r="Q78" s="590">
        <v>4987</v>
      </c>
      <c r="R78" s="590">
        <v>4385</v>
      </c>
      <c r="S78" s="590">
        <v>3055</v>
      </c>
      <c r="T78" s="590">
        <v>2147</v>
      </c>
      <c r="U78" s="590">
        <v>1280</v>
      </c>
      <c r="V78" s="590">
        <v>573</v>
      </c>
    </row>
    <row r="79" spans="1:22" s="114" customFormat="1" ht="12.75">
      <c r="A79" s="114" t="s">
        <v>45</v>
      </c>
      <c r="B79" s="850">
        <v>182140</v>
      </c>
      <c r="C79" s="266">
        <f t="shared" si="1"/>
        <v>0</v>
      </c>
      <c r="D79" s="590">
        <v>10357</v>
      </c>
      <c r="E79" s="590">
        <v>11627</v>
      </c>
      <c r="F79" s="590">
        <v>11452</v>
      </c>
      <c r="G79" s="590">
        <v>10209</v>
      </c>
      <c r="H79" s="590">
        <v>10415</v>
      </c>
      <c r="I79" s="590">
        <v>10766</v>
      </c>
      <c r="J79" s="590">
        <v>12052</v>
      </c>
      <c r="K79" s="590">
        <v>12247</v>
      </c>
      <c r="L79" s="590">
        <v>11735</v>
      </c>
      <c r="M79" s="590">
        <v>14006</v>
      </c>
      <c r="N79" s="590">
        <v>14269</v>
      </c>
      <c r="O79" s="590">
        <v>12930</v>
      </c>
      <c r="P79" s="590">
        <v>10265</v>
      </c>
      <c r="Q79" s="590">
        <v>9146</v>
      </c>
      <c r="R79" s="590">
        <v>8258</v>
      </c>
      <c r="S79" s="590">
        <v>5734</v>
      </c>
      <c r="T79" s="590">
        <v>3764</v>
      </c>
      <c r="U79" s="590">
        <v>1947</v>
      </c>
      <c r="V79" s="590">
        <v>961</v>
      </c>
    </row>
    <row r="80" spans="1:22" s="114" customFormat="1" ht="12.75">
      <c r="A80" s="275"/>
    </row>
    <row r="81" spans="1:22" s="114" customFormat="1" ht="12.75">
      <c r="A81" s="1820" t="s">
        <v>673</v>
      </c>
      <c r="B81" s="1820"/>
      <c r="C81" s="1820"/>
      <c r="D81" s="1820"/>
      <c r="E81" s="1820"/>
      <c r="F81" s="1820"/>
      <c r="G81" s="1820"/>
    </row>
    <row r="82" spans="1:22" s="835" customFormat="1" ht="12.75">
      <c r="B82" s="846">
        <f>B46-'HB4 calc HB rates'!B27</f>
        <v>0</v>
      </c>
      <c r="C82" s="846"/>
      <c r="D82" s="846">
        <f>D46-'HB4 calc HB rates'!D27</f>
        <v>0</v>
      </c>
      <c r="E82" s="846">
        <f>E46-'HB4 calc HB rates'!E27</f>
        <v>0</v>
      </c>
      <c r="F82" s="846">
        <f>F46-'HB4 calc HB rates'!F27</f>
        <v>0</v>
      </c>
      <c r="G82" s="846">
        <f>G46-'HB4 calc HB rates'!G27</f>
        <v>0</v>
      </c>
      <c r="H82" s="846">
        <f>H46-'HB4 calc HB rates'!H27</f>
        <v>0</v>
      </c>
      <c r="I82" s="846">
        <f>I46-'HB4 calc HB rates'!I27</f>
        <v>0</v>
      </c>
      <c r="J82" s="846">
        <f>J46-'HB4 calc HB rates'!J27</f>
        <v>0</v>
      </c>
      <c r="K82" s="846">
        <f>K46-'HB4 calc HB rates'!K27</f>
        <v>0</v>
      </c>
      <c r="L82" s="846">
        <f>L46-'HB4 calc HB rates'!L27</f>
        <v>0</v>
      </c>
      <c r="M82" s="846">
        <f>M46-'HB4 calc HB rates'!M27</f>
        <v>0</v>
      </c>
      <c r="N82" s="846">
        <f>N46-'HB4 calc HB rates'!N27</f>
        <v>0</v>
      </c>
      <c r="O82" s="846">
        <f>O46-'HB4 calc HB rates'!O27</f>
        <v>0</v>
      </c>
      <c r="P82" s="846">
        <f>P46-'HB4 calc HB rates'!P27</f>
        <v>0</v>
      </c>
      <c r="Q82" s="846">
        <f>Q46-'HB4 calc HB rates'!Q27</f>
        <v>0</v>
      </c>
      <c r="R82" s="846">
        <f>R46-'HB4 calc HB rates'!R27</f>
        <v>0</v>
      </c>
      <c r="S82" s="846">
        <f>S46-'HB4 calc HB rates'!S27</f>
        <v>0</v>
      </c>
      <c r="T82" s="846">
        <f>T46-'HB4 calc HB rates'!T27</f>
        <v>0</v>
      </c>
      <c r="U82" s="846">
        <f>U46-'HB4 calc HB rates'!U27</f>
        <v>0</v>
      </c>
      <c r="V82" s="846">
        <f>V46-'HB4 calc HB rates'!V27</f>
        <v>0</v>
      </c>
    </row>
    <row r="83" spans="1:22" s="835" customFormat="1" ht="12.75"/>
    <row r="84" spans="1:22" s="114" customFormat="1" ht="12.75">
      <c r="A84" s="275"/>
    </row>
    <row r="85" spans="1:22" s="798" customFormat="1" ht="12.75">
      <c r="A85" s="1341" t="s">
        <v>296</v>
      </c>
      <c r="B85" s="1341"/>
      <c r="C85" s="1341"/>
      <c r="D85" s="1341"/>
      <c r="E85" s="1341"/>
      <c r="F85" s="1341"/>
      <c r="G85" s="1341"/>
      <c r="H85" s="1341"/>
    </row>
    <row r="86" spans="1:22" s="798" customFormat="1" ht="12.75">
      <c r="A86" s="275"/>
    </row>
    <row r="87" spans="1:22" s="114" customFormat="1" ht="12.75">
      <c r="A87" s="275"/>
      <c r="C87" s="113" t="s">
        <v>125</v>
      </c>
      <c r="D87" s="113" t="s">
        <v>126</v>
      </c>
      <c r="E87" s="113" t="s">
        <v>127</v>
      </c>
      <c r="F87" s="113" t="s">
        <v>128</v>
      </c>
      <c r="G87" s="113" t="s">
        <v>129</v>
      </c>
      <c r="K87" s="1793" t="s">
        <v>152</v>
      </c>
      <c r="L87" s="1793"/>
      <c r="M87" s="1793" t="s">
        <v>130</v>
      </c>
      <c r="N87" s="1793"/>
      <c r="O87" s="1793"/>
    </row>
    <row r="88" spans="1:22" s="556" customFormat="1" ht="12.75">
      <c r="A88" s="275"/>
      <c r="C88" s="555"/>
      <c r="D88" s="555"/>
      <c r="E88" s="555"/>
      <c r="F88" s="555"/>
      <c r="G88" s="555"/>
      <c r="K88" s="553"/>
      <c r="M88" s="553"/>
    </row>
    <row r="89" spans="1:22" s="114" customFormat="1" ht="12.75">
      <c r="A89" s="279" t="s">
        <v>99</v>
      </c>
      <c r="C89" s="271">
        <f>G46+H46</f>
        <v>635188</v>
      </c>
      <c r="D89" s="271">
        <f>I46+J46</f>
        <v>743598</v>
      </c>
      <c r="E89" s="271">
        <f>K46+L46</f>
        <v>665519</v>
      </c>
      <c r="F89" s="271">
        <f>M46+N46</f>
        <v>778974</v>
      </c>
      <c r="G89" s="271">
        <f>O46+P46</f>
        <v>722966</v>
      </c>
      <c r="H89" s="272"/>
      <c r="K89" s="271">
        <f>SUM(C89:G89)</f>
        <v>3546245</v>
      </c>
      <c r="M89" s="271">
        <f>B46</f>
        <v>5438100</v>
      </c>
    </row>
    <row r="90" spans="1:22" s="114" customFormat="1" ht="12.75">
      <c r="A90" s="279"/>
      <c r="C90" s="271"/>
      <c r="D90" s="271"/>
      <c r="E90" s="271"/>
      <c r="F90" s="271"/>
      <c r="G90" s="271"/>
      <c r="H90" s="272"/>
      <c r="K90" s="271"/>
      <c r="M90" s="271"/>
    </row>
    <row r="91" spans="1:22" s="114" customFormat="1" ht="12.75">
      <c r="A91" s="273" t="s">
        <v>72</v>
      </c>
      <c r="C91" s="271">
        <f t="shared" ref="C91:C122" si="2">G48+H48</f>
        <v>29098</v>
      </c>
      <c r="D91" s="271">
        <f t="shared" ref="D91:D122" si="3">I48+J48</f>
        <v>43936</v>
      </c>
      <c r="E91" s="271">
        <f t="shared" ref="E91:E122" si="4">K48+L48</f>
        <v>31165</v>
      </c>
      <c r="F91" s="271">
        <f t="shared" ref="F91:F122" si="5">M48+N48</f>
        <v>28404</v>
      </c>
      <c r="G91" s="271">
        <f t="shared" ref="G91:G122" si="6">O48+P48</f>
        <v>26333</v>
      </c>
      <c r="H91" s="272"/>
      <c r="K91" s="271">
        <f t="shared" ref="K91:K122" si="7">SUM(C91:G91)</f>
        <v>158936</v>
      </c>
      <c r="M91" s="271">
        <f t="shared" ref="M91:M122" si="8">B48</f>
        <v>227560</v>
      </c>
    </row>
    <row r="92" spans="1:22" s="114" customFormat="1" ht="12.75">
      <c r="A92" s="273" t="s">
        <v>71</v>
      </c>
      <c r="C92" s="271">
        <f t="shared" si="2"/>
        <v>26441</v>
      </c>
      <c r="D92" s="271">
        <f t="shared" si="3"/>
        <v>28498</v>
      </c>
      <c r="E92" s="271">
        <f t="shared" si="4"/>
        <v>34185</v>
      </c>
      <c r="F92" s="271">
        <f t="shared" si="5"/>
        <v>40334</v>
      </c>
      <c r="G92" s="271">
        <f t="shared" si="6"/>
        <v>36061</v>
      </c>
      <c r="H92" s="272"/>
      <c r="K92" s="271">
        <f t="shared" si="7"/>
        <v>165519</v>
      </c>
      <c r="M92" s="271">
        <f t="shared" si="8"/>
        <v>261470</v>
      </c>
    </row>
    <row r="93" spans="1:22" s="114" customFormat="1" ht="12.75">
      <c r="A93" s="273" t="s">
        <v>70</v>
      </c>
      <c r="C93" s="271">
        <f t="shared" si="2"/>
        <v>12226</v>
      </c>
      <c r="D93" s="271">
        <f t="shared" si="3"/>
        <v>12066</v>
      </c>
      <c r="E93" s="271">
        <f t="shared" si="4"/>
        <v>12989</v>
      </c>
      <c r="F93" s="271">
        <f t="shared" si="5"/>
        <v>16844</v>
      </c>
      <c r="G93" s="271">
        <f t="shared" si="6"/>
        <v>16620</v>
      </c>
      <c r="H93" s="272"/>
      <c r="K93" s="271">
        <f t="shared" si="7"/>
        <v>70745</v>
      </c>
      <c r="M93" s="271">
        <f t="shared" si="8"/>
        <v>116040</v>
      </c>
    </row>
    <row r="94" spans="1:22" s="114" customFormat="1" ht="12.75">
      <c r="A94" s="273" t="s">
        <v>146</v>
      </c>
      <c r="C94" s="271">
        <f t="shared" si="2"/>
        <v>9197</v>
      </c>
      <c r="D94" s="271">
        <f t="shared" si="3"/>
        <v>7997</v>
      </c>
      <c r="E94" s="271">
        <f t="shared" si="4"/>
        <v>8811</v>
      </c>
      <c r="F94" s="271">
        <f t="shared" si="5"/>
        <v>12639</v>
      </c>
      <c r="G94" s="271">
        <f t="shared" si="6"/>
        <v>13453</v>
      </c>
      <c r="H94" s="272"/>
      <c r="K94" s="271">
        <f t="shared" si="7"/>
        <v>52097</v>
      </c>
      <c r="M94" s="271">
        <f t="shared" si="8"/>
        <v>86260</v>
      </c>
    </row>
    <row r="95" spans="1:22" s="578" customFormat="1" ht="12.75">
      <c r="A95" s="273" t="s">
        <v>369</v>
      </c>
      <c r="B95" s="114"/>
      <c r="C95" s="271">
        <f t="shared" si="2"/>
        <v>69156</v>
      </c>
      <c r="D95" s="271">
        <f t="shared" si="3"/>
        <v>103390</v>
      </c>
      <c r="E95" s="271">
        <f t="shared" si="4"/>
        <v>73204</v>
      </c>
      <c r="F95" s="271">
        <f t="shared" si="5"/>
        <v>64480</v>
      </c>
      <c r="G95" s="271">
        <f t="shared" si="6"/>
        <v>55790</v>
      </c>
      <c r="H95" s="272"/>
      <c r="I95" s="114"/>
      <c r="J95" s="114"/>
      <c r="K95" s="271">
        <f>SUM(C95:G95)</f>
        <v>366020</v>
      </c>
      <c r="L95" s="114"/>
      <c r="M95" s="271">
        <f t="shared" si="8"/>
        <v>518500</v>
      </c>
    </row>
    <row r="96" spans="1:22" s="114" customFormat="1" ht="12.75">
      <c r="A96" s="273" t="s">
        <v>68</v>
      </c>
      <c r="C96" s="271">
        <f t="shared" si="2"/>
        <v>5708</v>
      </c>
      <c r="D96" s="271">
        <f t="shared" si="3"/>
        <v>5720</v>
      </c>
      <c r="E96" s="271">
        <f t="shared" si="4"/>
        <v>6000</v>
      </c>
      <c r="F96" s="271">
        <f t="shared" si="5"/>
        <v>8069</v>
      </c>
      <c r="G96" s="271">
        <f t="shared" si="6"/>
        <v>7215</v>
      </c>
      <c r="H96" s="272"/>
      <c r="K96" s="271">
        <f t="shared" si="7"/>
        <v>32712</v>
      </c>
      <c r="M96" s="271">
        <f t="shared" si="8"/>
        <v>51400</v>
      </c>
    </row>
    <row r="97" spans="1:13" s="114" customFormat="1" ht="12.75">
      <c r="A97" s="273" t="s">
        <v>104</v>
      </c>
      <c r="C97" s="271">
        <f t="shared" si="2"/>
        <v>14855</v>
      </c>
      <c r="D97" s="271">
        <f t="shared" si="3"/>
        <v>14876</v>
      </c>
      <c r="E97" s="271">
        <f t="shared" si="4"/>
        <v>14507</v>
      </c>
      <c r="F97" s="271">
        <f t="shared" si="5"/>
        <v>21773</v>
      </c>
      <c r="G97" s="271">
        <f t="shared" si="6"/>
        <v>22987</v>
      </c>
      <c r="H97" s="272"/>
      <c r="K97" s="271">
        <f t="shared" si="7"/>
        <v>88998</v>
      </c>
      <c r="M97" s="271">
        <f t="shared" si="8"/>
        <v>148790</v>
      </c>
    </row>
    <row r="98" spans="1:13" s="114" customFormat="1" ht="12.75">
      <c r="A98" s="273" t="s">
        <v>67</v>
      </c>
      <c r="C98" s="271">
        <f t="shared" si="2"/>
        <v>21979</v>
      </c>
      <c r="D98" s="271">
        <f t="shared" si="3"/>
        <v>25754</v>
      </c>
      <c r="E98" s="271">
        <f t="shared" si="4"/>
        <v>16482</v>
      </c>
      <c r="F98" s="271">
        <f t="shared" si="5"/>
        <v>17934</v>
      </c>
      <c r="G98" s="271">
        <f t="shared" si="6"/>
        <v>17942</v>
      </c>
      <c r="H98" s="272"/>
      <c r="K98" s="271">
        <f t="shared" si="7"/>
        <v>100091</v>
      </c>
      <c r="M98" s="271">
        <f t="shared" si="8"/>
        <v>148750</v>
      </c>
    </row>
    <row r="99" spans="1:13" s="114" customFormat="1" ht="12.75">
      <c r="A99" s="273" t="s">
        <v>66</v>
      </c>
      <c r="C99" s="271">
        <f t="shared" si="2"/>
        <v>13284</v>
      </c>
      <c r="D99" s="271">
        <f t="shared" si="3"/>
        <v>14460</v>
      </c>
      <c r="E99" s="271">
        <f t="shared" si="4"/>
        <v>13964</v>
      </c>
      <c r="F99" s="271">
        <f t="shared" si="5"/>
        <v>18669</v>
      </c>
      <c r="G99" s="271">
        <f t="shared" si="6"/>
        <v>17017</v>
      </c>
      <c r="H99" s="272"/>
      <c r="K99" s="271">
        <f t="shared" si="7"/>
        <v>77394</v>
      </c>
      <c r="M99" s="271">
        <f t="shared" si="8"/>
        <v>121840</v>
      </c>
    </row>
    <row r="100" spans="1:13" s="114" customFormat="1" ht="12.75">
      <c r="A100" s="273" t="s">
        <v>65</v>
      </c>
      <c r="C100" s="271">
        <f t="shared" si="2"/>
        <v>11739</v>
      </c>
      <c r="D100" s="271">
        <f t="shared" si="3"/>
        <v>10740</v>
      </c>
      <c r="E100" s="271">
        <f t="shared" si="4"/>
        <v>11874</v>
      </c>
      <c r="F100" s="271">
        <f t="shared" si="5"/>
        <v>16051</v>
      </c>
      <c r="G100" s="271">
        <f t="shared" si="6"/>
        <v>15794</v>
      </c>
      <c r="H100" s="272"/>
      <c r="K100" s="271">
        <f t="shared" si="7"/>
        <v>66198</v>
      </c>
      <c r="M100" s="271">
        <f t="shared" si="8"/>
        <v>108330</v>
      </c>
    </row>
    <row r="101" spans="1:13" s="114" customFormat="1" ht="12.75">
      <c r="A101" s="273" t="s">
        <v>64</v>
      </c>
      <c r="C101" s="271">
        <f t="shared" si="2"/>
        <v>11110</v>
      </c>
      <c r="D101" s="271">
        <f t="shared" si="3"/>
        <v>11453</v>
      </c>
      <c r="E101" s="271">
        <f t="shared" si="4"/>
        <v>12650</v>
      </c>
      <c r="F101" s="271">
        <f t="shared" si="5"/>
        <v>16139</v>
      </c>
      <c r="G101" s="271">
        <f t="shared" si="6"/>
        <v>14936</v>
      </c>
      <c r="H101" s="272"/>
      <c r="K101" s="271">
        <f t="shared" si="7"/>
        <v>66288</v>
      </c>
      <c r="M101" s="271">
        <f t="shared" si="8"/>
        <v>105790</v>
      </c>
    </row>
    <row r="102" spans="1:13" s="114" customFormat="1" ht="12.75">
      <c r="A102" s="273" t="s">
        <v>63</v>
      </c>
      <c r="C102" s="271">
        <f t="shared" si="2"/>
        <v>10867</v>
      </c>
      <c r="D102" s="271">
        <f t="shared" si="3"/>
        <v>8934</v>
      </c>
      <c r="E102" s="271">
        <f t="shared" si="4"/>
        <v>11320</v>
      </c>
      <c r="F102" s="271">
        <f t="shared" si="5"/>
        <v>14136</v>
      </c>
      <c r="G102" s="271">
        <f t="shared" si="6"/>
        <v>12853</v>
      </c>
      <c r="H102" s="272"/>
      <c r="K102" s="271">
        <f t="shared" si="7"/>
        <v>58110</v>
      </c>
      <c r="M102" s="271">
        <f t="shared" si="8"/>
        <v>95170</v>
      </c>
    </row>
    <row r="103" spans="1:13" s="114" customFormat="1" ht="12.75">
      <c r="A103" s="273" t="s">
        <v>62</v>
      </c>
      <c r="C103" s="271">
        <f t="shared" si="2"/>
        <v>17387</v>
      </c>
      <c r="D103" s="271">
        <f t="shared" si="3"/>
        <v>19234</v>
      </c>
      <c r="E103" s="271">
        <f t="shared" si="4"/>
        <v>20816</v>
      </c>
      <c r="F103" s="271">
        <f t="shared" si="5"/>
        <v>25115</v>
      </c>
      <c r="G103" s="271">
        <f t="shared" si="6"/>
        <v>21236</v>
      </c>
      <c r="H103" s="272"/>
      <c r="K103" s="271">
        <f t="shared" si="7"/>
        <v>103788</v>
      </c>
      <c r="M103" s="271">
        <f t="shared" si="8"/>
        <v>160340</v>
      </c>
    </row>
    <row r="104" spans="1:13" s="114" customFormat="1" ht="12.75">
      <c r="A104" s="273" t="s">
        <v>20</v>
      </c>
      <c r="C104" s="271">
        <f t="shared" si="2"/>
        <v>44230</v>
      </c>
      <c r="D104" s="271">
        <f t="shared" si="3"/>
        <v>43307</v>
      </c>
      <c r="E104" s="271">
        <f t="shared" si="4"/>
        <v>43435</v>
      </c>
      <c r="F104" s="271">
        <f t="shared" si="5"/>
        <v>54060</v>
      </c>
      <c r="G104" s="271">
        <f t="shared" si="6"/>
        <v>50604</v>
      </c>
      <c r="H104" s="272"/>
      <c r="K104" s="271">
        <f t="shared" si="7"/>
        <v>235636</v>
      </c>
      <c r="M104" s="271">
        <f t="shared" si="8"/>
        <v>371910</v>
      </c>
    </row>
    <row r="105" spans="1:13" s="114" customFormat="1" ht="12.75">
      <c r="A105" s="273" t="s">
        <v>61</v>
      </c>
      <c r="C105" s="271">
        <f t="shared" si="2"/>
        <v>84971</v>
      </c>
      <c r="D105" s="271">
        <f t="shared" si="3"/>
        <v>127143</v>
      </c>
      <c r="E105" s="271">
        <f t="shared" si="4"/>
        <v>83955</v>
      </c>
      <c r="F105" s="271">
        <f t="shared" si="5"/>
        <v>80351</v>
      </c>
      <c r="G105" s="271">
        <f t="shared" si="6"/>
        <v>71103</v>
      </c>
      <c r="H105" s="272"/>
      <c r="K105" s="271">
        <f t="shared" si="7"/>
        <v>447523</v>
      </c>
      <c r="M105" s="271">
        <f t="shared" si="8"/>
        <v>626410</v>
      </c>
    </row>
    <row r="106" spans="1:13" s="114" customFormat="1" ht="12.75">
      <c r="A106" s="273" t="s">
        <v>60</v>
      </c>
      <c r="C106" s="271">
        <f t="shared" si="2"/>
        <v>24186</v>
      </c>
      <c r="D106" s="271">
        <f t="shared" si="3"/>
        <v>25636</v>
      </c>
      <c r="E106" s="271">
        <f t="shared" si="4"/>
        <v>26998</v>
      </c>
      <c r="F106" s="271">
        <f t="shared" si="5"/>
        <v>35162</v>
      </c>
      <c r="G106" s="271">
        <f t="shared" si="6"/>
        <v>34720</v>
      </c>
      <c r="H106" s="272"/>
      <c r="K106" s="271">
        <f t="shared" si="7"/>
        <v>146702</v>
      </c>
      <c r="M106" s="271">
        <f t="shared" si="8"/>
        <v>235540</v>
      </c>
    </row>
    <row r="107" spans="1:13" s="114" customFormat="1" ht="12.75">
      <c r="A107" s="273" t="s">
        <v>59</v>
      </c>
      <c r="C107" s="271">
        <f t="shared" si="2"/>
        <v>8565</v>
      </c>
      <c r="D107" s="271">
        <f t="shared" si="3"/>
        <v>9078</v>
      </c>
      <c r="E107" s="271">
        <f t="shared" si="4"/>
        <v>8650</v>
      </c>
      <c r="F107" s="271">
        <f t="shared" si="5"/>
        <v>11763</v>
      </c>
      <c r="G107" s="271">
        <f t="shared" si="6"/>
        <v>11869</v>
      </c>
      <c r="H107" s="272"/>
      <c r="K107" s="271">
        <f t="shared" si="7"/>
        <v>49925</v>
      </c>
      <c r="M107" s="271">
        <f t="shared" si="8"/>
        <v>78150</v>
      </c>
    </row>
    <row r="108" spans="1:13" s="114" customFormat="1" ht="12.75">
      <c r="A108" s="273" t="s">
        <v>58</v>
      </c>
      <c r="C108" s="271">
        <f t="shared" si="2"/>
        <v>9679</v>
      </c>
      <c r="D108" s="271">
        <f t="shared" si="3"/>
        <v>11338</v>
      </c>
      <c r="E108" s="271">
        <f t="shared" si="4"/>
        <v>11651</v>
      </c>
      <c r="F108" s="271">
        <f t="shared" si="5"/>
        <v>12975</v>
      </c>
      <c r="G108" s="271">
        <f t="shared" si="6"/>
        <v>12025</v>
      </c>
      <c r="H108" s="272"/>
      <c r="K108" s="271">
        <f t="shared" si="7"/>
        <v>57668</v>
      </c>
      <c r="M108" s="271">
        <f t="shared" si="8"/>
        <v>91340</v>
      </c>
    </row>
    <row r="109" spans="1:13" s="114" customFormat="1" ht="12.75">
      <c r="A109" s="273" t="s">
        <v>57</v>
      </c>
      <c r="C109" s="271">
        <f t="shared" si="2"/>
        <v>10451</v>
      </c>
      <c r="D109" s="271">
        <f t="shared" si="3"/>
        <v>10977</v>
      </c>
      <c r="E109" s="271">
        <f t="shared" si="4"/>
        <v>11012</v>
      </c>
      <c r="F109" s="271">
        <f t="shared" si="5"/>
        <v>14271</v>
      </c>
      <c r="G109" s="271">
        <f t="shared" si="6"/>
        <v>13279</v>
      </c>
      <c r="H109" s="272"/>
      <c r="K109" s="271">
        <f t="shared" si="7"/>
        <v>59990</v>
      </c>
      <c r="M109" s="271">
        <f t="shared" si="8"/>
        <v>95520</v>
      </c>
    </row>
    <row r="110" spans="1:13" s="578" customFormat="1" ht="12.75">
      <c r="A110" s="273" t="s">
        <v>368</v>
      </c>
      <c r="B110" s="114"/>
      <c r="C110" s="271">
        <f t="shared" si="2"/>
        <v>2444</v>
      </c>
      <c r="D110" s="271">
        <f t="shared" si="3"/>
        <v>2427</v>
      </c>
      <c r="E110" s="271">
        <f t="shared" si="4"/>
        <v>2986</v>
      </c>
      <c r="F110" s="271">
        <f t="shared" si="5"/>
        <v>4056</v>
      </c>
      <c r="G110" s="271">
        <f t="shared" si="6"/>
        <v>4051</v>
      </c>
      <c r="H110" s="272"/>
      <c r="I110" s="114"/>
      <c r="J110" s="114"/>
      <c r="K110" s="271">
        <f>SUM(C110:G110)</f>
        <v>15964</v>
      </c>
      <c r="L110" s="114"/>
      <c r="M110" s="271">
        <f t="shared" si="8"/>
        <v>26830</v>
      </c>
    </row>
    <row r="111" spans="1:13" s="114" customFormat="1" ht="12.75">
      <c r="A111" s="273" t="s">
        <v>56</v>
      </c>
      <c r="C111" s="271">
        <f t="shared" si="2"/>
        <v>15336</v>
      </c>
      <c r="D111" s="271">
        <f t="shared" si="3"/>
        <v>14467</v>
      </c>
      <c r="E111" s="271">
        <f t="shared" si="4"/>
        <v>14191</v>
      </c>
      <c r="F111" s="271">
        <f t="shared" si="5"/>
        <v>20046</v>
      </c>
      <c r="G111" s="271">
        <f t="shared" si="6"/>
        <v>19846</v>
      </c>
      <c r="H111" s="272"/>
      <c r="K111" s="271">
        <f t="shared" si="7"/>
        <v>83886</v>
      </c>
      <c r="M111" s="271">
        <f t="shared" si="8"/>
        <v>135280</v>
      </c>
    </row>
    <row r="112" spans="1:13" s="114" customFormat="1" ht="12.75">
      <c r="A112" s="273" t="s">
        <v>55</v>
      </c>
      <c r="C112" s="271">
        <f t="shared" si="2"/>
        <v>40118</v>
      </c>
      <c r="D112" s="271">
        <f t="shared" si="3"/>
        <v>42556</v>
      </c>
      <c r="E112" s="271">
        <f t="shared" si="4"/>
        <v>43766</v>
      </c>
      <c r="F112" s="271">
        <f t="shared" si="5"/>
        <v>51720</v>
      </c>
      <c r="G112" s="271">
        <f t="shared" si="6"/>
        <v>44965</v>
      </c>
      <c r="H112" s="272"/>
      <c r="K112" s="271">
        <f t="shared" si="7"/>
        <v>223125</v>
      </c>
      <c r="M112" s="271">
        <f t="shared" si="8"/>
        <v>340180</v>
      </c>
    </row>
    <row r="113" spans="1:15" s="114" customFormat="1" ht="12.75">
      <c r="A113" s="273" t="s">
        <v>54</v>
      </c>
      <c r="C113" s="271">
        <f t="shared" si="2"/>
        <v>2117</v>
      </c>
      <c r="D113" s="271">
        <f t="shared" si="3"/>
        <v>2454</v>
      </c>
      <c r="E113" s="271">
        <f t="shared" si="4"/>
        <v>2393</v>
      </c>
      <c r="F113" s="271">
        <f t="shared" si="5"/>
        <v>3345</v>
      </c>
      <c r="G113" s="271">
        <f t="shared" si="6"/>
        <v>3323</v>
      </c>
      <c r="H113" s="272"/>
      <c r="K113" s="271">
        <f t="shared" si="7"/>
        <v>13632</v>
      </c>
      <c r="M113" s="271">
        <f t="shared" si="8"/>
        <v>22190</v>
      </c>
    </row>
    <row r="114" spans="1:15" s="114" customFormat="1" ht="12.75">
      <c r="A114" s="273" t="s">
        <v>147</v>
      </c>
      <c r="C114" s="271">
        <f t="shared" si="2"/>
        <v>15753</v>
      </c>
      <c r="D114" s="271">
        <f t="shared" si="3"/>
        <v>16769</v>
      </c>
      <c r="E114" s="271">
        <f t="shared" si="4"/>
        <v>16862</v>
      </c>
      <c r="F114" s="271">
        <f t="shared" si="5"/>
        <v>22334</v>
      </c>
      <c r="G114" s="271">
        <f t="shared" si="6"/>
        <v>21566</v>
      </c>
      <c r="H114" s="272"/>
      <c r="K114" s="271">
        <f t="shared" si="7"/>
        <v>93284</v>
      </c>
      <c r="M114" s="271">
        <f t="shared" si="8"/>
        <v>151290</v>
      </c>
    </row>
    <row r="115" spans="1:15" s="114" customFormat="1" ht="12.75">
      <c r="A115" s="273" t="s">
        <v>52</v>
      </c>
      <c r="C115" s="271">
        <f t="shared" si="2"/>
        <v>20013</v>
      </c>
      <c r="D115" s="271">
        <f t="shared" si="3"/>
        <v>23240</v>
      </c>
      <c r="E115" s="271">
        <f t="shared" si="4"/>
        <v>21355</v>
      </c>
      <c r="F115" s="271">
        <f t="shared" si="5"/>
        <v>26733</v>
      </c>
      <c r="G115" s="271">
        <f t="shared" si="6"/>
        <v>24787</v>
      </c>
      <c r="H115" s="272"/>
      <c r="K115" s="271">
        <f t="shared" si="7"/>
        <v>116128</v>
      </c>
      <c r="M115" s="271">
        <f t="shared" si="8"/>
        <v>177790</v>
      </c>
    </row>
    <row r="116" spans="1:15" s="114" customFormat="1" ht="12.75">
      <c r="A116" s="273" t="s">
        <v>51</v>
      </c>
      <c r="C116" s="271">
        <f t="shared" si="2"/>
        <v>11380</v>
      </c>
      <c r="D116" s="271">
        <f t="shared" si="3"/>
        <v>10493</v>
      </c>
      <c r="E116" s="271">
        <f t="shared" si="4"/>
        <v>11832</v>
      </c>
      <c r="F116" s="271">
        <f t="shared" si="5"/>
        <v>17728</v>
      </c>
      <c r="G116" s="271">
        <f t="shared" si="6"/>
        <v>17830</v>
      </c>
      <c r="H116" s="272"/>
      <c r="K116" s="271">
        <f t="shared" si="7"/>
        <v>69263</v>
      </c>
      <c r="M116" s="271">
        <f t="shared" si="8"/>
        <v>115270</v>
      </c>
    </row>
    <row r="117" spans="1:15" s="114" customFormat="1" ht="12.75">
      <c r="A117" s="273" t="s">
        <v>50</v>
      </c>
      <c r="C117" s="271">
        <f t="shared" si="2"/>
        <v>2445</v>
      </c>
      <c r="D117" s="271">
        <f t="shared" si="3"/>
        <v>2675</v>
      </c>
      <c r="E117" s="271">
        <f t="shared" si="4"/>
        <v>2781</v>
      </c>
      <c r="F117" s="271">
        <f t="shared" si="5"/>
        <v>3395</v>
      </c>
      <c r="G117" s="271">
        <f t="shared" si="6"/>
        <v>3196</v>
      </c>
      <c r="H117" s="272"/>
      <c r="K117" s="271">
        <f t="shared" si="7"/>
        <v>14492</v>
      </c>
      <c r="M117" s="271">
        <f t="shared" si="8"/>
        <v>22990</v>
      </c>
    </row>
    <row r="118" spans="1:15" s="114" customFormat="1" ht="12.75">
      <c r="A118" s="273" t="s">
        <v>49</v>
      </c>
      <c r="C118" s="271">
        <f t="shared" si="2"/>
        <v>11605</v>
      </c>
      <c r="D118" s="271">
        <f t="shared" si="3"/>
        <v>11093</v>
      </c>
      <c r="E118" s="271">
        <f t="shared" si="4"/>
        <v>11615</v>
      </c>
      <c r="F118" s="271">
        <f t="shared" si="5"/>
        <v>16347</v>
      </c>
      <c r="G118" s="271">
        <f t="shared" si="6"/>
        <v>17159</v>
      </c>
      <c r="H118" s="272"/>
      <c r="K118" s="271">
        <f t="shared" si="7"/>
        <v>67819</v>
      </c>
      <c r="M118" s="271">
        <f t="shared" si="8"/>
        <v>112550</v>
      </c>
    </row>
    <row r="119" spans="1:15" s="114" customFormat="1" ht="12.75">
      <c r="A119" s="273" t="s">
        <v>48</v>
      </c>
      <c r="C119" s="271">
        <f t="shared" si="2"/>
        <v>34585</v>
      </c>
      <c r="D119" s="271">
        <f t="shared" si="3"/>
        <v>36978</v>
      </c>
      <c r="E119" s="271">
        <f t="shared" si="4"/>
        <v>39474</v>
      </c>
      <c r="F119" s="271">
        <f t="shared" si="5"/>
        <v>48648</v>
      </c>
      <c r="G119" s="271">
        <f t="shared" si="6"/>
        <v>45954</v>
      </c>
      <c r="H119" s="272"/>
      <c r="K119" s="271">
        <f t="shared" si="7"/>
        <v>205639</v>
      </c>
      <c r="M119" s="271">
        <f t="shared" si="8"/>
        <v>319020</v>
      </c>
    </row>
    <row r="120" spans="1:15" s="114" customFormat="1" ht="12.75">
      <c r="A120" s="273" t="s">
        <v>47</v>
      </c>
      <c r="C120" s="271">
        <f t="shared" si="2"/>
        <v>13775</v>
      </c>
      <c r="D120" s="271">
        <f t="shared" si="3"/>
        <v>11623</v>
      </c>
      <c r="E120" s="271">
        <f t="shared" si="4"/>
        <v>10360</v>
      </c>
      <c r="F120" s="271">
        <f t="shared" si="5"/>
        <v>13860</v>
      </c>
      <c r="G120" s="271">
        <f t="shared" si="6"/>
        <v>12243</v>
      </c>
      <c r="H120" s="272"/>
      <c r="K120" s="271">
        <f t="shared" si="7"/>
        <v>61861</v>
      </c>
      <c r="M120" s="271">
        <f t="shared" si="8"/>
        <v>94330</v>
      </c>
    </row>
    <row r="121" spans="1:15" s="114" customFormat="1" ht="12.75">
      <c r="A121" s="273" t="s">
        <v>46</v>
      </c>
      <c r="C121" s="271">
        <f t="shared" si="2"/>
        <v>9864</v>
      </c>
      <c r="D121" s="271">
        <f t="shared" si="3"/>
        <v>11468</v>
      </c>
      <c r="E121" s="271">
        <f t="shared" si="4"/>
        <v>10254</v>
      </c>
      <c r="F121" s="271">
        <f t="shared" si="5"/>
        <v>13318</v>
      </c>
      <c r="G121" s="271">
        <f t="shared" si="6"/>
        <v>13014</v>
      </c>
      <c r="H121" s="272"/>
      <c r="K121" s="271">
        <f t="shared" si="7"/>
        <v>57918</v>
      </c>
      <c r="M121" s="271">
        <f t="shared" si="8"/>
        <v>89130</v>
      </c>
    </row>
    <row r="122" spans="1:15" s="114" customFormat="1" ht="12.75">
      <c r="A122" s="273" t="s">
        <v>45</v>
      </c>
      <c r="C122" s="271">
        <f t="shared" si="2"/>
        <v>20624</v>
      </c>
      <c r="D122" s="271">
        <f t="shared" si="3"/>
        <v>22818</v>
      </c>
      <c r="E122" s="271">
        <f t="shared" si="4"/>
        <v>23982</v>
      </c>
      <c r="F122" s="271">
        <f t="shared" si="5"/>
        <v>28275</v>
      </c>
      <c r="G122" s="271">
        <f t="shared" si="6"/>
        <v>23195</v>
      </c>
      <c r="H122" s="272"/>
      <c r="K122" s="271">
        <f t="shared" si="7"/>
        <v>118894</v>
      </c>
      <c r="M122" s="271">
        <f t="shared" si="8"/>
        <v>182140</v>
      </c>
    </row>
    <row r="123" spans="1:15" s="114" customFormat="1" ht="12.75">
      <c r="A123" s="275"/>
    </row>
    <row r="124" spans="1:15" s="114" customFormat="1" ht="12.75">
      <c r="A124" s="1341" t="s">
        <v>983</v>
      </c>
      <c r="B124" s="1341"/>
      <c r="C124" s="1341"/>
      <c r="D124" s="1341"/>
      <c r="E124" s="1341"/>
      <c r="F124" s="1341"/>
      <c r="G124" s="1341"/>
      <c r="H124" s="1341"/>
      <c r="I124" s="1341"/>
      <c r="J124" s="1341"/>
      <c r="K124" s="1341"/>
      <c r="L124" s="1341"/>
    </row>
    <row r="125" spans="1:15" s="114" customFormat="1" ht="12.75">
      <c r="A125" s="275"/>
    </row>
    <row r="126" spans="1:15" s="114" customFormat="1" ht="12.75">
      <c r="A126" s="275"/>
      <c r="C126" s="113" t="s">
        <v>125</v>
      </c>
      <c r="D126" s="113" t="s">
        <v>126</v>
      </c>
      <c r="E126" s="113" t="s">
        <v>127</v>
      </c>
      <c r="F126" s="113" t="s">
        <v>128</v>
      </c>
      <c r="G126" s="113" t="s">
        <v>129</v>
      </c>
      <c r="K126" s="1340" t="s">
        <v>152</v>
      </c>
      <c r="L126" s="1340"/>
      <c r="M126" s="1793" t="s">
        <v>130</v>
      </c>
      <c r="N126" s="1793"/>
      <c r="O126" s="1793"/>
    </row>
    <row r="127" spans="1:15" s="556" customFormat="1" ht="12.75">
      <c r="A127" s="275"/>
      <c r="C127" s="555"/>
      <c r="D127" s="555"/>
      <c r="E127" s="555"/>
      <c r="F127" s="555"/>
      <c r="G127" s="555"/>
      <c r="K127" s="555"/>
      <c r="M127" s="553"/>
    </row>
    <row r="128" spans="1:15" s="114" customFormat="1" ht="12.75">
      <c r="A128" s="279" t="s">
        <v>99</v>
      </c>
      <c r="C128" s="1050">
        <f>20000*C6/C89</f>
        <v>9.3200753162843135</v>
      </c>
      <c r="D128" s="1050">
        <f t="shared" ref="D128:G128" si="9">20000*D6/D89</f>
        <v>29.074849582704633</v>
      </c>
      <c r="E128" s="1050">
        <f t="shared" si="9"/>
        <v>60.584295865332166</v>
      </c>
      <c r="F128" s="1050">
        <f t="shared" si="9"/>
        <v>42.183692908877575</v>
      </c>
      <c r="G128" s="1050">
        <f t="shared" si="9"/>
        <v>12.642364924491607</v>
      </c>
      <c r="H128" s="254"/>
      <c r="K128" s="1050">
        <f>20000*K6/K89</f>
        <v>30.979247062738192</v>
      </c>
      <c r="M128" s="1050">
        <f>20000*I6/M89</f>
        <v>20.624850591199131</v>
      </c>
    </row>
    <row r="129" spans="1:13" s="114" customFormat="1" ht="12.75">
      <c r="A129" s="279"/>
      <c r="C129" s="254"/>
      <c r="D129" s="254"/>
      <c r="E129" s="254"/>
      <c r="F129" s="254"/>
      <c r="G129" s="254"/>
      <c r="H129" s="272"/>
      <c r="K129" s="254"/>
      <c r="M129" s="254"/>
    </row>
    <row r="130" spans="1:13" s="114" customFormat="1" ht="12.75">
      <c r="A130" s="273" t="s">
        <v>72</v>
      </c>
      <c r="C130" s="1050">
        <f>20000*C8/C91</f>
        <v>4.1239947762732836</v>
      </c>
      <c r="D130" s="1050">
        <f t="shared" ref="D130:G130" si="10">20000*D8/D91</f>
        <v>15.477057538237437</v>
      </c>
      <c r="E130" s="1050">
        <f t="shared" si="10"/>
        <v>64.174554789026146</v>
      </c>
      <c r="F130" s="1050">
        <f t="shared" si="10"/>
        <v>60.554851429376143</v>
      </c>
      <c r="G130" s="1050">
        <f t="shared" si="10"/>
        <v>13.671059127330725</v>
      </c>
      <c r="H130" s="272"/>
      <c r="K130" s="1050">
        <f>20000*K8/K91</f>
        <v>30.704182815724568</v>
      </c>
      <c r="M130" s="1050">
        <f>20000*I8/M91</f>
        <v>22.14800492177887</v>
      </c>
    </row>
    <row r="131" spans="1:13" s="114" customFormat="1" ht="12.75">
      <c r="A131" s="273" t="s">
        <v>71</v>
      </c>
      <c r="C131" s="1050">
        <f t="shared" ref="C131:G131" si="11">20000*C9/C92</f>
        <v>4.5384062630006428</v>
      </c>
      <c r="D131" s="1050">
        <f t="shared" si="11"/>
        <v>19.650501789599272</v>
      </c>
      <c r="E131" s="1050">
        <f t="shared" si="11"/>
        <v>23.98712885768612</v>
      </c>
      <c r="F131" s="1050">
        <f t="shared" si="11"/>
        <v>16.3633658947786</v>
      </c>
      <c r="G131" s="1050">
        <f t="shared" si="11"/>
        <v>5.5461578991153875</v>
      </c>
      <c r="H131" s="272"/>
      <c r="K131" s="1050">
        <f t="shared" ref="K131:K161" si="12">20000*K9/K92</f>
        <v>14.258181840151282</v>
      </c>
      <c r="M131" s="1050">
        <f t="shared" ref="M131:M161" si="13">20000*I9/M92</f>
        <v>9.0258920717481921</v>
      </c>
    </row>
    <row r="132" spans="1:13" s="114" customFormat="1" ht="12.75">
      <c r="A132" s="273" t="s">
        <v>70</v>
      </c>
      <c r="C132" s="1050">
        <f t="shared" ref="C132:G132" si="14">20000*C10/C93</f>
        <v>8.1792900376247335</v>
      </c>
      <c r="D132" s="1050">
        <f t="shared" si="14"/>
        <v>24.863252113376429</v>
      </c>
      <c r="E132" s="1050">
        <f t="shared" si="14"/>
        <v>47.732696897374701</v>
      </c>
      <c r="F132" s="1050">
        <f t="shared" si="14"/>
        <v>26.122061268107338</v>
      </c>
      <c r="G132" s="1050">
        <f t="shared" si="14"/>
        <v>7.2202166064981945</v>
      </c>
      <c r="H132" s="272"/>
      <c r="K132" s="1050">
        <f t="shared" si="12"/>
        <v>22.333733832779703</v>
      </c>
      <c r="M132" s="1050">
        <f t="shared" si="13"/>
        <v>13.615994484660462</v>
      </c>
    </row>
    <row r="133" spans="1:13" s="114" customFormat="1" ht="12.75">
      <c r="A133" s="273" t="s">
        <v>146</v>
      </c>
      <c r="C133" s="1050">
        <f t="shared" ref="C133:G133" si="15">20000*C11/C94</f>
        <v>6.5238664781994125</v>
      </c>
      <c r="D133" s="1050">
        <f t="shared" si="15"/>
        <v>37.514067775415782</v>
      </c>
      <c r="E133" s="1050">
        <f t="shared" si="15"/>
        <v>34.04834865509023</v>
      </c>
      <c r="F133" s="1050">
        <f t="shared" si="15"/>
        <v>26.900862410000791</v>
      </c>
      <c r="G133" s="1050">
        <f t="shared" si="15"/>
        <v>7.4332862558537132</v>
      </c>
      <c r="H133" s="272"/>
      <c r="K133" s="1050">
        <f t="shared" si="12"/>
        <v>21.114459565809931</v>
      </c>
      <c r="M133" s="1050">
        <f t="shared" si="13"/>
        <v>12.984001854857407</v>
      </c>
    </row>
    <row r="134" spans="1:13" s="578" customFormat="1" ht="12.75">
      <c r="A134" s="273" t="s">
        <v>369</v>
      </c>
      <c r="B134" s="114"/>
      <c r="C134" s="1050">
        <f t="shared" ref="C134:G134" si="16">20000*C12/C95</f>
        <v>6.9408294291167794</v>
      </c>
      <c r="D134" s="1050">
        <f t="shared" si="16"/>
        <v>13.927846019924557</v>
      </c>
      <c r="E134" s="1050">
        <f t="shared" si="16"/>
        <v>42.347412709687994</v>
      </c>
      <c r="F134" s="1050">
        <f t="shared" si="16"/>
        <v>46.215880893300245</v>
      </c>
      <c r="G134" s="1050">
        <f t="shared" si="16"/>
        <v>13.264025811077254</v>
      </c>
      <c r="H134" s="272"/>
      <c r="I134" s="114"/>
      <c r="J134" s="114"/>
      <c r="K134" s="1050">
        <f t="shared" si="12"/>
        <v>23.878476585978909</v>
      </c>
      <c r="L134" s="114"/>
      <c r="M134" s="1050">
        <f t="shared" si="13"/>
        <v>17.627772420443588</v>
      </c>
    </row>
    <row r="135" spans="1:13" s="114" customFormat="1" ht="12.75">
      <c r="A135" s="273" t="s">
        <v>68</v>
      </c>
      <c r="C135" s="1050">
        <f t="shared" ref="C135:G135" si="17">20000*C13/C96</f>
        <v>3.5038542396636299</v>
      </c>
      <c r="D135" s="1050">
        <f t="shared" si="17"/>
        <v>41.95804195804196</v>
      </c>
      <c r="E135" s="1050">
        <f t="shared" si="17"/>
        <v>86.666666666666671</v>
      </c>
      <c r="F135" s="1050">
        <f t="shared" si="17"/>
        <v>24.786218862312555</v>
      </c>
      <c r="G135" s="1050">
        <f t="shared" si="17"/>
        <v>2.772002772002772</v>
      </c>
      <c r="H135" s="272"/>
      <c r="K135" s="1050">
        <f t="shared" si="12"/>
        <v>30.569821472242602</v>
      </c>
      <c r="M135" s="1050">
        <f t="shared" si="13"/>
        <v>19.844357976653697</v>
      </c>
    </row>
    <row r="136" spans="1:13" s="114" customFormat="1" ht="12.75">
      <c r="A136" s="273" t="s">
        <v>104</v>
      </c>
      <c r="C136" s="1050">
        <f t="shared" ref="C136:G136" si="18">20000*C14/C97</f>
        <v>5.385392123864019</v>
      </c>
      <c r="D136" s="1050">
        <f t="shared" si="18"/>
        <v>43.022317827372952</v>
      </c>
      <c r="E136" s="1050">
        <f t="shared" si="18"/>
        <v>67.553594816295586</v>
      </c>
      <c r="F136" s="1050">
        <f t="shared" si="18"/>
        <v>20.208515133422129</v>
      </c>
      <c r="G136" s="1050">
        <f t="shared" si="18"/>
        <v>6.9604559098620964</v>
      </c>
      <c r="H136" s="272"/>
      <c r="K136" s="1050">
        <f t="shared" si="12"/>
        <v>25.843277377019707</v>
      </c>
      <c r="M136" s="1050">
        <f t="shared" si="13"/>
        <v>15.592445728879628</v>
      </c>
    </row>
    <row r="137" spans="1:13" s="114" customFormat="1" ht="12.75">
      <c r="A137" s="273" t="s">
        <v>67</v>
      </c>
      <c r="C137" s="1050">
        <f t="shared" ref="C137:G137" si="19">20000*C15/C98</f>
        <v>8.1896355612175267</v>
      </c>
      <c r="D137" s="1050">
        <f t="shared" si="19"/>
        <v>47.371282130931121</v>
      </c>
      <c r="E137" s="1050">
        <f t="shared" si="19"/>
        <v>145.61339643247177</v>
      </c>
      <c r="F137" s="1050">
        <f t="shared" si="19"/>
        <v>85.870413739266198</v>
      </c>
      <c r="G137" s="1050">
        <f t="shared" si="19"/>
        <v>23.408761565042916</v>
      </c>
      <c r="H137" s="272"/>
      <c r="K137" s="1050">
        <f t="shared" si="12"/>
        <v>57.547631655193776</v>
      </c>
      <c r="M137" s="1050">
        <f t="shared" si="13"/>
        <v>38.991596638655459</v>
      </c>
    </row>
    <row r="138" spans="1:13" s="114" customFormat="1" ht="12.75">
      <c r="A138" s="273" t="s">
        <v>66</v>
      </c>
      <c r="C138" s="1050">
        <f t="shared" ref="C138:G138" si="20">20000*C16/C99</f>
        <v>9.033423667570009</v>
      </c>
      <c r="D138" s="1050">
        <f t="shared" si="20"/>
        <v>49.792531120331951</v>
      </c>
      <c r="E138" s="1050">
        <f t="shared" si="20"/>
        <v>98.82555141793182</v>
      </c>
      <c r="F138" s="1050">
        <f t="shared" si="20"/>
        <v>41.780491724248755</v>
      </c>
      <c r="G138" s="1050">
        <f t="shared" si="20"/>
        <v>10.577657636481167</v>
      </c>
      <c r="H138" s="272"/>
      <c r="K138" s="1050">
        <f t="shared" si="12"/>
        <v>41.088456469493757</v>
      </c>
      <c r="M138" s="1050">
        <f t="shared" si="13"/>
        <v>26.099803020354564</v>
      </c>
    </row>
    <row r="139" spans="1:13" s="114" customFormat="1" ht="12.75">
      <c r="A139" s="273" t="s">
        <v>65</v>
      </c>
      <c r="C139" s="1050">
        <f t="shared" ref="C139:G139" si="21">20000*C17/C100</f>
        <v>5.111167901865576</v>
      </c>
      <c r="D139" s="1050">
        <f t="shared" si="21"/>
        <v>18.6219739292365</v>
      </c>
      <c r="E139" s="1050">
        <f t="shared" si="21"/>
        <v>30.31834259727135</v>
      </c>
      <c r="F139" s="1050">
        <f t="shared" si="21"/>
        <v>7.4761697090523951</v>
      </c>
      <c r="G139" s="1050">
        <f t="shared" si="21"/>
        <v>8.8641256173230349</v>
      </c>
      <c r="H139" s="272"/>
      <c r="K139" s="1050">
        <f t="shared" si="12"/>
        <v>13.293452974410103</v>
      </c>
      <c r="M139" s="1050">
        <f t="shared" si="13"/>
        <v>8.3079479368595965</v>
      </c>
    </row>
    <row r="140" spans="1:13" s="114" customFormat="1" ht="12.75">
      <c r="A140" s="273" t="s">
        <v>64</v>
      </c>
      <c r="C140" s="1050">
        <f t="shared" ref="C140:G140" si="22">20000*C18/C101</f>
        <v>7.2007200720072007</v>
      </c>
      <c r="D140" s="1050">
        <f t="shared" si="22"/>
        <v>20.955208242381907</v>
      </c>
      <c r="E140" s="1050">
        <f t="shared" si="22"/>
        <v>45.8498023715415</v>
      </c>
      <c r="F140" s="1050">
        <f t="shared" si="22"/>
        <v>24.784683065865295</v>
      </c>
      <c r="G140" s="1050">
        <f t="shared" si="22"/>
        <v>8.0342795929298347</v>
      </c>
      <c r="H140" s="272"/>
      <c r="K140" s="1050">
        <f t="shared" si="12"/>
        <v>21.421675114651219</v>
      </c>
      <c r="M140" s="1050">
        <f t="shared" si="13"/>
        <v>13.800926363550429</v>
      </c>
    </row>
    <row r="141" spans="1:13" s="114" customFormat="1" ht="12.75">
      <c r="A141" s="273" t="s">
        <v>63</v>
      </c>
      <c r="C141" s="1050">
        <f t="shared" ref="C141:G141" si="23">20000*C19/C102</f>
        <v>3.6808686850096621</v>
      </c>
      <c r="D141" s="1050">
        <f t="shared" si="23"/>
        <v>20.147750167897918</v>
      </c>
      <c r="E141" s="1050">
        <f t="shared" si="23"/>
        <v>21.201413427561839</v>
      </c>
      <c r="F141" s="1050">
        <f t="shared" si="23"/>
        <v>15.563101301641201</v>
      </c>
      <c r="G141" s="1050">
        <f t="shared" si="23"/>
        <v>4.6681708550532948</v>
      </c>
      <c r="H141" s="272"/>
      <c r="K141" s="1050">
        <f t="shared" si="12"/>
        <v>12.734469110308037</v>
      </c>
      <c r="M141" s="1050">
        <f t="shared" si="13"/>
        <v>7.9857097824944834</v>
      </c>
    </row>
    <row r="142" spans="1:13" s="114" customFormat="1" ht="12.75">
      <c r="A142" s="273" t="s">
        <v>62</v>
      </c>
      <c r="C142" s="1050">
        <f t="shared" ref="C142:G142" si="24">20000*C20/C103</f>
        <v>9.2022775636970149</v>
      </c>
      <c r="D142" s="1050">
        <f t="shared" si="24"/>
        <v>46.79213892066133</v>
      </c>
      <c r="E142" s="1050">
        <f t="shared" si="24"/>
        <v>49.000768639508074</v>
      </c>
      <c r="F142" s="1050">
        <f t="shared" si="24"/>
        <v>39.816842524387816</v>
      </c>
      <c r="G142" s="1050">
        <f t="shared" si="24"/>
        <v>10.359766434356752</v>
      </c>
      <c r="H142" s="272"/>
      <c r="K142" s="1050">
        <f t="shared" si="12"/>
        <v>31.795583304428259</v>
      </c>
      <c r="M142" s="1050">
        <f t="shared" si="13"/>
        <v>20.830734688786329</v>
      </c>
    </row>
    <row r="143" spans="1:13" s="114" customFormat="1" ht="12.75">
      <c r="A143" s="273" t="s">
        <v>20</v>
      </c>
      <c r="C143" s="1050">
        <f t="shared" ref="C143:G143" si="25">20000*C21/C104</f>
        <v>11.304544426859598</v>
      </c>
      <c r="D143" s="1050">
        <f t="shared" si="25"/>
        <v>28.170965432839957</v>
      </c>
      <c r="E143" s="1050">
        <f t="shared" si="25"/>
        <v>59.399102106596061</v>
      </c>
      <c r="F143" s="1050">
        <f t="shared" si="25"/>
        <v>29.2267850536441</v>
      </c>
      <c r="G143" s="1050">
        <f t="shared" si="25"/>
        <v>9.0901904987748008</v>
      </c>
      <c r="H143" s="272"/>
      <c r="K143" s="1050">
        <f t="shared" si="12"/>
        <v>26.905905718990308</v>
      </c>
      <c r="M143" s="1050">
        <f t="shared" si="13"/>
        <v>17.262240864725335</v>
      </c>
    </row>
    <row r="144" spans="1:13" s="114" customFormat="1" ht="12.75">
      <c r="A144" s="273" t="s">
        <v>61</v>
      </c>
      <c r="C144" s="1050">
        <f t="shared" ref="C144:G144" si="26">20000*C22/C105</f>
        <v>9.6503512963246276</v>
      </c>
      <c r="D144" s="1050">
        <f t="shared" si="26"/>
        <v>25.011207852575446</v>
      </c>
      <c r="E144" s="1050">
        <f t="shared" si="26"/>
        <v>96.00381156571973</v>
      </c>
      <c r="F144" s="1050">
        <f t="shared" si="26"/>
        <v>113.99982576445844</v>
      </c>
      <c r="G144" s="1050">
        <f t="shared" si="26"/>
        <v>35.441542550947219</v>
      </c>
      <c r="H144" s="272"/>
      <c r="K144" s="1050">
        <f t="shared" si="12"/>
        <v>53.0475528632048</v>
      </c>
      <c r="M144" s="1050">
        <f t="shared" si="13"/>
        <v>38.696700244248973</v>
      </c>
    </row>
    <row r="145" spans="1:13" s="114" customFormat="1" ht="12.75">
      <c r="A145" s="273" t="s">
        <v>60</v>
      </c>
      <c r="C145" s="1050">
        <f t="shared" ref="C145:G145" si="27">20000*C23/C106</f>
        <v>9.0961713387910361</v>
      </c>
      <c r="D145" s="1050">
        <f t="shared" si="27"/>
        <v>30.425963488843813</v>
      </c>
      <c r="E145" s="1050">
        <f t="shared" si="27"/>
        <v>29.63182457959849</v>
      </c>
      <c r="F145" s="1050">
        <f t="shared" si="27"/>
        <v>17.063875774984357</v>
      </c>
      <c r="G145" s="1050">
        <f t="shared" si="27"/>
        <v>9.7926267281105996</v>
      </c>
      <c r="H145" s="272"/>
      <c r="K145" s="1050">
        <f t="shared" si="12"/>
        <v>18.677318645962565</v>
      </c>
      <c r="M145" s="1050">
        <f t="shared" si="13"/>
        <v>11.717754946081344</v>
      </c>
    </row>
    <row r="146" spans="1:13" s="114" customFormat="1" ht="12.75">
      <c r="A146" s="273" t="s">
        <v>59</v>
      </c>
      <c r="C146" s="1050">
        <f t="shared" ref="C146:G146" si="28">20000*C24/C107</f>
        <v>16.345592527729131</v>
      </c>
      <c r="D146" s="1050">
        <f t="shared" si="28"/>
        <v>41.859440405375636</v>
      </c>
      <c r="E146" s="1050">
        <f t="shared" si="28"/>
        <v>113.29479768786128</v>
      </c>
      <c r="F146" s="1050">
        <f t="shared" si="28"/>
        <v>71.410354501402708</v>
      </c>
      <c r="G146" s="1050">
        <f t="shared" si="28"/>
        <v>21.90580503833516</v>
      </c>
      <c r="H146" s="272"/>
      <c r="K146" s="1050">
        <f t="shared" si="12"/>
        <v>52.078117175763644</v>
      </c>
      <c r="M146" s="1050">
        <f t="shared" si="13"/>
        <v>34.037108125399875</v>
      </c>
    </row>
    <row r="147" spans="1:13" s="114" customFormat="1" ht="12.75">
      <c r="A147" s="273" t="s">
        <v>58</v>
      </c>
      <c r="C147" s="1050">
        <f t="shared" ref="C147:G147" si="29">20000*C25/C108</f>
        <v>18.596962496125634</v>
      </c>
      <c r="D147" s="1050">
        <f t="shared" si="29"/>
        <v>15.87581584053625</v>
      </c>
      <c r="E147" s="1050">
        <f t="shared" si="29"/>
        <v>73.813406574542952</v>
      </c>
      <c r="F147" s="1050">
        <f t="shared" si="29"/>
        <v>15.414258188824663</v>
      </c>
      <c r="G147" s="1050">
        <f t="shared" si="29"/>
        <v>11.642411642411643</v>
      </c>
      <c r="H147" s="272"/>
      <c r="K147" s="1050">
        <f t="shared" si="12"/>
        <v>27.051397655545536</v>
      </c>
      <c r="M147" s="1050">
        <f t="shared" si="13"/>
        <v>17.516969564265381</v>
      </c>
    </row>
    <row r="148" spans="1:13" s="114" customFormat="1" ht="12.75">
      <c r="A148" s="273" t="s">
        <v>57</v>
      </c>
      <c r="C148" s="1050">
        <f t="shared" ref="C148:G148" si="30">20000*C26/C109</f>
        <v>5.741077408860396</v>
      </c>
      <c r="D148" s="1050">
        <f t="shared" si="30"/>
        <v>30.973854422884212</v>
      </c>
      <c r="E148" s="1050">
        <f t="shared" si="30"/>
        <v>29.059208136578278</v>
      </c>
      <c r="F148" s="1050">
        <f t="shared" si="30"/>
        <v>15.415878354705347</v>
      </c>
      <c r="G148" s="1050">
        <f t="shared" si="30"/>
        <v>10.542962572482868</v>
      </c>
      <c r="H148" s="272"/>
      <c r="K148" s="1050">
        <f t="shared" si="12"/>
        <v>18.003000500083346</v>
      </c>
      <c r="M148" s="1050">
        <f t="shared" si="13"/>
        <v>11.725293132328309</v>
      </c>
    </row>
    <row r="149" spans="1:13" s="578" customFormat="1" ht="12.75">
      <c r="A149" s="273" t="s">
        <v>368</v>
      </c>
      <c r="B149" s="114"/>
      <c r="C149" s="1050">
        <f t="shared" ref="C149:G149" si="31">20000*C27/C110</f>
        <v>8.1833060556464812</v>
      </c>
      <c r="D149" s="1050">
        <f t="shared" si="31"/>
        <v>16.481252575195715</v>
      </c>
      <c r="E149" s="1050">
        <f t="shared" si="31"/>
        <v>26.791694574681848</v>
      </c>
      <c r="F149" s="1050">
        <f t="shared" si="31"/>
        <v>9.8619329388560164</v>
      </c>
      <c r="G149" s="1050">
        <f t="shared" si="31"/>
        <v>0</v>
      </c>
      <c r="H149" s="272"/>
      <c r="I149" s="114"/>
      <c r="J149" s="114"/>
      <c r="K149" s="1050">
        <f t="shared" si="12"/>
        <v>11.275369581558506</v>
      </c>
      <c r="L149" s="114"/>
      <c r="M149" s="1050">
        <f t="shared" si="13"/>
        <v>6.7089079388743942</v>
      </c>
    </row>
    <row r="150" spans="1:13" s="114" customFormat="1" ht="12.75">
      <c r="A150" s="273" t="s">
        <v>56</v>
      </c>
      <c r="C150" s="1050">
        <f t="shared" ref="C150:G150" si="32">20000*C28/C111</f>
        <v>5.2164840897235267</v>
      </c>
      <c r="D150" s="1050">
        <f t="shared" si="32"/>
        <v>40.091242137277945</v>
      </c>
      <c r="E150" s="1050">
        <f t="shared" si="32"/>
        <v>104.29145232894088</v>
      </c>
      <c r="F150" s="1050">
        <f t="shared" si="32"/>
        <v>53.876085004489674</v>
      </c>
      <c r="G150" s="1050">
        <f t="shared" si="32"/>
        <v>10.07759750075582</v>
      </c>
      <c r="H150" s="272"/>
      <c r="K150" s="1050">
        <f t="shared" si="12"/>
        <v>40.769615907302772</v>
      </c>
      <c r="M150" s="1050">
        <f t="shared" si="13"/>
        <v>25.872264931992902</v>
      </c>
    </row>
    <row r="151" spans="1:13" s="114" customFormat="1" ht="12.75">
      <c r="A151" s="273" t="s">
        <v>55</v>
      </c>
      <c r="C151" s="1050">
        <f t="shared" ref="C151:G151" si="33">20000*C29/C112</f>
        <v>12.961762799740765</v>
      </c>
      <c r="D151" s="1050">
        <f t="shared" si="33"/>
        <v>40.887301438105084</v>
      </c>
      <c r="E151" s="1050">
        <f t="shared" si="33"/>
        <v>58.035918292738657</v>
      </c>
      <c r="F151" s="1050">
        <f t="shared" si="33"/>
        <v>35.576179427687549</v>
      </c>
      <c r="G151" s="1050">
        <f t="shared" si="33"/>
        <v>10.230179028132993</v>
      </c>
      <c r="H151" s="272"/>
      <c r="K151" s="1050">
        <f t="shared" si="12"/>
        <v>31.820728291316527</v>
      </c>
      <c r="M151" s="1050">
        <f t="shared" si="13"/>
        <v>21.341642659768358</v>
      </c>
    </row>
    <row r="152" spans="1:13" s="114" customFormat="1" ht="12.75">
      <c r="A152" s="273" t="s">
        <v>54</v>
      </c>
      <c r="C152" s="1050">
        <f t="shared" ref="C152:G152" si="34">20000*C30/C113</f>
        <v>9.4473311289560691</v>
      </c>
      <c r="D152" s="1050">
        <f t="shared" si="34"/>
        <v>24.449877750611247</v>
      </c>
      <c r="E152" s="1050">
        <f t="shared" si="34"/>
        <v>0</v>
      </c>
      <c r="F152" s="1050">
        <f t="shared" si="34"/>
        <v>11.958146487294469</v>
      </c>
      <c r="G152" s="1050">
        <f t="shared" si="34"/>
        <v>12.037315678603671</v>
      </c>
      <c r="H152" s="272"/>
      <c r="K152" s="1050">
        <f t="shared" si="12"/>
        <v>11.737089201877934</v>
      </c>
      <c r="M152" s="1050">
        <f t="shared" si="13"/>
        <v>8.1117620549797209</v>
      </c>
    </row>
    <row r="153" spans="1:13" s="114" customFormat="1" ht="12.75">
      <c r="A153" s="273" t="s">
        <v>147</v>
      </c>
      <c r="C153" s="1050">
        <f t="shared" ref="C153:G153" si="35">20000*C31/C114</f>
        <v>7.6175966482574751</v>
      </c>
      <c r="D153" s="1050">
        <f t="shared" si="35"/>
        <v>28.624247122666826</v>
      </c>
      <c r="E153" s="1050">
        <f t="shared" si="35"/>
        <v>49.816154667299251</v>
      </c>
      <c r="F153" s="1050">
        <f t="shared" si="35"/>
        <v>25.969374048535865</v>
      </c>
      <c r="G153" s="1050">
        <f t="shared" si="35"/>
        <v>13.910785495687657</v>
      </c>
      <c r="H153" s="272"/>
      <c r="K153" s="1050">
        <f t="shared" si="12"/>
        <v>24.870288581107157</v>
      </c>
      <c r="M153" s="1050">
        <f t="shared" si="13"/>
        <v>15.731376825963382</v>
      </c>
    </row>
    <row r="154" spans="1:13" s="114" customFormat="1" ht="12.75">
      <c r="A154" s="273" t="s">
        <v>52</v>
      </c>
      <c r="C154" s="1050">
        <f t="shared" ref="C154:G154" si="36">20000*C32/C115</f>
        <v>16.988957177834408</v>
      </c>
      <c r="D154" s="1050">
        <f t="shared" si="36"/>
        <v>43.889845094664373</v>
      </c>
      <c r="E154" s="1050">
        <f t="shared" si="36"/>
        <v>76.797003043783661</v>
      </c>
      <c r="F154" s="1050">
        <f t="shared" si="36"/>
        <v>51.621591291661993</v>
      </c>
      <c r="G154" s="1050">
        <f t="shared" si="36"/>
        <v>16.137491426957681</v>
      </c>
      <c r="H154" s="272"/>
      <c r="K154" s="1050">
        <f t="shared" si="12"/>
        <v>41.161476990906586</v>
      </c>
      <c r="M154" s="1050">
        <f t="shared" si="13"/>
        <v>27.223128409921816</v>
      </c>
    </row>
    <row r="155" spans="1:13" s="114" customFormat="1" ht="12.75">
      <c r="A155" s="273" t="s">
        <v>51</v>
      </c>
      <c r="C155" s="1050">
        <f t="shared" ref="C155:G155" si="37">20000*C33/C116</f>
        <v>14.059753954305799</v>
      </c>
      <c r="D155" s="1050">
        <f t="shared" si="37"/>
        <v>41.932717049461544</v>
      </c>
      <c r="E155" s="1050">
        <f t="shared" si="37"/>
        <v>32.116294793779581</v>
      </c>
      <c r="F155" s="1050">
        <f t="shared" si="37"/>
        <v>27.075812274368232</v>
      </c>
      <c r="G155" s="1050">
        <f t="shared" si="37"/>
        <v>5.608524957936063</v>
      </c>
      <c r="H155" s="272"/>
      <c r="K155" s="1050">
        <f t="shared" si="12"/>
        <v>22.522847696461316</v>
      </c>
      <c r="M155" s="1050">
        <f t="shared" si="13"/>
        <v>13.880454584887655</v>
      </c>
    </row>
    <row r="156" spans="1:13" s="114" customFormat="1" ht="12.75">
      <c r="A156" s="273" t="s">
        <v>50</v>
      </c>
      <c r="C156" s="1050">
        <f t="shared" ref="C156:G156" si="38">20000*C34/C117</f>
        <v>0</v>
      </c>
      <c r="D156" s="1050">
        <f t="shared" si="38"/>
        <v>22.429906542056074</v>
      </c>
      <c r="E156" s="1050">
        <f t="shared" si="38"/>
        <v>7.1916576770945699</v>
      </c>
      <c r="F156" s="1050">
        <f t="shared" si="38"/>
        <v>0</v>
      </c>
      <c r="G156" s="1050">
        <f t="shared" si="38"/>
        <v>25.031289111389235</v>
      </c>
      <c r="H156" s="272"/>
      <c r="K156" s="1050">
        <f t="shared" si="12"/>
        <v>11.040574109853713</v>
      </c>
      <c r="M156" s="1050">
        <f t="shared" si="13"/>
        <v>7.8294910830796001</v>
      </c>
    </row>
    <row r="157" spans="1:13" s="114" customFormat="1" ht="12.75">
      <c r="A157" s="273" t="s">
        <v>49</v>
      </c>
      <c r="C157" s="1050">
        <f t="shared" ref="C157:G157" si="39">20000*C35/C118</f>
        <v>10.340370529943989</v>
      </c>
      <c r="D157" s="1050">
        <f t="shared" si="39"/>
        <v>52.285224916614084</v>
      </c>
      <c r="E157" s="1050">
        <f t="shared" si="39"/>
        <v>72.320275505811452</v>
      </c>
      <c r="F157" s="1050">
        <f t="shared" si="39"/>
        <v>26.916253746864868</v>
      </c>
      <c r="G157" s="1050">
        <f t="shared" si="39"/>
        <v>8.1589836237542972</v>
      </c>
      <c r="H157" s="272"/>
      <c r="K157" s="1050">
        <f t="shared" si="12"/>
        <v>31.259676491838569</v>
      </c>
      <c r="M157" s="1050">
        <f t="shared" si="13"/>
        <v>19.191470457574411</v>
      </c>
    </row>
    <row r="158" spans="1:13" s="114" customFormat="1" ht="12.75">
      <c r="A158" s="273" t="s">
        <v>48</v>
      </c>
      <c r="C158" s="1050">
        <f t="shared" ref="C158:G158" si="40">20000*C36/C119</f>
        <v>11.565707676738471</v>
      </c>
      <c r="D158" s="1050">
        <f t="shared" si="40"/>
        <v>37.860349396938723</v>
      </c>
      <c r="E158" s="1050">
        <f t="shared" si="40"/>
        <v>61.812838830622688</v>
      </c>
      <c r="F158" s="1050">
        <f t="shared" si="40"/>
        <v>37.41160993257688</v>
      </c>
      <c r="G158" s="1050">
        <f t="shared" si="40"/>
        <v>9.139574356965662</v>
      </c>
      <c r="H158" s="272"/>
      <c r="K158" s="1050">
        <f t="shared" si="12"/>
        <v>31.511532345518116</v>
      </c>
      <c r="M158" s="1050">
        <f t="shared" si="13"/>
        <v>20.688358096671056</v>
      </c>
    </row>
    <row r="159" spans="1:13" s="114" customFormat="1" ht="12.75">
      <c r="A159" s="273" t="s">
        <v>47</v>
      </c>
      <c r="C159" s="1050">
        <f t="shared" ref="C159:G159" si="41">20000*C37/C120</f>
        <v>15.970961887477314</v>
      </c>
      <c r="D159" s="1050">
        <f t="shared" si="41"/>
        <v>36.135249075109698</v>
      </c>
      <c r="E159" s="1050">
        <f t="shared" si="41"/>
        <v>67.567567567567565</v>
      </c>
      <c r="F159" s="1050">
        <f t="shared" si="41"/>
        <v>33.189033189033189</v>
      </c>
      <c r="G159" s="1050">
        <f t="shared" si="41"/>
        <v>4.90075961774075</v>
      </c>
      <c r="H159" s="272"/>
      <c r="K159" s="1050">
        <f t="shared" si="12"/>
        <v>30.067409191574658</v>
      </c>
      <c r="M159" s="1050">
        <f t="shared" si="13"/>
        <v>19.71801123714619</v>
      </c>
    </row>
    <row r="160" spans="1:13" s="114" customFormat="1" ht="12.75">
      <c r="A160" s="273" t="s">
        <v>46</v>
      </c>
      <c r="C160" s="1050">
        <f t="shared" ref="C160:G160" si="42">20000*C38/C121</f>
        <v>18.248175182481752</v>
      </c>
      <c r="D160" s="1050">
        <f t="shared" si="42"/>
        <v>31.391698639693058</v>
      </c>
      <c r="E160" s="1050">
        <f t="shared" si="42"/>
        <v>78.018334308562515</v>
      </c>
      <c r="F160" s="1050">
        <f t="shared" si="42"/>
        <v>52.560444511187868</v>
      </c>
      <c r="G160" s="1050">
        <f t="shared" si="42"/>
        <v>7.6840325802981404</v>
      </c>
      <c r="H160" s="272"/>
      <c r="K160" s="1050">
        <f t="shared" si="12"/>
        <v>36.948789668151527</v>
      </c>
      <c r="M160" s="1050">
        <f t="shared" si="13"/>
        <v>24.458655895882419</v>
      </c>
    </row>
    <row r="161" spans="1:13" s="114" customFormat="1" ht="12.75">
      <c r="A161" s="273" t="s">
        <v>45</v>
      </c>
      <c r="C161" s="1050">
        <f t="shared" ref="C161:G161" si="43">20000*C39/C122</f>
        <v>9.6974398758727691</v>
      </c>
      <c r="D161" s="1050">
        <f t="shared" si="43"/>
        <v>32.430537295117887</v>
      </c>
      <c r="E161" s="1050">
        <f t="shared" si="43"/>
        <v>26.686681677925112</v>
      </c>
      <c r="F161" s="1050">
        <f t="shared" si="43"/>
        <v>19.805481874447391</v>
      </c>
      <c r="G161" s="1050">
        <f t="shared" si="43"/>
        <v>6.035783574046131</v>
      </c>
      <c r="H161" s="272"/>
      <c r="K161" s="1050">
        <f t="shared" si="12"/>
        <v>19.176745672615944</v>
      </c>
      <c r="M161" s="1050">
        <f t="shared" si="13"/>
        <v>13.286482925222357</v>
      </c>
    </row>
    <row r="163" spans="1:13">
      <c r="A163" s="378" t="s">
        <v>815</v>
      </c>
    </row>
  </sheetData>
  <mergeCells count="17">
    <mergeCell ref="M1:O1"/>
    <mergeCell ref="B4:H4"/>
    <mergeCell ref="A85:H85"/>
    <mergeCell ref="A42:I42"/>
    <mergeCell ref="A41:I41"/>
    <mergeCell ref="A43:H43"/>
    <mergeCell ref="K42:P42"/>
    <mergeCell ref="K5:L5"/>
    <mergeCell ref="A1:I1"/>
    <mergeCell ref="K1:L1"/>
    <mergeCell ref="A81:G81"/>
    <mergeCell ref="A2:G2"/>
    <mergeCell ref="K126:L126"/>
    <mergeCell ref="M126:O126"/>
    <mergeCell ref="A124:L124"/>
    <mergeCell ref="K87:L87"/>
    <mergeCell ref="M87:O87"/>
  </mergeCells>
  <phoneticPr fontId="25" type="noConversion"/>
  <hyperlinks>
    <hyperlink ref="K1" location="Contents!A1" display="back to contents"/>
  </hyperlinks>
  <pageMargins left="0.19685039370078741" right="0.19685039370078741" top="0.27559055118110237" bottom="0.31496062992125984" header="0.15748031496062992" footer="0.19685039370078741"/>
  <pageSetup paperSize="9" scale="59" fitToHeight="2" orientation="landscape" r:id="rId1"/>
  <headerFooter alignWithMargins="0"/>
  <ignoredErrors>
    <ignoredError sqref="K27:K39 K6:K12 K13:K19 K20:K26"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election sqref="A1:D1"/>
    </sheetView>
  </sheetViews>
  <sheetFormatPr defaultRowHeight="11.25"/>
  <cols>
    <col min="1" max="1" width="32" customWidth="1"/>
    <col min="2" max="2" width="11.5" customWidth="1"/>
    <col min="8" max="8" width="3" customWidth="1"/>
    <col min="9" max="9" width="8.83203125" style="976"/>
    <col min="13" max="13" width="25.1640625" customWidth="1"/>
    <col min="14" max="14" width="12.1640625" style="987" customWidth="1"/>
    <col min="15" max="15" width="13" style="987" customWidth="1"/>
    <col min="16" max="16" width="12.33203125" style="987" customWidth="1"/>
    <col min="17" max="17" width="8.83203125" style="990"/>
  </cols>
  <sheetData>
    <row r="1" spans="1:21" ht="18" customHeight="1">
      <c r="A1" s="1650" t="s">
        <v>841</v>
      </c>
      <c r="B1" s="1650"/>
      <c r="C1" s="1650"/>
      <c r="D1" s="1650"/>
      <c r="E1" s="780"/>
      <c r="F1" s="1400" t="s">
        <v>665</v>
      </c>
      <c r="G1" s="1400"/>
      <c r="H1" s="33"/>
      <c r="I1" s="1364"/>
      <c r="J1" s="1364"/>
      <c r="K1" s="1364"/>
    </row>
    <row r="2" spans="1:21" ht="15" customHeight="1">
      <c r="A2" s="428"/>
      <c r="B2" s="33"/>
      <c r="C2" s="33"/>
      <c r="D2" s="33"/>
      <c r="E2" s="33"/>
      <c r="F2" s="33"/>
      <c r="G2" s="33"/>
      <c r="H2" s="33"/>
      <c r="M2" s="986"/>
    </row>
    <row r="3" spans="1:21" s="113" customFormat="1" ht="12.75">
      <c r="A3" s="1823" t="s">
        <v>901</v>
      </c>
      <c r="B3" s="1823"/>
      <c r="C3" s="1823"/>
      <c r="D3" s="1823"/>
      <c r="E3" s="1823"/>
      <c r="F3" s="1801"/>
      <c r="G3" s="1801"/>
      <c r="H3" s="1801"/>
      <c r="I3" s="977"/>
      <c r="J3" s="666"/>
    </row>
    <row r="4" spans="1:21" s="113" customFormat="1" ht="12.75">
      <c r="E4" s="991" t="s">
        <v>900</v>
      </c>
      <c r="H4" s="332"/>
      <c r="I4" s="977"/>
    </row>
    <row r="5" spans="1:21" s="113" customFormat="1" ht="12.75">
      <c r="B5" s="988" t="s">
        <v>218</v>
      </c>
      <c r="C5" s="988" t="s">
        <v>225</v>
      </c>
      <c r="D5" s="988" t="s">
        <v>224</v>
      </c>
      <c r="E5" s="992" t="s">
        <v>223</v>
      </c>
      <c r="F5" s="113" t="s">
        <v>222</v>
      </c>
      <c r="G5" s="989" t="s">
        <v>899</v>
      </c>
      <c r="H5" s="332"/>
      <c r="I5" s="977"/>
    </row>
    <row r="6" spans="1:21" s="113" customFormat="1" ht="12.75">
      <c r="A6" s="666" t="str">
        <f>'C5 - per problem drug user'!A32</f>
        <v>Na h-Eileanan Siar</v>
      </c>
      <c r="B6" s="988">
        <f>'C5 - per problem drug user'!J32</f>
        <v>32</v>
      </c>
      <c r="C6" s="988">
        <f>'C5 - per problem drug user'!L32</f>
        <v>22.857142857142858</v>
      </c>
      <c r="D6" s="988">
        <f>'C5 - per problem drug user'!M32</f>
        <v>40</v>
      </c>
      <c r="E6" s="991">
        <f>B6-C6</f>
        <v>9.1428571428571423</v>
      </c>
      <c r="F6" s="977">
        <f>D6-B6</f>
        <v>8</v>
      </c>
      <c r="G6" s="113">
        <v>1</v>
      </c>
      <c r="H6" s="332"/>
      <c r="I6" s="977"/>
      <c r="U6" s="666"/>
    </row>
    <row r="7" spans="1:21" s="113" customFormat="1" ht="12.75">
      <c r="A7" s="454" t="str">
        <f>'C5 - per problem drug user'!A35</f>
        <v>Orkney Islands</v>
      </c>
      <c r="B7" s="988">
        <f>'C5 - per problem drug user'!J35</f>
        <v>26.666666666666668</v>
      </c>
      <c r="C7" s="988">
        <f>'C5 - per problem drug user'!L35</f>
        <v>16</v>
      </c>
      <c r="D7" s="988">
        <f>'C5 - per problem drug user'!M35</f>
        <v>40</v>
      </c>
      <c r="E7" s="991">
        <f t="shared" ref="E7:E38" si="0">B7-C7</f>
        <v>10.666666666666668</v>
      </c>
      <c r="F7" s="977">
        <f t="shared" ref="F7:F38" si="1">D7-B7</f>
        <v>13.333333333333332</v>
      </c>
      <c r="G7" s="113">
        <v>2</v>
      </c>
      <c r="H7" s="332"/>
      <c r="I7" s="977"/>
    </row>
    <row r="8" spans="1:21" s="113" customFormat="1" ht="12.75">
      <c r="A8" s="454" t="str">
        <f>'C5 - per problem drug user'!A31</f>
        <v>Moray</v>
      </c>
      <c r="B8" s="988">
        <f>'C5 - per problem drug user'!J31</f>
        <v>25.185185185185187</v>
      </c>
      <c r="C8" s="988">
        <f>'C5 - per problem drug user'!L31</f>
        <v>19.428571428571427</v>
      </c>
      <c r="D8" s="988">
        <f>'C5 - per problem drug user'!M31</f>
        <v>32.38095238095238</v>
      </c>
      <c r="E8" s="991">
        <f t="shared" si="0"/>
        <v>5.7566137566137598</v>
      </c>
      <c r="F8" s="977">
        <f t="shared" si="1"/>
        <v>7.1957671957671927</v>
      </c>
      <c r="G8" s="113">
        <v>3</v>
      </c>
      <c r="H8" s="332"/>
      <c r="I8" s="977"/>
      <c r="J8" s="974"/>
    </row>
    <row r="9" spans="1:21" s="113" customFormat="1" ht="12.75">
      <c r="A9" s="985" t="str">
        <f>'C5 - per problem drug user'!A38</f>
        <v>Scottish Borders</v>
      </c>
      <c r="B9" s="988">
        <f>'C5 - per problem drug user'!J38</f>
        <v>21.568627450980394</v>
      </c>
      <c r="C9" s="988">
        <f>'C5 - per problem drug user'!L38</f>
        <v>18.333333333333332</v>
      </c>
      <c r="D9" s="988">
        <f>'C5 - per problem drug user'!M38</f>
        <v>24.444444444444443</v>
      </c>
      <c r="E9" s="991">
        <f t="shared" si="0"/>
        <v>3.2352941176470615</v>
      </c>
      <c r="F9" s="977">
        <f t="shared" si="1"/>
        <v>2.8758169934640492</v>
      </c>
      <c r="G9" s="983">
        <v>4</v>
      </c>
      <c r="H9" s="332"/>
      <c r="I9" s="977"/>
      <c r="J9" s="974"/>
    </row>
    <row r="10" spans="1:21" s="576" customFormat="1" ht="12.75">
      <c r="A10" s="454" t="str">
        <f>'C5 - per problem drug user'!A26</f>
        <v>Fife</v>
      </c>
      <c r="B10" s="988">
        <f>'C5 - per problem drug user'!J26</f>
        <v>17.142857142857142</v>
      </c>
      <c r="C10" s="988">
        <f>'C5 - per problem drug user'!L26</f>
        <v>15.483870967741936</v>
      </c>
      <c r="D10" s="988">
        <f>'C5 - per problem drug user'!M26</f>
        <v>19.2</v>
      </c>
      <c r="E10" s="991">
        <f t="shared" si="0"/>
        <v>1.6589861751152064</v>
      </c>
      <c r="F10" s="977">
        <f t="shared" si="1"/>
        <v>2.0571428571428569</v>
      </c>
      <c r="G10" s="983">
        <v>5</v>
      </c>
      <c r="H10" s="578"/>
      <c r="I10" s="977"/>
      <c r="J10" s="974"/>
    </row>
    <row r="11" spans="1:21" s="113" customFormat="1" ht="12.75">
      <c r="A11" s="985" t="str">
        <f>'C5 - per problem drug user'!A15</f>
        <v>Angus</v>
      </c>
      <c r="B11" s="988">
        <f>'C5 - per problem drug user'!J15</f>
        <v>16.5</v>
      </c>
      <c r="C11" s="988">
        <f>'C5 - per problem drug user'!L15</f>
        <v>14.042553191489361</v>
      </c>
      <c r="D11" s="988">
        <f>'C5 - per problem drug user'!M15</f>
        <v>18.857142857142858</v>
      </c>
      <c r="E11" s="991">
        <f t="shared" si="0"/>
        <v>2.4574468085106389</v>
      </c>
      <c r="F11" s="977">
        <f t="shared" si="1"/>
        <v>2.3571428571428577</v>
      </c>
      <c r="G11" s="983">
        <v>6</v>
      </c>
      <c r="H11" s="332"/>
      <c r="I11" s="977"/>
      <c r="J11" s="974"/>
    </row>
    <row r="12" spans="1:21" s="113" customFormat="1" ht="12.75">
      <c r="A12" s="985" t="str">
        <f>'C5 - per problem drug user'!A13</f>
        <v>Aberdeen City</v>
      </c>
      <c r="B12" s="988">
        <f>'C5 - per problem drug user'!J13</f>
        <v>16.25</v>
      </c>
      <c r="C12" s="988">
        <f>'C5 - per problem drug user'!L13</f>
        <v>15</v>
      </c>
      <c r="D12" s="988">
        <f>'C5 - per problem drug user'!M13</f>
        <v>17.727272727272727</v>
      </c>
      <c r="E12" s="991">
        <f t="shared" si="0"/>
        <v>1.25</v>
      </c>
      <c r="F12" s="977">
        <f t="shared" si="1"/>
        <v>1.4772727272727266</v>
      </c>
      <c r="G12" s="983">
        <v>7</v>
      </c>
      <c r="H12" s="332"/>
      <c r="I12" s="977"/>
      <c r="J12" s="974"/>
    </row>
    <row r="13" spans="1:21" s="113" customFormat="1" ht="12.75">
      <c r="A13" s="985" t="str">
        <f>'C5 - per problem drug user'!A20</f>
        <v>Dundee City</v>
      </c>
      <c r="B13" s="988">
        <f>'C5 - per problem drug user'!J20</f>
        <v>16.173913043478262</v>
      </c>
      <c r="C13" s="988">
        <f>'C5 - per problem drug user'!L20</f>
        <v>15.5</v>
      </c>
      <c r="D13" s="988">
        <f>'C5 - per problem drug user'!M20</f>
        <v>16.90909090909091</v>
      </c>
      <c r="E13" s="991">
        <f t="shared" si="0"/>
        <v>0.67391304347826164</v>
      </c>
      <c r="F13" s="977">
        <f t="shared" si="1"/>
        <v>0.73517786561264842</v>
      </c>
      <c r="G13" s="983">
        <v>8</v>
      </c>
      <c r="H13" s="332"/>
      <c r="I13" s="977"/>
      <c r="J13" s="974"/>
    </row>
    <row r="14" spans="1:21" s="113" customFormat="1" ht="12.75">
      <c r="A14" s="985" t="str">
        <f>'C5 - per problem drug user'!A40</f>
        <v>South Ayrshire</v>
      </c>
      <c r="B14" s="988">
        <f>'C5 - per problem drug user'!J40</f>
        <v>15.74468085106383</v>
      </c>
      <c r="C14" s="988">
        <f>'C5 - per problem drug user'!L40</f>
        <v>13.454545454545455</v>
      </c>
      <c r="D14" s="988">
        <f>'C5 - per problem drug user'!M40</f>
        <v>17.411764705882351</v>
      </c>
      <c r="E14" s="991">
        <f t="shared" si="0"/>
        <v>2.2901353965183748</v>
      </c>
      <c r="F14" s="977">
        <f t="shared" si="1"/>
        <v>1.6670838548185216</v>
      </c>
      <c r="G14" s="983">
        <v>9</v>
      </c>
      <c r="H14" s="332"/>
      <c r="I14" s="977"/>
      <c r="J14" s="974"/>
    </row>
    <row r="15" spans="1:21" s="113" customFormat="1" ht="12.75">
      <c r="A15" s="985" t="str">
        <f>'C5 - per problem drug user'!A16</f>
        <v>Argyll &amp; Bute</v>
      </c>
      <c r="B15" s="988">
        <f>'C5 - per problem drug user'!J16</f>
        <v>15</v>
      </c>
      <c r="C15" s="988">
        <f>'C5 - per problem drug user'!L16</f>
        <v>11.351351351351351</v>
      </c>
      <c r="D15" s="988">
        <f>'C5 - per problem drug user'!M16</f>
        <v>18.260869565217391</v>
      </c>
      <c r="E15" s="991">
        <f t="shared" si="0"/>
        <v>3.6486486486486491</v>
      </c>
      <c r="F15" s="977">
        <f t="shared" si="1"/>
        <v>3.2608695652173907</v>
      </c>
      <c r="G15" s="983">
        <v>10</v>
      </c>
      <c r="H15" s="332"/>
      <c r="I15" s="977"/>
      <c r="J15" s="974"/>
    </row>
    <row r="16" spans="1:21" s="113" customFormat="1" ht="12.75">
      <c r="A16" s="454" t="str">
        <f>'C5 - per problem drug user'!A28</f>
        <v>Highland</v>
      </c>
      <c r="B16" s="988">
        <f>'C5 - per problem drug user'!J28</f>
        <v>13.857142857142858</v>
      </c>
      <c r="C16" s="988">
        <f>'C5 - per problem drug user'!L28</f>
        <v>12.933333333333334</v>
      </c>
      <c r="D16" s="988">
        <f>'C5 - per problem drug user'!M28</f>
        <v>16.166666666666668</v>
      </c>
      <c r="E16" s="991">
        <f t="shared" si="0"/>
        <v>0.92380952380952408</v>
      </c>
      <c r="F16" s="977">
        <f t="shared" si="1"/>
        <v>2.3095238095238102</v>
      </c>
      <c r="G16" s="983">
        <v>11</v>
      </c>
      <c r="H16" s="332"/>
      <c r="I16" s="977"/>
      <c r="J16" s="974"/>
    </row>
    <row r="17" spans="1:10" s="113" customFormat="1" ht="12.75">
      <c r="A17" s="454" t="str">
        <f>'C5 - per problem drug user'!A25</f>
        <v>Falkirk</v>
      </c>
      <c r="B17" s="988">
        <f>'C5 - per problem drug user'!J25</f>
        <v>13.333333333333334</v>
      </c>
      <c r="C17" s="988">
        <f>'C5 - per problem drug user'!L25</f>
        <v>11.428571428571429</v>
      </c>
      <c r="D17" s="988">
        <f>'C5 - per problem drug user'!M25</f>
        <v>14.545454545454545</v>
      </c>
      <c r="E17" s="991">
        <f t="shared" si="0"/>
        <v>1.9047619047619051</v>
      </c>
      <c r="F17" s="977">
        <f t="shared" si="1"/>
        <v>1.212121212121211</v>
      </c>
      <c r="G17" s="983">
        <v>12</v>
      </c>
      <c r="H17" s="332"/>
      <c r="I17" s="977"/>
      <c r="J17" s="974"/>
    </row>
    <row r="18" spans="1:10" s="113" customFormat="1" ht="12.75">
      <c r="A18" s="985" t="str">
        <f>'C5 - per problem drug user'!A19</f>
        <v>Dumfries &amp; Galloway</v>
      </c>
      <c r="B18" s="988">
        <f>'C5 - per problem drug user'!J19</f>
        <v>13.272727272727273</v>
      </c>
      <c r="C18" s="988">
        <f>'C5 - per problem drug user'!L19</f>
        <v>11.23076923076923</v>
      </c>
      <c r="D18" s="988">
        <f>'C5 - per problem drug user'!M19</f>
        <v>15.531914893617021</v>
      </c>
      <c r="E18" s="991">
        <f t="shared" si="0"/>
        <v>2.0419580419580434</v>
      </c>
      <c r="F18" s="977">
        <f t="shared" si="1"/>
        <v>2.2591876208897474</v>
      </c>
      <c r="G18" s="983">
        <v>13</v>
      </c>
      <c r="H18" s="332"/>
      <c r="I18" s="977"/>
      <c r="J18" s="974"/>
    </row>
    <row r="19" spans="1:10" s="113" customFormat="1" ht="12.75">
      <c r="A19" s="985" t="str">
        <f>'C5 - per problem drug user'!A14</f>
        <v>Aberdeenshire</v>
      </c>
      <c r="B19" s="988">
        <f>'C5 - per problem drug user'!J14</f>
        <v>13.166666666666666</v>
      </c>
      <c r="C19" s="988">
        <f>'C5 - per problem drug user'!L14</f>
        <v>11.285714285714286</v>
      </c>
      <c r="D19" s="988">
        <f>'C5 - per problem drug user'!M14</f>
        <v>14.363636363636363</v>
      </c>
      <c r="E19" s="991">
        <f t="shared" si="0"/>
        <v>1.8809523809523796</v>
      </c>
      <c r="F19" s="977">
        <f t="shared" si="1"/>
        <v>1.1969696969696972</v>
      </c>
      <c r="G19" s="983">
        <v>14</v>
      </c>
      <c r="H19" s="332"/>
      <c r="I19" s="977"/>
      <c r="J19" s="974"/>
    </row>
    <row r="20" spans="1:10" s="113" customFormat="1" ht="12.75">
      <c r="A20" s="984" t="str">
        <f>'C5 - per problem drug user'!A11</f>
        <v>Scotland</v>
      </c>
      <c r="B20" s="988">
        <f>'C5 - per problem drug user'!J11</f>
        <v>12.736474694589878</v>
      </c>
      <c r="C20" s="988">
        <f>'C5 - per problem drug user'!L11</f>
        <v>12.390492359932088</v>
      </c>
      <c r="D20" s="988">
        <f>'C5 - per problem drug user'!M11</f>
        <v>13.078853046594983</v>
      </c>
      <c r="E20" s="991">
        <f t="shared" si="0"/>
        <v>0.3459823346577906</v>
      </c>
      <c r="F20" s="977">
        <f t="shared" si="1"/>
        <v>0.34237835200510425</v>
      </c>
      <c r="G20" s="983">
        <v>15</v>
      </c>
      <c r="H20" s="332"/>
      <c r="I20" s="977"/>
      <c r="J20" s="974"/>
    </row>
    <row r="21" spans="1:10" s="113" customFormat="1" ht="12.75">
      <c r="A21" s="454" t="str">
        <f>'C5 - per problem drug user'!A30</f>
        <v>Midlothian</v>
      </c>
      <c r="B21" s="988">
        <f>'C5 - per problem drug user'!J30</f>
        <v>12.631578947368421</v>
      </c>
      <c r="C21" s="988">
        <f>'C5 - per problem drug user'!L30</f>
        <v>9.8969072164948457</v>
      </c>
      <c r="D21" s="988">
        <f>'C5 - per problem drug user'!M30</f>
        <v>14.76923076923077</v>
      </c>
      <c r="E21" s="991">
        <f t="shared" si="0"/>
        <v>2.7346717308735755</v>
      </c>
      <c r="F21" s="977">
        <f t="shared" si="1"/>
        <v>2.1376518218623488</v>
      </c>
      <c r="G21" s="983">
        <v>16</v>
      </c>
      <c r="H21" s="332"/>
      <c r="I21" s="977"/>
      <c r="J21" s="974"/>
    </row>
    <row r="22" spans="1:10" s="113" customFormat="1" ht="12.75">
      <c r="A22" s="985" t="str">
        <f>'C5 - per problem drug user'!A44</f>
        <v>West Lothian</v>
      </c>
      <c r="B22" s="988">
        <f>'C5 - per problem drug user'!J44</f>
        <v>12.615384615384615</v>
      </c>
      <c r="C22" s="988">
        <f>'C5 - per problem drug user'!L44</f>
        <v>11.714285714285714</v>
      </c>
      <c r="D22" s="988">
        <f>'C5 - per problem drug user'!M44</f>
        <v>14.909090909090908</v>
      </c>
      <c r="E22" s="991">
        <f t="shared" si="0"/>
        <v>0.90109890109890145</v>
      </c>
      <c r="F22" s="977">
        <f t="shared" si="1"/>
        <v>2.2937062937062933</v>
      </c>
      <c r="G22" s="983">
        <v>17</v>
      </c>
      <c r="H22" s="332"/>
      <c r="I22" s="977"/>
      <c r="J22" s="974"/>
    </row>
    <row r="23" spans="1:10" s="113" customFormat="1" ht="12.75">
      <c r="A23" s="985" t="str">
        <f>'C5 - per problem drug user'!A17</f>
        <v>City of Edinburgh</v>
      </c>
      <c r="B23" s="988">
        <f>'C5 - per problem drug user'!J17</f>
        <v>12.6</v>
      </c>
      <c r="C23" s="988">
        <f>'C5 - per problem drug user'!L17</f>
        <v>11.63076923076923</v>
      </c>
      <c r="D23" s="988">
        <f>'C5 - per problem drug user'!M17</f>
        <v>13.5</v>
      </c>
      <c r="E23" s="991">
        <f t="shared" si="0"/>
        <v>0.96923076923076934</v>
      </c>
      <c r="F23" s="977">
        <f t="shared" si="1"/>
        <v>0.90000000000000036</v>
      </c>
      <c r="G23" s="983">
        <v>18</v>
      </c>
      <c r="H23" s="332"/>
      <c r="I23" s="977"/>
      <c r="J23" s="974"/>
    </row>
    <row r="24" spans="1:10" s="113" customFormat="1" ht="12.75">
      <c r="A24" s="454" t="str">
        <f>'C5 - per problem drug user'!A27</f>
        <v>Glasgow City</v>
      </c>
      <c r="B24" s="988">
        <f>'C5 - per problem drug user'!J27</f>
        <v>12.369747899159664</v>
      </c>
      <c r="C24" s="988">
        <f>'C5 - per problem drug user'!L27</f>
        <v>11.5</v>
      </c>
      <c r="D24" s="988">
        <f>'C5 - per problem drug user'!M27</f>
        <v>13.261261261261261</v>
      </c>
      <c r="E24" s="991">
        <f t="shared" si="0"/>
        <v>0.86974789915966433</v>
      </c>
      <c r="F24" s="977">
        <f t="shared" si="1"/>
        <v>0.89151336210159648</v>
      </c>
      <c r="G24" s="983">
        <v>19</v>
      </c>
      <c r="H24" s="332"/>
      <c r="I24" s="977"/>
      <c r="J24" s="974"/>
    </row>
    <row r="25" spans="1:10" s="576" customFormat="1" ht="12.75">
      <c r="A25" s="454" t="str">
        <f>'C5 - per problem drug user'!A33</f>
        <v>North Ayrshire</v>
      </c>
      <c r="B25" s="988">
        <f>'C5 - per problem drug user'!J33</f>
        <v>12.25</v>
      </c>
      <c r="C25" s="988">
        <f>'C5 - per problem drug user'!L33</f>
        <v>10.888888888888889</v>
      </c>
      <c r="D25" s="988">
        <f>'C5 - per problem drug user'!M33</f>
        <v>13.066666666666666</v>
      </c>
      <c r="E25" s="991">
        <f t="shared" si="0"/>
        <v>1.3611111111111107</v>
      </c>
      <c r="F25" s="977">
        <f t="shared" si="1"/>
        <v>0.81666666666666643</v>
      </c>
      <c r="G25" s="983">
        <v>20</v>
      </c>
      <c r="H25" s="578"/>
      <c r="I25" s="977"/>
      <c r="J25" s="974"/>
    </row>
    <row r="26" spans="1:10" s="113" customFormat="1" ht="12.75">
      <c r="A26" s="985" t="str">
        <f>'C5 - per problem drug user'!A43</f>
        <v>West Dunbartonshire</v>
      </c>
      <c r="B26" s="988">
        <f>'C5 - per problem drug user'!J43</f>
        <v>12.181818181818182</v>
      </c>
      <c r="C26" s="988">
        <f>'C5 - per problem drug user'!L43</f>
        <v>9.5714285714285712</v>
      </c>
      <c r="D26" s="988">
        <f>'C5 - per problem drug user'!M43</f>
        <v>14.25531914893617</v>
      </c>
      <c r="E26" s="991">
        <f t="shared" si="0"/>
        <v>2.6103896103896105</v>
      </c>
      <c r="F26" s="977">
        <f t="shared" si="1"/>
        <v>2.0735009671179885</v>
      </c>
      <c r="G26" s="983">
        <v>21</v>
      </c>
      <c r="H26" s="332"/>
      <c r="I26" s="977"/>
      <c r="J26" s="974"/>
    </row>
    <row r="27" spans="1:10" s="113" customFormat="1" ht="12.75">
      <c r="A27" s="985" t="str">
        <f>'C5 - per problem drug user'!A18</f>
        <v>Clackmannanshire</v>
      </c>
      <c r="B27" s="988">
        <f>'C5 - per problem drug user'!J18</f>
        <v>12.131147540983607</v>
      </c>
      <c r="C27" s="988">
        <f>'C5 - per problem drug user'!L18</f>
        <v>9.3670886075949369</v>
      </c>
      <c r="D27" s="988">
        <f>'C5 - per problem drug user'!M18</f>
        <v>18.048780487804876</v>
      </c>
      <c r="E27" s="991">
        <f t="shared" si="0"/>
        <v>2.7640589333886698</v>
      </c>
      <c r="F27" s="977">
        <f t="shared" si="1"/>
        <v>5.9176329468212696</v>
      </c>
      <c r="G27" s="983">
        <v>22</v>
      </c>
      <c r="H27" s="332"/>
      <c r="I27" s="977"/>
      <c r="J27" s="974"/>
    </row>
    <row r="28" spans="1:10" s="319" customFormat="1" ht="12.75">
      <c r="A28" s="985" t="str">
        <f>'C5 - per problem drug user'!A21</f>
        <v>East Ayrshire</v>
      </c>
      <c r="B28" s="988">
        <f>'C5 - per problem drug user'!J21</f>
        <v>12</v>
      </c>
      <c r="C28" s="988">
        <f>'C5 - per problem drug user'!L21</f>
        <v>10.666666666666666</v>
      </c>
      <c r="D28" s="988">
        <f>'C5 - per problem drug user'!M21</f>
        <v>12.8</v>
      </c>
      <c r="E28" s="991">
        <f t="shared" si="0"/>
        <v>1.3333333333333339</v>
      </c>
      <c r="F28" s="977">
        <f t="shared" si="1"/>
        <v>0.80000000000000071</v>
      </c>
      <c r="G28" s="983">
        <v>23</v>
      </c>
      <c r="H28" s="332"/>
      <c r="I28" s="977"/>
      <c r="J28" s="974"/>
    </row>
    <row r="29" spans="1:10" s="113" customFormat="1" ht="12.75">
      <c r="A29" s="985" t="str">
        <f>'C5 - per problem drug user'!A34</f>
        <v>North Lanarkshire</v>
      </c>
      <c r="B29" s="988">
        <f>'C5 - per problem drug user'!J34</f>
        <v>11.944444444444445</v>
      </c>
      <c r="C29" s="988">
        <f>'C5 - per problem drug user'!L34</f>
        <v>10.487804878048781</v>
      </c>
      <c r="D29" s="988">
        <f>'C5 - per problem drug user'!M34</f>
        <v>13.030303030303031</v>
      </c>
      <c r="E29" s="991">
        <f t="shared" si="0"/>
        <v>1.4566395663956637</v>
      </c>
      <c r="F29" s="977">
        <f t="shared" si="1"/>
        <v>1.0858585858585865</v>
      </c>
      <c r="G29" s="983">
        <v>24</v>
      </c>
      <c r="H29" s="332"/>
      <c r="I29" s="977"/>
      <c r="J29" s="974"/>
    </row>
    <row r="30" spans="1:10" s="113" customFormat="1" ht="12.75">
      <c r="A30" s="454" t="str">
        <f>'C5 - per problem drug user'!A29</f>
        <v>Inverclyde</v>
      </c>
      <c r="B30" s="988">
        <f>'C5 - per problem drug user'!J29</f>
        <v>11.466666666666667</v>
      </c>
      <c r="C30" s="988">
        <f>'C5 - per problem drug user'!L29</f>
        <v>10.117647058823529</v>
      </c>
      <c r="D30" s="988">
        <f>'C5 - per problem drug user'!M29</f>
        <v>13.23076923076923</v>
      </c>
      <c r="E30" s="991">
        <f t="shared" si="0"/>
        <v>1.3490196078431378</v>
      </c>
      <c r="F30" s="977">
        <f t="shared" si="1"/>
        <v>1.7641025641025632</v>
      </c>
      <c r="G30" s="983">
        <v>25</v>
      </c>
      <c r="H30" s="332"/>
      <c r="I30" s="977"/>
      <c r="J30" s="974"/>
    </row>
    <row r="31" spans="1:10" s="113" customFormat="1" ht="12.75">
      <c r="A31" s="985" t="str">
        <f>'C5 - per problem drug user'!A23</f>
        <v>East Lothian</v>
      </c>
      <c r="B31" s="988">
        <f>'C5 - per problem drug user'!J23</f>
        <v>11.304347826086957</v>
      </c>
      <c r="C31" s="988">
        <f>'C5 - per problem drug user'!L23</f>
        <v>9.454545454545455</v>
      </c>
      <c r="D31" s="988">
        <f>'C5 - per problem drug user'!M23</f>
        <v>13.164556962025317</v>
      </c>
      <c r="E31" s="991">
        <f t="shared" si="0"/>
        <v>1.849802371541502</v>
      </c>
      <c r="F31" s="977">
        <f t="shared" si="1"/>
        <v>1.8602091359383603</v>
      </c>
      <c r="G31" s="983">
        <v>26</v>
      </c>
      <c r="H31" s="332"/>
      <c r="I31" s="977"/>
      <c r="J31" s="974"/>
    </row>
    <row r="32" spans="1:10" s="113" customFormat="1" ht="12.75">
      <c r="A32" s="985" t="str">
        <f>'C5 - per problem drug user'!A41</f>
        <v>South Lanarkshire</v>
      </c>
      <c r="B32" s="988">
        <f>'C5 - per problem drug user'!J41</f>
        <v>10.75</v>
      </c>
      <c r="C32" s="988">
        <f>'C5 - per problem drug user'!L41</f>
        <v>9.1489361702127656</v>
      </c>
      <c r="D32" s="988">
        <f>'C5 - per problem drug user'!M41</f>
        <v>11.944444444444445</v>
      </c>
      <c r="E32" s="991">
        <f t="shared" si="0"/>
        <v>1.6010638297872344</v>
      </c>
      <c r="F32" s="977">
        <f t="shared" si="1"/>
        <v>1.1944444444444446</v>
      </c>
      <c r="G32" s="983">
        <v>27</v>
      </c>
      <c r="H32" s="332"/>
      <c r="I32" s="977"/>
      <c r="J32" s="974"/>
    </row>
    <row r="33" spans="1:17" s="113" customFormat="1" ht="12.75">
      <c r="A33" s="985" t="str">
        <f>'C5 - per problem drug user'!A37</f>
        <v>Renfrewshire</v>
      </c>
      <c r="B33" s="988">
        <f>'C5 - per problem drug user'!J37</f>
        <v>10.518518518518519</v>
      </c>
      <c r="C33" s="988">
        <f>'C5 - per problem drug user'!L37</f>
        <v>8.875</v>
      </c>
      <c r="D33" s="988">
        <f>'C5 - per problem drug user'!M37</f>
        <v>11.833333333333334</v>
      </c>
      <c r="E33" s="991">
        <f t="shared" si="0"/>
        <v>1.643518518518519</v>
      </c>
      <c r="F33" s="977">
        <f t="shared" si="1"/>
        <v>1.3148148148148149</v>
      </c>
      <c r="G33" s="983">
        <v>28</v>
      </c>
      <c r="H33" s="332"/>
      <c r="I33" s="977"/>
      <c r="J33" s="974"/>
    </row>
    <row r="34" spans="1:17" s="113" customFormat="1" ht="12.75">
      <c r="A34" s="985" t="str">
        <f>'C5 - per problem drug user'!A42</f>
        <v>Stirling</v>
      </c>
      <c r="B34" s="988">
        <f>'C5 - per problem drug user'!J42</f>
        <v>10</v>
      </c>
      <c r="C34" s="988">
        <f>'C5 - per problem drug user'!L42</f>
        <v>7.6923076923076925</v>
      </c>
      <c r="D34" s="988">
        <f>'C5 - per problem drug user'!M42</f>
        <v>11.904761904761905</v>
      </c>
      <c r="E34" s="991">
        <f t="shared" si="0"/>
        <v>2.3076923076923075</v>
      </c>
      <c r="F34" s="977">
        <f t="shared" si="1"/>
        <v>1.9047619047619051</v>
      </c>
      <c r="G34" s="983">
        <v>29</v>
      </c>
      <c r="H34" s="332"/>
      <c r="I34" s="977"/>
      <c r="J34" s="974"/>
    </row>
    <row r="35" spans="1:17" s="113" customFormat="1" ht="12.75">
      <c r="A35" s="985" t="str">
        <f>'C5 - per problem drug user'!A39</f>
        <v>Shetland Islands</v>
      </c>
      <c r="B35" s="988">
        <f>'C5 - per problem drug user'!J39</f>
        <v>9.4117647058823533</v>
      </c>
      <c r="C35" s="988">
        <f>'C5 - per problem drug user'!L39</f>
        <v>6.1538461538461542</v>
      </c>
      <c r="D35" s="988">
        <f>'C5 - per problem drug user'!M39</f>
        <v>13.333333333333334</v>
      </c>
      <c r="E35" s="991">
        <f t="shared" si="0"/>
        <v>3.2579185520361991</v>
      </c>
      <c r="F35" s="977">
        <f t="shared" si="1"/>
        <v>3.9215686274509807</v>
      </c>
      <c r="G35" s="983">
        <v>30</v>
      </c>
      <c r="H35" s="332"/>
      <c r="I35" s="977"/>
      <c r="J35" s="974"/>
    </row>
    <row r="36" spans="1:17" s="113" customFormat="1" ht="12.75">
      <c r="A36" s="985" t="str">
        <f>'C5 - per problem drug user'!A22</f>
        <v>East Dunbartonshire</v>
      </c>
      <c r="B36" s="988">
        <f>'C5 - per problem drug user'!J22</f>
        <v>8.169014084507042</v>
      </c>
      <c r="C36" s="988">
        <f>'C5 - per problem drug user'!L22</f>
        <v>7.6315789473684212</v>
      </c>
      <c r="D36" s="988">
        <f>'C5 - per problem drug user'!M22</f>
        <v>12.083333333333334</v>
      </c>
      <c r="E36" s="991">
        <f t="shared" si="0"/>
        <v>0.53743513713862079</v>
      </c>
      <c r="F36" s="977">
        <f t="shared" si="1"/>
        <v>3.9143192488262919</v>
      </c>
      <c r="G36" s="983">
        <v>31</v>
      </c>
      <c r="H36" s="332"/>
      <c r="I36" s="977"/>
      <c r="J36" s="974"/>
    </row>
    <row r="37" spans="1:17" s="113" customFormat="1" ht="12.75">
      <c r="A37" s="985" t="str">
        <f>'C5 - per problem drug user'!A36</f>
        <v>Perth &amp; Kinross</v>
      </c>
      <c r="B37" s="988">
        <f>'C5 - per problem drug user'!J36</f>
        <v>6.9333333333333336</v>
      </c>
      <c r="C37" s="988">
        <f>'C5 - per problem drug user'!L36</f>
        <v>5.7777777777777777</v>
      </c>
      <c r="D37" s="988">
        <f>'C5 - per problem drug user'!M36</f>
        <v>8</v>
      </c>
      <c r="E37" s="991">
        <f t="shared" si="0"/>
        <v>1.1555555555555559</v>
      </c>
      <c r="F37" s="977">
        <f t="shared" si="1"/>
        <v>1.0666666666666664</v>
      </c>
      <c r="G37" s="983">
        <v>32</v>
      </c>
      <c r="H37" s="332"/>
      <c r="I37" s="977"/>
      <c r="J37" s="974"/>
    </row>
    <row r="38" spans="1:17" ht="12.75">
      <c r="A38" s="454" t="str">
        <f>'C5 - per problem drug user'!A24</f>
        <v>East Renfrewshire</v>
      </c>
      <c r="B38" s="988">
        <f>'C5 - per problem drug user'!J24</f>
        <v>6.25</v>
      </c>
      <c r="C38" s="988">
        <f>'C5 - per problem drug user'!L24</f>
        <v>4.166666666666667</v>
      </c>
      <c r="D38" s="988">
        <f>'C5 - per problem drug user'!M24</f>
        <v>8.1967213114754092</v>
      </c>
      <c r="E38" s="991">
        <f t="shared" si="0"/>
        <v>2.083333333333333</v>
      </c>
      <c r="F38" s="977">
        <f t="shared" si="1"/>
        <v>1.9467213114754092</v>
      </c>
      <c r="G38" s="983">
        <v>33</v>
      </c>
    </row>
    <row r="39" spans="1:17" s="1143" customFormat="1" ht="12.75">
      <c r="A39" s="454"/>
      <c r="B39" s="988"/>
      <c r="C39" s="988"/>
      <c r="D39" s="988"/>
      <c r="E39" s="991"/>
      <c r="F39" s="977"/>
      <c r="G39" s="1300"/>
      <c r="I39" s="976"/>
      <c r="N39" s="987"/>
      <c r="O39" s="987"/>
      <c r="P39" s="987"/>
      <c r="Q39" s="990"/>
    </row>
    <row r="40" spans="1:17">
      <c r="A40" s="378" t="s">
        <v>815</v>
      </c>
    </row>
  </sheetData>
  <sortState ref="A6:E38">
    <sortCondition descending="1" ref="B5:B37"/>
  </sortState>
  <mergeCells count="5">
    <mergeCell ref="F3:H3"/>
    <mergeCell ref="I1:K1"/>
    <mergeCell ref="A1:D1"/>
    <mergeCell ref="F1:G1"/>
    <mergeCell ref="A3:E3"/>
  </mergeCells>
  <phoneticPr fontId="38" type="noConversion"/>
  <hyperlinks>
    <hyperlink ref="F1" location="Contents!A1" display="back to contents"/>
  </hyperlinks>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election sqref="A1:D1"/>
    </sheetView>
  </sheetViews>
  <sheetFormatPr defaultRowHeight="11.25"/>
  <cols>
    <col min="2" max="4" width="20.83203125" customWidth="1"/>
  </cols>
  <sheetData>
    <row r="1" spans="1:7" ht="18" customHeight="1">
      <c r="A1" s="1360" t="s">
        <v>1868</v>
      </c>
      <c r="B1" s="1360"/>
      <c r="C1" s="1360"/>
      <c r="D1" s="1360"/>
      <c r="F1" s="1364" t="s">
        <v>665</v>
      </c>
      <c r="G1" s="1364"/>
    </row>
    <row r="2" spans="1:7" ht="15" customHeight="1"/>
    <row r="3" spans="1:7" ht="14.1" customHeight="1">
      <c r="D3" s="1806" t="str">
        <f>'X - diff defs'!J5</f>
        <v>Drug-induced deaths: European Monitoring Centre for Drugs and Drug Addiction 'general mortality register' definition 2</v>
      </c>
    </row>
    <row r="4" spans="1:7" s="624" customFormat="1" ht="14.1" customHeight="1">
      <c r="D4" s="1806"/>
    </row>
    <row r="5" spans="1:7" s="624" customFormat="1" ht="14.1" customHeight="1">
      <c r="B5" s="1806" t="str">
        <f>'X - diff defs'!H5</f>
        <v>Drug-related deaths: this paper's definition (based on UK Drug Strategy 'baseline' definition)</v>
      </c>
      <c r="C5" s="1806" t="str">
        <f>'X - diff defs'!I5</f>
        <v>Drug poisoning deaths (Office for National Statistics 'wide' definition)</v>
      </c>
      <c r="D5" s="1806"/>
    </row>
    <row r="6" spans="1:7" s="624" customFormat="1" ht="14.1" customHeight="1">
      <c r="B6" s="1806"/>
      <c r="C6" s="1806"/>
      <c r="D6" s="1806"/>
    </row>
    <row r="7" spans="1:7" ht="14.1" customHeight="1">
      <c r="B7" s="1806"/>
      <c r="C7" s="1806"/>
      <c r="D7" s="1806"/>
    </row>
    <row r="8" spans="1:7" s="1143" customFormat="1" ht="14.1" customHeight="1">
      <c r="B8" s="1806"/>
      <c r="C8" s="1806"/>
      <c r="D8" s="1806"/>
    </row>
    <row r="9" spans="1:7" ht="14.1" customHeight="1">
      <c r="A9" s="227"/>
      <c r="B9" s="1806"/>
      <c r="C9" s="1806"/>
      <c r="D9" s="1806"/>
    </row>
    <row r="10" spans="1:7" ht="12.75">
      <c r="A10" s="610">
        <f>'X - diff defs'!A13</f>
        <v>1979</v>
      </c>
      <c r="B10" s="613"/>
      <c r="C10" s="613">
        <f>'X - diff defs'!I13</f>
        <v>65.147205780613419</v>
      </c>
      <c r="D10" s="613"/>
    </row>
    <row r="11" spans="1:7" ht="12.75">
      <c r="A11" s="610">
        <f>'X - diff defs'!A14</f>
        <v>1980</v>
      </c>
      <c r="B11" s="613"/>
      <c r="C11" s="613">
        <f>'X - diff defs'!I14</f>
        <v>58.915265985097903</v>
      </c>
      <c r="D11" s="613"/>
    </row>
    <row r="12" spans="1:7" ht="12.75">
      <c r="A12" s="610">
        <f>'X - diff defs'!A15</f>
        <v>1981</v>
      </c>
      <c r="B12" s="613"/>
      <c r="C12" s="613">
        <f>'X - diff defs'!I15</f>
        <v>59.264121076406319</v>
      </c>
      <c r="D12" s="613"/>
    </row>
    <row r="13" spans="1:7" ht="12.75">
      <c r="A13" s="610">
        <f>'X - diff defs'!A16</f>
        <v>1982</v>
      </c>
      <c r="B13" s="613"/>
      <c r="C13" s="613">
        <f>'X - diff defs'!I16</f>
        <v>51.31144303268055</v>
      </c>
      <c r="D13" s="613"/>
    </row>
    <row r="14" spans="1:7" ht="12.75">
      <c r="A14" s="610">
        <f>'X - diff defs'!A17</f>
        <v>1983</v>
      </c>
      <c r="B14" s="613"/>
      <c r="C14" s="613">
        <f>'X - diff defs'!I17</f>
        <v>41.180081272386815</v>
      </c>
      <c r="D14" s="613"/>
    </row>
    <row r="15" spans="1:7" ht="12.75">
      <c r="A15" s="610">
        <f>'X - diff defs'!A18</f>
        <v>1984</v>
      </c>
      <c r="B15" s="613"/>
      <c r="C15" s="613">
        <f>'X - diff defs'!I18</f>
        <v>39.113581169437701</v>
      </c>
      <c r="D15" s="613"/>
    </row>
    <row r="16" spans="1:7" ht="12.75">
      <c r="A16" s="610">
        <f>'X - diff defs'!A19</f>
        <v>1985</v>
      </c>
      <c r="B16" s="613"/>
      <c r="C16" s="613">
        <f>'X - diff defs'!I19</f>
        <v>47.192900003705226</v>
      </c>
      <c r="D16" s="613"/>
    </row>
    <row r="17" spans="1:4" ht="12.75">
      <c r="A17" s="610">
        <f>'X - diff defs'!A20</f>
        <v>1986</v>
      </c>
      <c r="B17" s="613"/>
      <c r="C17" s="613">
        <f>'X - diff defs'!I20</f>
        <v>43.624896317510995</v>
      </c>
      <c r="D17" s="613"/>
    </row>
    <row r="18" spans="1:4" ht="12.75">
      <c r="A18" s="610">
        <f>'X - diff defs'!A21</f>
        <v>1987</v>
      </c>
      <c r="B18" s="613"/>
      <c r="C18" s="613">
        <f>'X - diff defs'!I21</f>
        <v>49.029029107554003</v>
      </c>
      <c r="D18" s="613"/>
    </row>
    <row r="19" spans="1:4" ht="12.75">
      <c r="A19" s="610">
        <f>'X - diff defs'!A22</f>
        <v>1988</v>
      </c>
      <c r="B19" s="613"/>
      <c r="C19" s="613">
        <f>'X - diff defs'!I22</f>
        <v>46.874015251780428</v>
      </c>
      <c r="D19" s="613"/>
    </row>
    <row r="20" spans="1:4" ht="12.75">
      <c r="A20" s="610">
        <f>'X - diff defs'!A23</f>
        <v>1989</v>
      </c>
      <c r="B20" s="613"/>
      <c r="C20" s="613">
        <f>'X - diff defs'!I23</f>
        <v>51.987026873748327</v>
      </c>
      <c r="D20" s="613"/>
    </row>
    <row r="21" spans="1:4" ht="12.75">
      <c r="A21" s="610">
        <f>'X - diff defs'!A24</f>
        <v>1990</v>
      </c>
      <c r="B21" s="613"/>
      <c r="C21" s="613">
        <f>'X - diff defs'!I24</f>
        <v>54.120328185670118</v>
      </c>
      <c r="D21" s="613"/>
    </row>
    <row r="22" spans="1:4" ht="12.75">
      <c r="A22" s="610">
        <f>'X - diff defs'!A25</f>
        <v>1991</v>
      </c>
      <c r="B22" s="613"/>
      <c r="C22" s="613">
        <f>'X - diff defs'!I25</f>
        <v>54.098396130095821</v>
      </c>
      <c r="D22" s="613"/>
    </row>
    <row r="23" spans="1:4" ht="12.75">
      <c r="A23" s="610">
        <f>'X - diff defs'!A26</f>
        <v>1992</v>
      </c>
      <c r="B23" s="613"/>
      <c r="C23" s="613">
        <f>'X - diff defs'!I26</f>
        <v>61.152819125298393</v>
      </c>
      <c r="D23" s="613"/>
    </row>
    <row r="24" spans="1:4" ht="12.75">
      <c r="A24" s="610">
        <f>'X - diff defs'!A27</f>
        <v>1993</v>
      </c>
      <c r="B24" s="613"/>
      <c r="C24" s="613">
        <f>'X - diff defs'!I27</f>
        <v>73.049174662147564</v>
      </c>
      <c r="D24" s="613"/>
    </row>
    <row r="25" spans="1:4" ht="12.75">
      <c r="A25" s="610">
        <f>'X - diff defs'!A28</f>
        <v>1994</v>
      </c>
      <c r="B25" s="613"/>
      <c r="C25" s="613">
        <f>'X - diff defs'!I28</f>
        <v>82.709257361025905</v>
      </c>
      <c r="D25" s="613"/>
    </row>
    <row r="26" spans="1:4" ht="12.75">
      <c r="A26" s="610">
        <f>'X - diff defs'!A29</f>
        <v>1995</v>
      </c>
      <c r="B26" s="613"/>
      <c r="C26" s="613">
        <f>'X - diff defs'!I29</f>
        <v>83.469019474145171</v>
      </c>
      <c r="D26" s="613"/>
    </row>
    <row r="27" spans="1:4" ht="12.75">
      <c r="A27" s="610">
        <f>'X - diff defs'!A30</f>
        <v>1996</v>
      </c>
      <c r="B27" s="613">
        <f>'X - diff defs'!H30</f>
        <v>47.916515291063376</v>
      </c>
      <c r="C27" s="613">
        <f>'X - diff defs'!I30</f>
        <v>90.334414073316196</v>
      </c>
      <c r="D27" s="613">
        <f>'X - diff defs'!J30</f>
        <v>40.846865494021237</v>
      </c>
    </row>
    <row r="28" spans="1:4" ht="12.75">
      <c r="A28" s="610">
        <f>'X - diff defs'!A31</f>
        <v>1997</v>
      </c>
      <c r="B28" s="613">
        <f>'X - diff defs'!H31</f>
        <v>44.065515979651174</v>
      </c>
      <c r="C28" s="613">
        <f>'X - diff defs'!I31</f>
        <v>87.934310905821761</v>
      </c>
      <c r="D28" s="613">
        <f>'X - diff defs'!J31</f>
        <v>36.983558054350091</v>
      </c>
    </row>
    <row r="29" spans="1:4" ht="12.75">
      <c r="A29" s="610">
        <f>'X - diff defs'!A32</f>
        <v>1998</v>
      </c>
      <c r="B29" s="613">
        <f>'X - diff defs'!H32</f>
        <v>49.044035240798337</v>
      </c>
      <c r="C29" s="613">
        <f>'X - diff defs'!I32</f>
        <v>88.436834630997794</v>
      </c>
      <c r="D29" s="613">
        <f>'X - diff defs'!J32</f>
        <v>45.301719298729388</v>
      </c>
    </row>
    <row r="30" spans="1:4" ht="12.75">
      <c r="A30" s="610">
        <f>'X - diff defs'!A33</f>
        <v>1999</v>
      </c>
      <c r="B30" s="613">
        <f>'X - diff defs'!H33</f>
        <v>57.374382633898207</v>
      </c>
      <c r="C30" s="613">
        <f>'X - diff defs'!I33</f>
        <v>97.004110844941295</v>
      </c>
      <c r="D30" s="613">
        <f>'X - diff defs'!J33</f>
        <v>53.628288922406568</v>
      </c>
    </row>
    <row r="31" spans="1:4" ht="12.75">
      <c r="A31" s="610">
        <f>'X - diff defs'!A34</f>
        <v>2000</v>
      </c>
      <c r="B31" s="613">
        <f>'X - diff defs'!H34</f>
        <v>57.673999691878635</v>
      </c>
      <c r="C31" s="613">
        <f>'X - diff defs'!I34</f>
        <v>97.769280299588772</v>
      </c>
      <c r="D31" s="613">
        <f>'X - diff defs'!J34</f>
        <v>63.204383223976585</v>
      </c>
    </row>
    <row r="32" spans="1:4" ht="12.75">
      <c r="A32" s="610">
        <f>'X - diff defs'!A35</f>
        <v>2001</v>
      </c>
      <c r="B32" s="613">
        <f>'X - diff defs'!H35</f>
        <v>65.558232297302638</v>
      </c>
      <c r="C32" s="613">
        <f>'X - diff defs'!I35</f>
        <v>108.8029698669089</v>
      </c>
      <c r="D32" s="613">
        <f>'X - diff defs'!J35</f>
        <v>74.641601832471068</v>
      </c>
    </row>
    <row r="33" spans="1:4" ht="12.75">
      <c r="A33" s="610">
        <f>'X - diff defs'!A36</f>
        <v>2002</v>
      </c>
      <c r="B33" s="613">
        <f>'X - diff defs'!H36</f>
        <v>75.404658507698386</v>
      </c>
      <c r="C33" s="613">
        <f>'X - diff defs'!I36</f>
        <v>111.7252270035531</v>
      </c>
      <c r="D33" s="613">
        <f>'X - diff defs'!J36</f>
        <v>82.313462297670739</v>
      </c>
    </row>
    <row r="34" spans="1:4" ht="12.75">
      <c r="A34" s="610">
        <f>'X - diff defs'!A37</f>
        <v>2003</v>
      </c>
      <c r="B34" s="613">
        <f>'X - diff defs'!H37</f>
        <v>62.543158725461183</v>
      </c>
      <c r="C34" s="613">
        <f>'X - diff defs'!I37</f>
        <v>97.26743612508632</v>
      </c>
      <c r="D34" s="613">
        <f>'X - diff defs'!J37</f>
        <v>65.305317154976819</v>
      </c>
    </row>
    <row r="35" spans="1:4" ht="12.75">
      <c r="A35" s="610">
        <f>'X - diff defs'!A38</f>
        <v>2004</v>
      </c>
      <c r="B35" s="613">
        <f>'X - diff defs'!H38</f>
        <v>70.019471707019648</v>
      </c>
      <c r="C35" s="613">
        <f>'X - diff defs'!I38</f>
        <v>107.38941447200204</v>
      </c>
      <c r="D35" s="613">
        <f>'X - diff defs'!J38</f>
        <v>76.116672894990458</v>
      </c>
    </row>
    <row r="36" spans="1:4" ht="12.75">
      <c r="A36" s="610">
        <f>'X - diff defs'!A39</f>
        <v>2005</v>
      </c>
      <c r="B36" s="613">
        <f>'X - diff defs'!H39</f>
        <v>65.75085123869907</v>
      </c>
      <c r="C36" s="613">
        <f>'X - diff defs'!I39</f>
        <v>93.929787483855819</v>
      </c>
      <c r="D36" s="613">
        <f>'X - diff defs'!J39</f>
        <v>68.881844154827604</v>
      </c>
    </row>
    <row r="37" spans="1:4" ht="12.75">
      <c r="A37" s="610">
        <f>'X - diff defs'!A40</f>
        <v>2006</v>
      </c>
      <c r="B37" s="613">
        <f>'X - diff defs'!H40</f>
        <v>82.018312877459579</v>
      </c>
      <c r="C37" s="613">
        <f>'X - diff defs'!I40</f>
        <v>112.40989674654199</v>
      </c>
      <c r="D37" s="613">
        <f>'X - diff defs'!J40</f>
        <v>80.849405805571791</v>
      </c>
    </row>
    <row r="38" spans="1:4" ht="12.75">
      <c r="A38" s="610">
        <f>'X - diff defs'!A41</f>
        <v>2007</v>
      </c>
      <c r="B38" s="613">
        <f>'X - diff defs'!H41</f>
        <v>88.007736943907162</v>
      </c>
      <c r="C38" s="613">
        <f>'X - diff defs'!I41</f>
        <v>121.85686653771761</v>
      </c>
      <c r="D38" s="613">
        <f>'X - diff defs'!J41</f>
        <v>87.040618955512571</v>
      </c>
    </row>
    <row r="39" spans="1:4" ht="12.75">
      <c r="A39" s="610">
        <f>'X - diff defs'!A42</f>
        <v>2008</v>
      </c>
      <c r="B39" s="613">
        <f>'X - diff defs'!H42</f>
        <v>110.32308904649331</v>
      </c>
      <c r="C39" s="613">
        <f>'X - diff defs'!I42</f>
        <v>141.65177112764036</v>
      </c>
      <c r="D39" s="613">
        <f>'X - diff defs'!J42</f>
        <v>107.44008149301351</v>
      </c>
    </row>
    <row r="40" spans="1:4" ht="12.75">
      <c r="A40" s="610">
        <f>'X - diff defs'!A43</f>
        <v>2009</v>
      </c>
      <c r="B40" s="613">
        <f>'X - diff defs'!H43</f>
        <v>104.16865765782985</v>
      </c>
      <c r="C40" s="613">
        <f>'X - diff defs'!I43</f>
        <v>136.85276859267188</v>
      </c>
      <c r="D40" s="613">
        <f>'X - diff defs'!J43</f>
        <v>102.06617098950667</v>
      </c>
    </row>
    <row r="41" spans="1:4" ht="12.75">
      <c r="A41" s="610">
        <f>'X - diff defs'!A44</f>
        <v>2010</v>
      </c>
      <c r="B41" s="613">
        <f>'X - diff defs'!H44</f>
        <v>92.166774352932237</v>
      </c>
      <c r="C41" s="613">
        <f>'X - diff defs'!I44</f>
        <v>131.50393371593631</v>
      </c>
      <c r="D41" s="613">
        <f>'X - diff defs'!J44</f>
        <v>91.596670594048121</v>
      </c>
    </row>
    <row r="42" spans="1:4" ht="12.75">
      <c r="A42" s="610">
        <f>'X - diff defs'!A45</f>
        <v>2011</v>
      </c>
      <c r="B42" s="613">
        <f>'X - diff defs'!H45</f>
        <v>110.19075831619465</v>
      </c>
      <c r="C42" s="613">
        <f>'X - diff defs'!I45</f>
        <v>141.32342119662636</v>
      </c>
      <c r="D42" s="613">
        <f>'X - diff defs'!J45</f>
        <v>105.28500537745995</v>
      </c>
    </row>
    <row r="43" spans="1:4" ht="12.75">
      <c r="A43" s="610">
        <f>'X - diff defs'!A46</f>
        <v>2012</v>
      </c>
      <c r="B43" s="613">
        <f>'X - diff defs'!H46</f>
        <v>109.34206564287865</v>
      </c>
      <c r="C43" s="613">
        <f>'X - diff defs'!I46</f>
        <v>138.13610358325806</v>
      </c>
      <c r="D43" s="613">
        <f>'X - diff defs'!J46</f>
        <v>103.31978319783198</v>
      </c>
    </row>
    <row r="44" spans="1:4" ht="12.75">
      <c r="A44" s="610">
        <f>'X - diff defs'!A47</f>
        <v>2013</v>
      </c>
      <c r="B44" s="613">
        <f>'X - diff defs'!H47</f>
        <v>98.916981061245934</v>
      </c>
      <c r="C44" s="613">
        <f>'X - diff defs'!I47</f>
        <v>128.57330555399142</v>
      </c>
      <c r="D44" s="613">
        <f>'X - diff defs'!J47</f>
        <v>96.852300242130752</v>
      </c>
    </row>
    <row r="45" spans="1:4" ht="12.75">
      <c r="A45" s="610">
        <f>'X - diff defs'!A48</f>
        <v>2014</v>
      </c>
      <c r="B45" s="613">
        <f>'X - diff defs'!H48</f>
        <v>114.81786221856534</v>
      </c>
      <c r="C45" s="613">
        <f>'X - diff defs'!I48</f>
        <v>138.94083327100009</v>
      </c>
      <c r="D45" s="613">
        <f>'X - diff defs'!J48</f>
        <v>107.33787119455457</v>
      </c>
    </row>
    <row r="46" spans="1:4" ht="12.75">
      <c r="A46" s="610">
        <f>'X - diff defs'!A49</f>
        <v>2015</v>
      </c>
      <c r="B46" s="613">
        <f>'X - diff defs'!H49</f>
        <v>131.39772938767914</v>
      </c>
      <c r="C46" s="613">
        <f>'X - diff defs'!I49</f>
        <v>151.31211613623674</v>
      </c>
      <c r="D46" s="613">
        <f>'X - diff defs'!J49</f>
        <v>118.55574167131957</v>
      </c>
    </row>
    <row r="47" spans="1:4" ht="12.75">
      <c r="A47" s="610">
        <f>'X - diff defs'!A50</f>
        <v>2016</v>
      </c>
      <c r="B47" s="613">
        <f>'X - diff defs'!H50</f>
        <v>160.60095842507448</v>
      </c>
      <c r="C47" s="613">
        <f>'X - diff defs'!I50</f>
        <v>184.46907321405445</v>
      </c>
      <c r="D47" s="613">
        <f>'X - diff defs'!J50</f>
        <v>142.83864044257777</v>
      </c>
    </row>
    <row r="48" spans="1:4" s="624" customFormat="1" ht="12.75">
      <c r="A48" s="654">
        <f>'X - diff defs'!A51</f>
        <v>2017</v>
      </c>
      <c r="B48" s="613">
        <f>'X - diff defs'!H51</f>
        <v>172.17224598141868</v>
      </c>
      <c r="C48" s="613">
        <f>'X - diff defs'!I51</f>
        <v>192.63382981861082</v>
      </c>
      <c r="D48" s="613">
        <f>'X - diff defs'!J51</f>
        <v>152.63235510986581</v>
      </c>
    </row>
    <row r="49" spans="1:4" s="624" customFormat="1" ht="12.75">
      <c r="A49" s="684">
        <f>'X - diff defs'!A52</f>
        <v>2018</v>
      </c>
      <c r="B49" s="613">
        <f>'X - diff defs'!H52</f>
        <v>218.27476508339311</v>
      </c>
      <c r="C49" s="613">
        <f>'X - diff defs'!I52</f>
        <v>241.44462220260752</v>
      </c>
      <c r="D49" s="613">
        <f>'X - diff defs'!J52</f>
        <v>195.65657122892188</v>
      </c>
    </row>
    <row r="50" spans="1:4" s="624" customFormat="1" ht="12.75">
      <c r="A50" s="834">
        <f>'X - diff defs'!A53</f>
        <v>2019</v>
      </c>
      <c r="B50" s="613">
        <f>'X - diff defs'!H53</f>
        <v>234.29063020518734</v>
      </c>
      <c r="C50" s="613">
        <f>'X - diff defs'!I53</f>
        <v>257.35361411601048</v>
      </c>
      <c r="D50" s="613">
        <f>'X - diff defs'!J53</f>
        <v>209.76332985558179</v>
      </c>
    </row>
    <row r="51" spans="1:4" s="624" customFormat="1" ht="12.75">
      <c r="A51" s="935">
        <f>'X - diff defs'!A54</f>
        <v>2020</v>
      </c>
      <c r="B51" s="613">
        <f>'X - diff defs'!H54</f>
        <v>244.96889864617637</v>
      </c>
      <c r="C51" s="613">
        <f>'X - diff defs'!I54</f>
        <v>267.28869374313939</v>
      </c>
      <c r="D51" s="613">
        <f>'X - diff defs'!J54</f>
        <v>215.33113794365167</v>
      </c>
    </row>
    <row r="52" spans="1:4">
      <c r="A52" s="536"/>
      <c r="B52" s="536"/>
      <c r="C52" s="536"/>
      <c r="D52" s="536"/>
    </row>
    <row r="53" spans="1:4">
      <c r="A53" s="1824" t="s">
        <v>815</v>
      </c>
      <c r="B53" s="1824"/>
      <c r="C53" s="536"/>
      <c r="D53" s="536"/>
    </row>
    <row r="54" spans="1:4">
      <c r="A54" s="536"/>
      <c r="B54" s="536"/>
      <c r="C54" s="536"/>
      <c r="D54" s="536"/>
    </row>
  </sheetData>
  <mergeCells count="6">
    <mergeCell ref="F1:G1"/>
    <mergeCell ref="A53:B53"/>
    <mergeCell ref="A1:D1"/>
    <mergeCell ref="D3:D9"/>
    <mergeCell ref="B5:B9"/>
    <mergeCell ref="C5:C9"/>
  </mergeCells>
  <hyperlinks>
    <hyperlink ref="F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sqref="A1:H1"/>
    </sheetView>
  </sheetViews>
  <sheetFormatPr defaultColWidth="9.33203125" defaultRowHeight="12.75"/>
  <cols>
    <col min="1" max="1" width="30.83203125" style="1025" customWidth="1"/>
    <col min="2" max="2" width="18.83203125" style="1025" customWidth="1"/>
    <col min="3" max="3" width="6.83203125" style="1025" customWidth="1"/>
    <col min="4" max="4" width="9.33203125" style="1025"/>
    <col min="5" max="5" width="11.1640625" style="1025" customWidth="1"/>
    <col min="6" max="16384" width="9.33203125" style="1025"/>
  </cols>
  <sheetData>
    <row r="1" spans="1:13" ht="18" customHeight="1">
      <c r="A1" s="1366" t="s">
        <v>1874</v>
      </c>
      <c r="B1" s="1366"/>
      <c r="C1" s="1366"/>
      <c r="D1" s="1366"/>
      <c r="E1" s="1366"/>
      <c r="F1" s="1366"/>
      <c r="G1" s="1366"/>
      <c r="H1" s="1366"/>
      <c r="I1" s="1235"/>
      <c r="J1" s="1367" t="s">
        <v>665</v>
      </c>
      <c r="K1" s="1367"/>
      <c r="M1" s="1032"/>
    </row>
    <row r="2" spans="1:13" ht="15" customHeight="1"/>
    <row r="3" spans="1:13" ht="15" customHeight="1">
      <c r="A3" s="1365" t="s">
        <v>923</v>
      </c>
      <c r="B3" s="1368" t="s">
        <v>975</v>
      </c>
      <c r="C3" s="1369"/>
      <c r="D3" s="1368" t="s">
        <v>925</v>
      </c>
      <c r="E3" s="1368"/>
      <c r="F3" s="1370" t="s">
        <v>924</v>
      </c>
      <c r="G3" s="1370"/>
      <c r="H3" s="1369"/>
    </row>
    <row r="4" spans="1:13" ht="15" customHeight="1">
      <c r="A4" s="1365"/>
      <c r="B4" s="1368"/>
      <c r="C4" s="1369"/>
      <c r="D4" s="1368"/>
      <c r="E4" s="1368"/>
      <c r="F4" s="1370"/>
      <c r="G4" s="1370"/>
      <c r="H4" s="1369"/>
    </row>
    <row r="5" spans="1:13" ht="12.75" customHeight="1">
      <c r="A5" s="1365"/>
      <c r="B5" s="1368"/>
      <c r="C5" s="1369"/>
      <c r="D5" s="1368"/>
      <c r="E5" s="1368"/>
      <c r="F5" s="1370"/>
      <c r="G5" s="1370"/>
      <c r="H5" s="1369"/>
    </row>
    <row r="6" spans="1:13">
      <c r="D6" s="1025" t="s">
        <v>926</v>
      </c>
      <c r="E6" s="1025" t="s">
        <v>927</v>
      </c>
      <c r="F6" s="1025" t="s">
        <v>223</v>
      </c>
      <c r="G6" s="1025" t="s">
        <v>222</v>
      </c>
    </row>
    <row r="7" spans="1:13">
      <c r="A7" s="1025" t="str">
        <f>'HB6 - age-stand death rates'!A14</f>
        <v>Greater Glasgow &amp; Clyde</v>
      </c>
      <c r="B7" s="1025">
        <f>'HB6 - age-stand death rates'!R14</f>
        <v>30.8</v>
      </c>
      <c r="D7" s="1159">
        <f>'HB6 - age-stand death rates'!AI14</f>
        <v>29.4</v>
      </c>
      <c r="E7" s="1159">
        <f>'HB6 - age-stand death rates'!AZ14</f>
        <v>32.299999999999997</v>
      </c>
      <c r="F7" s="1159">
        <f t="shared" ref="F7:F18" si="0">B7-D7</f>
        <v>1.4000000000000021</v>
      </c>
      <c r="G7" s="1159">
        <f t="shared" ref="G7:G18" si="1">E7-B7</f>
        <v>1.4999999999999964</v>
      </c>
    </row>
    <row r="8" spans="1:13">
      <c r="A8" s="1025" t="str">
        <f>'HB6 - age-stand death rates'!A8</f>
        <v>Ayrshire &amp; Arran</v>
      </c>
      <c r="B8" s="1025">
        <f>'HB6 - age-stand death rates'!R8</f>
        <v>27.2</v>
      </c>
      <c r="D8" s="1159">
        <f>'HB6 - age-stand death rates'!AI8</f>
        <v>24.6</v>
      </c>
      <c r="E8" s="1159">
        <f>'HB6 - age-stand death rates'!AZ8</f>
        <v>29.8</v>
      </c>
      <c r="F8" s="1159">
        <f t="shared" si="0"/>
        <v>2.5999999999999979</v>
      </c>
      <c r="G8" s="1159">
        <f t="shared" si="1"/>
        <v>2.6000000000000014</v>
      </c>
    </row>
    <row r="9" spans="1:13">
      <c r="A9" s="1025" t="str">
        <f>'HB6 - age-stand death rates'!A20</f>
        <v>Tayside</v>
      </c>
      <c r="B9" s="1025">
        <f>'HB6 - age-stand death rates'!R20</f>
        <v>25.7</v>
      </c>
      <c r="D9" s="1159">
        <f>'HB6 - age-stand death rates'!AI20</f>
        <v>23.4</v>
      </c>
      <c r="E9" s="1159">
        <f>'HB6 - age-stand death rates'!AZ20</f>
        <v>28</v>
      </c>
      <c r="F9" s="1159">
        <f t="shared" si="0"/>
        <v>2.3000000000000007</v>
      </c>
      <c r="G9" s="1159">
        <f t="shared" si="1"/>
        <v>2.3000000000000007</v>
      </c>
    </row>
    <row r="10" spans="1:13">
      <c r="A10" s="1025" t="str">
        <f>'HB6 - age-stand death rates'!A16</f>
        <v>Lanarkshire</v>
      </c>
      <c r="B10" s="1025">
        <f>'HB6 - age-stand death rates'!R16</f>
        <v>21.6</v>
      </c>
      <c r="D10" s="1159">
        <f>'HB6 - age-stand death rates'!AI16</f>
        <v>20</v>
      </c>
      <c r="E10" s="1159">
        <f>'HB6 - age-stand death rates'!AZ16</f>
        <v>23.2</v>
      </c>
      <c r="F10" s="1159">
        <f t="shared" si="0"/>
        <v>1.6000000000000014</v>
      </c>
      <c r="G10" s="1159">
        <f t="shared" si="1"/>
        <v>1.5999999999999979</v>
      </c>
    </row>
    <row r="11" spans="1:13">
      <c r="A11" s="1025" t="str">
        <f>'HB6 - age-stand death rates'!A7</f>
        <v>Scotland</v>
      </c>
      <c r="B11" s="1025">
        <f>'HB6 - age-stand death rates'!R7</f>
        <v>21.2</v>
      </c>
      <c r="D11" s="1159">
        <f>'HB6 - age-stand death rates'!AI7</f>
        <v>20.6</v>
      </c>
      <c r="E11" s="1159">
        <f>'HB6 - age-stand death rates'!AZ7</f>
        <v>21.8</v>
      </c>
      <c r="F11" s="1159">
        <f t="shared" si="0"/>
        <v>0.59999999999999787</v>
      </c>
      <c r="G11" s="1159">
        <f t="shared" si="1"/>
        <v>0.60000000000000142</v>
      </c>
    </row>
    <row r="12" spans="1:13">
      <c r="A12" s="1025" t="str">
        <f>'HB6 - age-stand death rates'!A12</f>
        <v>Forth Valley</v>
      </c>
      <c r="B12" s="1025">
        <f>'HB6 - age-stand death rates'!R12</f>
        <v>21.2</v>
      </c>
      <c r="D12" s="1159">
        <f>'HB6 - age-stand death rates'!AI12</f>
        <v>18.8</v>
      </c>
      <c r="E12" s="1159">
        <f>'HB6 - age-stand death rates'!AZ12</f>
        <v>23.5</v>
      </c>
      <c r="F12" s="1159">
        <f t="shared" si="0"/>
        <v>2.3999999999999986</v>
      </c>
      <c r="G12" s="1159">
        <f t="shared" si="1"/>
        <v>2.3000000000000007</v>
      </c>
    </row>
    <row r="13" spans="1:13">
      <c r="A13" s="1025" t="str">
        <f>'HB6 - age-stand death rates'!A10</f>
        <v>Dumfries &amp; Galloway</v>
      </c>
      <c r="B13" s="1025">
        <f>'HB6 - age-stand death rates'!R10</f>
        <v>19.3</v>
      </c>
      <c r="D13" s="1159">
        <f>'HB6 - age-stand death rates'!AI10</f>
        <v>15.8</v>
      </c>
      <c r="E13" s="1159">
        <f>'HB6 - age-stand death rates'!AZ10</f>
        <v>22.9</v>
      </c>
      <c r="F13" s="1159">
        <f t="shared" si="0"/>
        <v>3.5</v>
      </c>
      <c r="G13" s="1159">
        <f t="shared" si="1"/>
        <v>3.5999999999999979</v>
      </c>
    </row>
    <row r="14" spans="1:13">
      <c r="A14" s="1025" t="str">
        <f>'HB6 - age-stand death rates'!A11</f>
        <v>Fife</v>
      </c>
      <c r="B14" s="1025">
        <f>'HB6 - age-stand death rates'!R11</f>
        <v>18.600000000000001</v>
      </c>
      <c r="D14" s="1159">
        <f>'HB6 - age-stand death rates'!AI11</f>
        <v>16.600000000000001</v>
      </c>
      <c r="E14" s="1159">
        <f>'HB6 - age-stand death rates'!AZ11</f>
        <v>20.7</v>
      </c>
      <c r="F14" s="1159">
        <f t="shared" si="0"/>
        <v>2</v>
      </c>
      <c r="G14" s="1159">
        <f t="shared" si="1"/>
        <v>2.0999999999999979</v>
      </c>
    </row>
    <row r="15" spans="1:13">
      <c r="A15" s="1025" t="str">
        <f>'HB6 - age-stand death rates'!A9</f>
        <v>Borders</v>
      </c>
      <c r="B15" s="1025">
        <f>'HB6 - age-stand death rates'!R9</f>
        <v>16.399999999999999</v>
      </c>
      <c r="D15" s="1159">
        <f>'HB6 - age-stand death rates'!AI9</f>
        <v>12.7</v>
      </c>
      <c r="E15" s="1159">
        <f>'HB6 - age-stand death rates'!AZ9</f>
        <v>20</v>
      </c>
      <c r="F15" s="1159">
        <f t="shared" si="0"/>
        <v>3.6999999999999993</v>
      </c>
      <c r="G15" s="1159">
        <f t="shared" si="1"/>
        <v>3.6000000000000014</v>
      </c>
    </row>
    <row r="16" spans="1:13">
      <c r="A16" s="1025" t="str">
        <f>'HB6 - age-stand death rates'!A17</f>
        <v>Lothian</v>
      </c>
      <c r="B16" s="1025">
        <f>'HB6 - age-stand death rates'!R17</f>
        <v>16.100000000000001</v>
      </c>
      <c r="D16" s="1159">
        <f>'HB6 - age-stand death rates'!AI17</f>
        <v>14.9</v>
      </c>
      <c r="E16" s="1159">
        <f>'HB6 - age-stand death rates'!AZ17</f>
        <v>17.3</v>
      </c>
      <c r="F16" s="1159">
        <f t="shared" si="0"/>
        <v>1.2000000000000011</v>
      </c>
      <c r="G16" s="1159">
        <f t="shared" si="1"/>
        <v>1.1999999999999993</v>
      </c>
    </row>
    <row r="17" spans="1:7">
      <c r="A17" s="1025" t="str">
        <f>'HB6 - age-stand death rates'!A13</f>
        <v>Grampian</v>
      </c>
      <c r="B17" s="1025">
        <f>'HB6 - age-stand death rates'!R13</f>
        <v>14.6</v>
      </c>
      <c r="D17" s="1159">
        <f>'HB6 - age-stand death rates'!AI13</f>
        <v>13.2</v>
      </c>
      <c r="E17" s="1159">
        <f>'HB6 - age-stand death rates'!AZ13</f>
        <v>16</v>
      </c>
      <c r="F17" s="1159">
        <f t="shared" si="0"/>
        <v>1.4000000000000004</v>
      </c>
      <c r="G17" s="1159">
        <f t="shared" si="1"/>
        <v>1.4000000000000004</v>
      </c>
    </row>
    <row r="18" spans="1:7">
      <c r="A18" s="1025" t="str">
        <f>'HB6 - age-stand death rates'!A15</f>
        <v>Highland</v>
      </c>
      <c r="B18" s="1025">
        <f>'HB6 - age-stand death rates'!R15</f>
        <v>13.3</v>
      </c>
      <c r="D18" s="1159">
        <f>'HB6 - age-stand death rates'!AI15</f>
        <v>11.4</v>
      </c>
      <c r="E18" s="1159">
        <f>'HB6 - age-stand death rates'!AZ15</f>
        <v>15.2</v>
      </c>
      <c r="F18" s="1159">
        <f t="shared" si="0"/>
        <v>1.9000000000000004</v>
      </c>
      <c r="G18" s="1159">
        <f t="shared" si="1"/>
        <v>1.8999999999999986</v>
      </c>
    </row>
    <row r="20" spans="1:7">
      <c r="A20" s="1214" t="s">
        <v>815</v>
      </c>
    </row>
  </sheetData>
  <sortState ref="A5:G19">
    <sortCondition descending="1" ref="B5:B19"/>
  </sortState>
  <mergeCells count="8">
    <mergeCell ref="A3:A5"/>
    <mergeCell ref="A1:H1"/>
    <mergeCell ref="J1:K1"/>
    <mergeCell ref="B3:B5"/>
    <mergeCell ref="C3:C5"/>
    <mergeCell ref="D3:E5"/>
    <mergeCell ref="F3:G5"/>
    <mergeCell ref="H3:H5"/>
  </mergeCells>
  <hyperlinks>
    <hyperlink ref="J1:K1" location="Contents!A1" display="back to content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workbookViewId="0">
      <selection sqref="A1:F1"/>
    </sheetView>
  </sheetViews>
  <sheetFormatPr defaultColWidth="9.33203125" defaultRowHeight="12.75"/>
  <cols>
    <col min="1" max="1" width="6.83203125" style="601" customWidth="1"/>
    <col min="2" max="2" width="19.1640625" style="601" customWidth="1"/>
    <col min="3" max="4" width="9.33203125" style="601"/>
    <col min="5" max="5" width="16.83203125" style="601" customWidth="1"/>
    <col min="6" max="6" width="9.33203125" style="601"/>
    <col min="7" max="7" width="24.33203125" style="601" customWidth="1"/>
    <col min="8" max="8" width="2.5" style="601" customWidth="1"/>
    <col min="9" max="11" width="12.83203125" style="601" customWidth="1"/>
    <col min="12" max="12" width="12.83203125" style="628" customWidth="1"/>
    <col min="13" max="16384" width="9.33203125" style="601"/>
  </cols>
  <sheetData>
    <row r="1" spans="1:12" s="636" customFormat="1" ht="18" customHeight="1">
      <c r="A1" s="1826" t="s">
        <v>456</v>
      </c>
      <c r="B1" s="1826"/>
      <c r="C1" s="1826"/>
      <c r="D1" s="1826"/>
      <c r="E1" s="1826"/>
      <c r="F1" s="1826"/>
      <c r="K1" s="1364" t="s">
        <v>665</v>
      </c>
      <c r="L1" s="1364"/>
    </row>
    <row r="2" spans="1:12" ht="15" customHeight="1">
      <c r="A2" s="663"/>
      <c r="B2" s="664"/>
      <c r="C2" s="664"/>
      <c r="D2" s="664"/>
      <c r="E2" s="664"/>
      <c r="F2" s="664"/>
    </row>
    <row r="3" spans="1:12" s="628" customFormat="1">
      <c r="A3" s="908"/>
      <c r="B3" s="908"/>
      <c r="C3" s="908"/>
      <c r="D3" s="664"/>
      <c r="F3" s="908"/>
      <c r="I3" s="908">
        <v>2017</v>
      </c>
      <c r="J3" s="628">
        <v>2018</v>
      </c>
      <c r="K3" s="628">
        <v>2019</v>
      </c>
      <c r="L3" s="628">
        <v>2020</v>
      </c>
    </row>
    <row r="4" spans="1:12">
      <c r="A4" s="908"/>
      <c r="B4" s="908"/>
      <c r="C4" s="908"/>
      <c r="D4" s="664"/>
      <c r="F4" s="908"/>
      <c r="I4" s="908"/>
    </row>
    <row r="5" spans="1:12" s="628" customFormat="1">
      <c r="A5" s="1831" t="s">
        <v>743</v>
      </c>
      <c r="B5" s="1831"/>
      <c r="C5" s="1831"/>
      <c r="D5" s="1831"/>
      <c r="E5" s="1831"/>
      <c r="F5" s="1831"/>
      <c r="G5" s="1831"/>
      <c r="I5" s="912">
        <v>828</v>
      </c>
      <c r="J5" s="913">
        <v>1064</v>
      </c>
      <c r="K5" s="913">
        <v>1146</v>
      </c>
      <c r="L5" s="913">
        <v>1177</v>
      </c>
    </row>
    <row r="6" spans="1:12" s="628" customFormat="1">
      <c r="A6" s="908"/>
      <c r="B6" s="912" t="s">
        <v>744</v>
      </c>
      <c r="C6" s="908"/>
      <c r="D6" s="664"/>
      <c r="F6" s="908"/>
      <c r="I6" s="908"/>
      <c r="J6" s="664"/>
      <c r="K6" s="664"/>
      <c r="L6" s="664"/>
    </row>
    <row r="7" spans="1:12" s="628" customFormat="1">
      <c r="A7" s="908"/>
      <c r="B7" s="908"/>
      <c r="C7" s="908"/>
      <c r="D7" s="664"/>
      <c r="F7" s="908"/>
      <c r="I7" s="908"/>
      <c r="J7" s="664"/>
      <c r="K7" s="664"/>
      <c r="L7" s="664"/>
    </row>
    <row r="8" spans="1:12">
      <c r="A8" s="1832" t="s">
        <v>740</v>
      </c>
      <c r="B8" s="1832"/>
      <c r="C8" s="1832"/>
      <c r="D8" s="1832"/>
      <c r="E8" s="1832"/>
      <c r="F8" s="1832"/>
      <c r="G8" s="1832"/>
      <c r="I8" s="664">
        <v>813</v>
      </c>
      <c r="J8" s="910">
        <v>1046</v>
      </c>
      <c r="K8" s="910">
        <v>1130</v>
      </c>
      <c r="L8" s="910">
        <v>1161</v>
      </c>
    </row>
    <row r="9" spans="1:12" s="628" customFormat="1">
      <c r="A9" s="909"/>
      <c r="B9" s="1830" t="s">
        <v>1756</v>
      </c>
      <c r="C9" s="1830"/>
      <c r="D9" s="1830"/>
      <c r="E9" s="1830"/>
      <c r="F9" s="1830"/>
      <c r="G9" s="1830"/>
      <c r="I9" s="664"/>
      <c r="J9" s="664"/>
      <c r="K9" s="664"/>
      <c r="L9" s="664"/>
    </row>
    <row r="10" spans="1:12">
      <c r="A10" s="664"/>
      <c r="B10" s="664"/>
      <c r="C10" s="664"/>
      <c r="D10" s="664"/>
      <c r="F10" s="664"/>
      <c r="I10" s="664"/>
      <c r="J10" s="664"/>
      <c r="K10" s="664"/>
      <c r="L10" s="664"/>
    </row>
    <row r="11" spans="1:12">
      <c r="A11" s="1827" t="s">
        <v>741</v>
      </c>
      <c r="B11" s="1827"/>
      <c r="C11" s="1827"/>
      <c r="D11" s="664"/>
      <c r="F11" s="664"/>
      <c r="I11" s="664"/>
      <c r="J11" s="664"/>
      <c r="K11" s="664"/>
      <c r="L11" s="664"/>
    </row>
    <row r="12" spans="1:12" s="628" customFormat="1">
      <c r="A12" s="1828" t="s">
        <v>746</v>
      </c>
      <c r="B12" s="1828"/>
      <c r="C12" s="1828"/>
      <c r="D12" s="1828"/>
      <c r="F12" s="664"/>
      <c r="I12" s="664"/>
      <c r="J12" s="664"/>
      <c r="K12" s="664"/>
      <c r="L12" s="664"/>
    </row>
    <row r="13" spans="1:12">
      <c r="A13" s="1828" t="s">
        <v>453</v>
      </c>
      <c r="B13" s="1828"/>
      <c r="C13" s="1828"/>
      <c r="D13" s="1828"/>
      <c r="E13" s="1828"/>
      <c r="F13" s="1828"/>
      <c r="I13" s="742">
        <v>3548079</v>
      </c>
      <c r="J13" s="910">
        <v>3546245</v>
      </c>
      <c r="K13" s="910">
        <v>3553450</v>
      </c>
      <c r="L13" s="910">
        <v>3550130</v>
      </c>
    </row>
    <row r="14" spans="1:12">
      <c r="B14" s="1829" t="s">
        <v>612</v>
      </c>
      <c r="C14" s="1829"/>
      <c r="D14" s="1829"/>
      <c r="E14" s="1829"/>
      <c r="F14" s="1829"/>
      <c r="G14" s="1829"/>
      <c r="H14" s="665"/>
      <c r="I14" s="915"/>
      <c r="J14" s="664"/>
      <c r="K14" s="664"/>
      <c r="L14" s="664"/>
    </row>
    <row r="15" spans="1:12" s="628" customFormat="1">
      <c r="B15" s="1829"/>
      <c r="C15" s="1829"/>
      <c r="D15" s="1829"/>
      <c r="E15" s="1829"/>
      <c r="F15" s="1829"/>
      <c r="G15" s="1829"/>
      <c r="H15" s="665"/>
      <c r="I15" s="915"/>
      <c r="J15" s="664"/>
      <c r="K15" s="664"/>
      <c r="L15" s="664"/>
    </row>
    <row r="16" spans="1:12" s="628" customFormat="1">
      <c r="B16" s="1829"/>
      <c r="C16" s="1829"/>
      <c r="D16" s="1829"/>
      <c r="E16" s="1829"/>
      <c r="F16" s="1829"/>
      <c r="G16" s="1829"/>
      <c r="H16" s="665"/>
      <c r="I16" s="915"/>
      <c r="J16" s="664"/>
      <c r="K16" s="664"/>
      <c r="L16" s="664"/>
    </row>
    <row r="17" spans="1:12">
      <c r="A17" s="1825"/>
      <c r="B17" s="1825"/>
      <c r="C17" s="1825"/>
      <c r="I17" s="664"/>
      <c r="J17" s="664"/>
      <c r="K17" s="664"/>
      <c r="L17" s="664"/>
    </row>
    <row r="18" spans="1:12" ht="12.75" customHeight="1">
      <c r="A18" s="911" t="s">
        <v>742</v>
      </c>
      <c r="B18" s="602"/>
      <c r="C18" s="602"/>
      <c r="D18" s="602"/>
      <c r="I18" s="664"/>
      <c r="J18" s="664"/>
      <c r="K18" s="664"/>
      <c r="L18" s="664"/>
    </row>
    <row r="19" spans="1:12">
      <c r="B19" s="1833" t="s">
        <v>745</v>
      </c>
      <c r="C19" s="1833"/>
      <c r="D19" s="1833"/>
      <c r="E19" s="1833"/>
      <c r="I19" s="914">
        <f>1000000*I8/I13</f>
        <v>229.13807725250763</v>
      </c>
      <c r="J19" s="914">
        <f>1000000*J8/J13</f>
        <v>294.95988009852675</v>
      </c>
      <c r="K19" s="914">
        <f>1000000*K8/K13</f>
        <v>318.00081610828914</v>
      </c>
      <c r="L19" s="914">
        <f>1000000*L8/L13</f>
        <v>327.03027776447624</v>
      </c>
    </row>
    <row r="20" spans="1:12">
      <c r="L20" s="664"/>
    </row>
    <row r="22" spans="1:12">
      <c r="A22" s="1824" t="s">
        <v>815</v>
      </c>
      <c r="B22" s="1824"/>
    </row>
  </sheetData>
  <mergeCells count="12">
    <mergeCell ref="K1:L1"/>
    <mergeCell ref="A22:B22"/>
    <mergeCell ref="A17:C17"/>
    <mergeCell ref="A1:F1"/>
    <mergeCell ref="A11:C11"/>
    <mergeCell ref="A13:F13"/>
    <mergeCell ref="B14:G16"/>
    <mergeCell ref="B9:G9"/>
    <mergeCell ref="A5:G5"/>
    <mergeCell ref="A8:G8"/>
    <mergeCell ref="A12:D12"/>
    <mergeCell ref="B19:E19"/>
  </mergeCells>
  <hyperlinks>
    <hyperlink ref="K1" location="Contents!A1" display="back to contents"/>
  </hyperlinks>
  <pageMargins left="0.23622047244094491" right="0.23622047244094491" top="0.74803149606299213" bottom="0.74803149606299213" header="0.31496062992125984" footer="0.31496062992125984"/>
  <pageSetup paperSize="9" fitToHeight="0" orientation="landscape" r:id="rId1"/>
  <headerFooter>
    <oddFooter>&amp;L&amp;Z&amp;F     &amp;A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workbookViewId="0">
      <selection sqref="A1:I1"/>
    </sheetView>
  </sheetViews>
  <sheetFormatPr defaultRowHeight="11.25"/>
  <cols>
    <col min="1" max="1" width="2.6640625" customWidth="1"/>
    <col min="2" max="2" width="24" customWidth="1"/>
    <col min="4" max="4" width="5.33203125" customWidth="1"/>
    <col min="5" max="5" width="13.6640625" customWidth="1"/>
    <col min="6" max="6" width="4.6640625" customWidth="1"/>
    <col min="7" max="7" width="10" bestFit="1" customWidth="1"/>
    <col min="8" max="8" width="4.1640625" customWidth="1"/>
    <col min="10" max="10" width="4.33203125" customWidth="1"/>
  </cols>
  <sheetData>
    <row r="1" spans="1:12" ht="18" customHeight="1">
      <c r="A1" s="1800" t="s">
        <v>549</v>
      </c>
      <c r="B1" s="1800"/>
      <c r="C1" s="1800"/>
      <c r="D1" s="1800"/>
      <c r="E1" s="1800"/>
      <c r="F1" s="1800"/>
      <c r="G1" s="1800"/>
      <c r="H1" s="1800"/>
      <c r="I1" s="1800"/>
      <c r="J1" s="797"/>
      <c r="K1" s="1786" t="s">
        <v>665</v>
      </c>
      <c r="L1" s="1786"/>
    </row>
    <row r="2" spans="1:12" s="1143" customFormat="1" ht="15" customHeight="1">
      <c r="A2" s="1317"/>
      <c r="B2" s="1317"/>
      <c r="C2" s="1317"/>
      <c r="D2" s="1317"/>
      <c r="E2" s="1317"/>
      <c r="F2" s="1317"/>
      <c r="G2" s="1317"/>
      <c r="H2" s="1317"/>
      <c r="I2" s="1317"/>
      <c r="J2" s="1317"/>
      <c r="K2" s="1315"/>
      <c r="L2" s="1315"/>
    </row>
    <row r="3" spans="1:12" s="624" customFormat="1" ht="15" customHeight="1">
      <c r="A3" s="907"/>
      <c r="B3" s="1836" t="s">
        <v>755</v>
      </c>
      <c r="C3" s="1836"/>
      <c r="D3" s="1836"/>
      <c r="E3" s="1836"/>
      <c r="F3" s="1836"/>
      <c r="G3" s="1836"/>
      <c r="H3" s="1836"/>
      <c r="I3" s="1836"/>
      <c r="J3" s="1836"/>
      <c r="K3" s="1836"/>
      <c r="L3" s="1836"/>
    </row>
    <row r="4" spans="1:12" s="624" customFormat="1" ht="15.75">
      <c r="A4" s="907"/>
      <c r="B4" s="1836" t="s">
        <v>756</v>
      </c>
      <c r="C4" s="1836"/>
      <c r="D4" s="1836"/>
      <c r="E4" s="1836"/>
      <c r="F4" s="1836"/>
      <c r="G4" s="1836"/>
      <c r="H4" s="1836"/>
      <c r="I4" s="1836"/>
      <c r="J4" s="1836"/>
      <c r="K4" s="1836"/>
      <c r="L4" s="1836"/>
    </row>
    <row r="5" spans="1:12" ht="15" customHeight="1">
      <c r="A5" s="658"/>
      <c r="B5" s="658"/>
      <c r="C5" s="658"/>
      <c r="D5" s="658"/>
      <c r="E5" s="658"/>
      <c r="F5" s="658"/>
      <c r="G5" s="658"/>
      <c r="H5" s="658"/>
      <c r="I5" s="658"/>
    </row>
    <row r="6" spans="1:12" s="624" customFormat="1" ht="15" customHeight="1">
      <c r="A6" s="935"/>
      <c r="B6" s="557" t="s">
        <v>554</v>
      </c>
      <c r="C6" s="1102">
        <v>2019</v>
      </c>
      <c r="D6" s="905"/>
      <c r="E6" s="905"/>
      <c r="F6" s="905"/>
      <c r="G6" s="905"/>
      <c r="H6" s="905"/>
      <c r="I6" s="905"/>
    </row>
    <row r="7" spans="1:12" s="624" customFormat="1" ht="15" customHeight="1">
      <c r="A7" s="935"/>
      <c r="B7" s="905"/>
      <c r="C7" s="906"/>
      <c r="D7" s="905"/>
      <c r="E7" s="905"/>
      <c r="F7" s="905"/>
      <c r="G7" s="905"/>
      <c r="H7" s="905"/>
      <c r="I7" s="905"/>
    </row>
    <row r="8" spans="1:12" s="624" customFormat="1" ht="15" customHeight="1">
      <c r="A8" s="935"/>
      <c r="B8" s="905"/>
      <c r="C8" s="905"/>
      <c r="D8" s="905"/>
      <c r="E8" s="905"/>
      <c r="F8" s="905"/>
      <c r="G8" s="905"/>
      <c r="H8" s="905"/>
      <c r="I8" s="905"/>
    </row>
    <row r="9" spans="1:12" s="624" customFormat="1" ht="15" customHeight="1">
      <c r="A9" s="935"/>
      <c r="B9" s="905"/>
      <c r="C9" s="1340" t="s">
        <v>550</v>
      </c>
      <c r="D9" s="1340"/>
      <c r="E9" s="905" t="s">
        <v>360</v>
      </c>
      <c r="F9" s="905"/>
      <c r="G9" s="905" t="s">
        <v>555</v>
      </c>
      <c r="H9" s="905"/>
      <c r="I9" s="905"/>
      <c r="K9" s="905" t="s">
        <v>655</v>
      </c>
    </row>
    <row r="10" spans="1:12" s="624" customFormat="1" ht="15" customHeight="1">
      <c r="A10" s="935"/>
      <c r="B10" s="905"/>
      <c r="C10" s="666" t="s">
        <v>551</v>
      </c>
      <c r="D10" s="905"/>
      <c r="E10" s="666" t="s">
        <v>551</v>
      </c>
      <c r="F10" s="905"/>
      <c r="G10" s="1340" t="s">
        <v>556</v>
      </c>
      <c r="H10" s="1340"/>
      <c r="I10" s="905" t="s">
        <v>654</v>
      </c>
      <c r="K10" s="905" t="s">
        <v>656</v>
      </c>
    </row>
    <row r="11" spans="1:12" s="624" customFormat="1" ht="15" customHeight="1">
      <c r="A11" s="935"/>
      <c r="B11" s="905"/>
      <c r="C11" s="1340" t="s">
        <v>552</v>
      </c>
      <c r="D11" s="1340"/>
      <c r="E11" s="905" t="s">
        <v>553</v>
      </c>
      <c r="F11" s="905"/>
      <c r="G11" s="905" t="s">
        <v>551</v>
      </c>
      <c r="H11" s="905"/>
      <c r="I11" s="905"/>
      <c r="K11" s="905" t="s">
        <v>657</v>
      </c>
    </row>
    <row r="12" spans="1:12" s="624" customFormat="1" ht="15" customHeight="1">
      <c r="A12" s="935"/>
      <c r="B12" s="905"/>
      <c r="C12" s="905"/>
      <c r="D12" s="905"/>
      <c r="E12" s="905"/>
      <c r="F12" s="905"/>
      <c r="G12" s="905"/>
      <c r="H12" s="905"/>
      <c r="I12" s="905"/>
    </row>
    <row r="13" spans="1:12" s="624" customFormat="1" ht="15" customHeight="1">
      <c r="A13" s="935"/>
      <c r="B13" s="905" t="s">
        <v>559</v>
      </c>
      <c r="C13" s="450">
        <v>1280</v>
      </c>
      <c r="D13" s="906"/>
      <c r="E13" s="450">
        <v>5463300</v>
      </c>
      <c r="F13" s="906"/>
      <c r="G13" s="916">
        <f>1000000*C13/E13</f>
        <v>234.29063020518734</v>
      </c>
      <c r="H13" s="906"/>
      <c r="I13" s="254">
        <f>G13</f>
        <v>234.29063020518734</v>
      </c>
      <c r="J13" s="33"/>
      <c r="K13" s="254">
        <f>I13/I18</f>
        <v>3.6159579500287125</v>
      </c>
    </row>
    <row r="14" spans="1:12" s="624" customFormat="1" ht="15" customHeight="1">
      <c r="A14" s="935"/>
      <c r="B14" s="905"/>
      <c r="C14" s="906"/>
      <c r="D14" s="906"/>
      <c r="E14" s="906"/>
      <c r="F14" s="906"/>
      <c r="G14" s="906"/>
      <c r="H14" s="906"/>
      <c r="I14" s="906"/>
      <c r="J14" s="33"/>
      <c r="K14" s="33"/>
    </row>
    <row r="15" spans="1:12" s="624" customFormat="1" ht="15" customHeight="1">
      <c r="A15" s="935"/>
      <c r="B15" s="905" t="s">
        <v>16</v>
      </c>
      <c r="C15" s="271">
        <f>C13</f>
        <v>1280</v>
      </c>
      <c r="D15" s="906"/>
      <c r="E15" s="906"/>
      <c r="F15" s="906"/>
      <c r="G15" s="906"/>
      <c r="H15" s="906"/>
      <c r="I15" s="906"/>
      <c r="J15" s="33"/>
      <c r="K15" s="33"/>
    </row>
    <row r="16" spans="1:12" s="624" customFormat="1" ht="15" customHeight="1">
      <c r="A16" s="935"/>
      <c r="B16" s="905" t="s">
        <v>558</v>
      </c>
      <c r="C16" s="450">
        <v>2883</v>
      </c>
      <c r="D16" s="906"/>
      <c r="E16" s="906"/>
      <c r="F16" s="906"/>
      <c r="G16" s="906"/>
      <c r="H16" s="906"/>
      <c r="I16" s="906"/>
      <c r="J16" s="33"/>
      <c r="K16" s="33"/>
    </row>
    <row r="17" spans="1:14" s="624" customFormat="1" ht="15" customHeight="1">
      <c r="A17" s="935"/>
      <c r="B17" s="905" t="s">
        <v>560</v>
      </c>
      <c r="C17" s="964">
        <v>165</v>
      </c>
      <c r="D17" s="906"/>
      <c r="E17" s="906"/>
      <c r="F17" s="906"/>
      <c r="G17" s="906"/>
      <c r="H17" s="906"/>
      <c r="I17" s="906"/>
      <c r="J17" s="33"/>
      <c r="K17" s="33"/>
    </row>
    <row r="18" spans="1:14" s="624" customFormat="1" ht="15" customHeight="1">
      <c r="A18" s="935"/>
      <c r="B18" s="905" t="s">
        <v>561</v>
      </c>
      <c r="C18" s="271">
        <f>SUM(C15:C17)</f>
        <v>4328</v>
      </c>
      <c r="D18" s="906"/>
      <c r="E18" s="450">
        <v>66796807</v>
      </c>
      <c r="F18" s="906"/>
      <c r="G18" s="916">
        <f>1000000*C18/E18</f>
        <v>64.79351625295503</v>
      </c>
      <c r="H18" s="906"/>
      <c r="I18" s="254">
        <f>G18</f>
        <v>64.79351625295503</v>
      </c>
      <c r="J18" s="33"/>
      <c r="K18" s="33"/>
    </row>
    <row r="19" spans="1:14" s="624" customFormat="1" ht="15" customHeight="1">
      <c r="A19" s="935"/>
      <c r="B19" s="905"/>
      <c r="C19" s="905"/>
      <c r="D19" s="905"/>
      <c r="E19" s="905"/>
      <c r="F19" s="905"/>
      <c r="G19" s="905"/>
      <c r="H19" s="905"/>
      <c r="I19" s="905"/>
    </row>
    <row r="20" spans="1:14" s="624" customFormat="1" ht="15" customHeight="1">
      <c r="A20" s="935"/>
      <c r="B20" s="1340" t="s">
        <v>557</v>
      </c>
      <c r="C20" s="1340"/>
      <c r="D20" s="1340"/>
      <c r="E20" s="1340"/>
      <c r="F20" s="1340"/>
      <c r="G20" s="1340"/>
      <c r="H20" s="1340"/>
      <c r="I20" s="1340"/>
      <c r="J20" s="1340"/>
      <c r="K20" s="1340"/>
    </row>
    <row r="21" spans="1:14" s="624" customFormat="1" ht="15" customHeight="1">
      <c r="A21" s="935"/>
      <c r="B21" s="1340" t="s">
        <v>1757</v>
      </c>
      <c r="C21" s="1340"/>
      <c r="D21" s="1340"/>
      <c r="E21" s="1340"/>
      <c r="F21" s="1340"/>
      <c r="G21" s="1340"/>
      <c r="H21" s="1340"/>
      <c r="I21" s="1340"/>
      <c r="J21" s="1340"/>
      <c r="K21" s="1340"/>
      <c r="L21" s="1340"/>
      <c r="M21" s="1340"/>
      <c r="N21" s="1340"/>
    </row>
    <row r="22" spans="1:14" s="624" customFormat="1" ht="15" customHeight="1">
      <c r="A22" s="935"/>
      <c r="B22" s="935"/>
      <c r="C22" s="935"/>
      <c r="D22" s="935"/>
      <c r="E22" s="935"/>
      <c r="F22" s="935"/>
      <c r="G22" s="935"/>
      <c r="H22" s="935"/>
      <c r="I22" s="935"/>
    </row>
    <row r="23" spans="1:14" s="624" customFormat="1" ht="15.75">
      <c r="A23" s="658"/>
      <c r="B23" s="557" t="s">
        <v>554</v>
      </c>
      <c r="C23" s="1102">
        <v>2018</v>
      </c>
      <c r="D23" s="658"/>
      <c r="E23" s="658"/>
      <c r="F23" s="658"/>
      <c r="G23" s="658"/>
      <c r="H23" s="658"/>
      <c r="I23" s="658"/>
    </row>
    <row r="24" spans="1:14" s="624" customFormat="1" ht="12.75">
      <c r="A24" s="658"/>
      <c r="B24" s="658"/>
      <c r="C24" s="658"/>
      <c r="D24" s="658"/>
      <c r="E24" s="658"/>
      <c r="F24" s="658"/>
      <c r="G24" s="658"/>
      <c r="H24" s="658"/>
      <c r="I24" s="658"/>
    </row>
    <row r="25" spans="1:14" ht="12.75">
      <c r="A25" s="658"/>
      <c r="B25" s="658"/>
      <c r="C25" s="658"/>
      <c r="D25" s="658"/>
      <c r="E25" s="658"/>
      <c r="F25" s="658"/>
      <c r="G25" s="658"/>
      <c r="H25" s="658"/>
      <c r="I25" s="658"/>
    </row>
    <row r="26" spans="1:14" ht="12.75">
      <c r="A26" s="658"/>
      <c r="B26" s="658"/>
      <c r="C26" s="1340" t="s">
        <v>550</v>
      </c>
      <c r="D26" s="1340"/>
      <c r="E26" s="658" t="s">
        <v>360</v>
      </c>
      <c r="F26" s="658"/>
      <c r="G26" s="658" t="s">
        <v>555</v>
      </c>
      <c r="H26" s="658"/>
      <c r="I26" s="658"/>
      <c r="K26" s="751" t="s">
        <v>655</v>
      </c>
    </row>
    <row r="27" spans="1:14" ht="12.75">
      <c r="A27" s="658"/>
      <c r="B27" s="658"/>
      <c r="C27" s="666" t="s">
        <v>551</v>
      </c>
      <c r="D27" s="658"/>
      <c r="E27" s="666" t="s">
        <v>551</v>
      </c>
      <c r="F27" s="658"/>
      <c r="G27" s="1340" t="s">
        <v>556</v>
      </c>
      <c r="H27" s="1340"/>
      <c r="I27" s="658" t="s">
        <v>654</v>
      </c>
      <c r="K27" s="751" t="s">
        <v>656</v>
      </c>
    </row>
    <row r="28" spans="1:14" s="624" customFormat="1" ht="12.75">
      <c r="A28" s="658"/>
      <c r="B28" s="658"/>
      <c r="C28" s="1340" t="s">
        <v>552</v>
      </c>
      <c r="D28" s="1340"/>
      <c r="E28" s="658" t="s">
        <v>553</v>
      </c>
      <c r="F28" s="658"/>
      <c r="G28" s="658" t="s">
        <v>551</v>
      </c>
      <c r="H28" s="658"/>
      <c r="I28" s="658"/>
      <c r="K28" s="751" t="s">
        <v>657</v>
      </c>
    </row>
    <row r="29" spans="1:14" ht="12.75">
      <c r="A29" s="658"/>
      <c r="B29" s="658"/>
      <c r="C29" s="658"/>
      <c r="D29" s="658"/>
      <c r="E29" s="658"/>
      <c r="F29" s="658"/>
      <c r="G29" s="658"/>
      <c r="H29" s="658"/>
      <c r="I29" s="658"/>
    </row>
    <row r="30" spans="1:14" ht="12.75">
      <c r="A30" s="658"/>
      <c r="B30" s="658" t="s">
        <v>559</v>
      </c>
      <c r="C30" s="450">
        <v>1187</v>
      </c>
      <c r="D30" s="906"/>
      <c r="E30" s="450">
        <v>5438100</v>
      </c>
      <c r="F30" s="906"/>
      <c r="G30" s="916">
        <f>1000000*C30/E30</f>
        <v>218.27476508339311</v>
      </c>
      <c r="H30" s="906"/>
      <c r="I30" s="254">
        <f>G30</f>
        <v>218.27476508339311</v>
      </c>
      <c r="J30" s="33"/>
      <c r="K30" s="254">
        <f>I30/I35</f>
        <v>3.4000504063714589</v>
      </c>
    </row>
    <row r="31" spans="1:14" ht="12.75">
      <c r="A31" s="658"/>
      <c r="B31" s="658"/>
      <c r="C31" s="906"/>
      <c r="D31" s="906"/>
      <c r="E31" s="906"/>
      <c r="F31" s="906"/>
      <c r="G31" s="906"/>
      <c r="H31" s="906"/>
      <c r="I31" s="906"/>
      <c r="J31" s="33"/>
      <c r="K31" s="33"/>
    </row>
    <row r="32" spans="1:14" ht="12.75">
      <c r="A32" s="658"/>
      <c r="B32" s="658" t="s">
        <v>16</v>
      </c>
      <c r="C32" s="271">
        <f>C30</f>
        <v>1187</v>
      </c>
      <c r="D32" s="906"/>
      <c r="E32" s="906"/>
      <c r="F32" s="906"/>
      <c r="G32" s="906"/>
      <c r="H32" s="906"/>
      <c r="I32" s="906"/>
      <c r="J32" s="33"/>
      <c r="K32" s="33"/>
    </row>
    <row r="33" spans="1:14" ht="12.75">
      <c r="A33" s="658"/>
      <c r="B33" s="658" t="s">
        <v>558</v>
      </c>
      <c r="C33" s="450">
        <v>2917</v>
      </c>
      <c r="D33" s="906"/>
      <c r="E33" s="906"/>
      <c r="F33" s="906"/>
      <c r="G33" s="906"/>
      <c r="H33" s="906"/>
      <c r="I33" s="906"/>
      <c r="J33" s="33"/>
      <c r="K33" s="33"/>
    </row>
    <row r="34" spans="1:14" ht="12.75">
      <c r="A34" s="658"/>
      <c r="B34" s="658" t="s">
        <v>560</v>
      </c>
      <c r="C34" s="906">
        <v>161</v>
      </c>
      <c r="D34" s="906"/>
      <c r="E34" s="906"/>
      <c r="F34" s="906"/>
      <c r="G34" s="906"/>
      <c r="H34" s="906"/>
      <c r="I34" s="906"/>
      <c r="J34" s="33"/>
      <c r="K34" s="33"/>
    </row>
    <row r="35" spans="1:14" ht="12.75">
      <c r="A35" s="658"/>
      <c r="B35" s="658" t="s">
        <v>561</v>
      </c>
      <c r="C35" s="271">
        <f>SUM(C32:C34)</f>
        <v>4265</v>
      </c>
      <c r="D35" s="906"/>
      <c r="E35" s="450">
        <v>66435600</v>
      </c>
      <c r="F35" s="906"/>
      <c r="G35" s="916">
        <f>1000000*C35/E35</f>
        <v>64.197508564685194</v>
      </c>
      <c r="H35" s="906"/>
      <c r="I35" s="254">
        <f>G35</f>
        <v>64.197508564685194</v>
      </c>
      <c r="J35" s="33"/>
      <c r="K35" s="33"/>
    </row>
    <row r="36" spans="1:14" ht="12.75">
      <c r="A36" s="658"/>
      <c r="B36" s="658"/>
      <c r="C36" s="658"/>
      <c r="D36" s="658"/>
      <c r="E36" s="658"/>
      <c r="F36" s="658"/>
      <c r="G36" s="658"/>
      <c r="H36" s="658"/>
      <c r="I36" s="658"/>
    </row>
    <row r="37" spans="1:14" ht="12.75">
      <c r="A37" s="658"/>
      <c r="B37" s="1340" t="s">
        <v>557</v>
      </c>
      <c r="C37" s="1340"/>
      <c r="D37" s="1340"/>
      <c r="E37" s="1340"/>
      <c r="F37" s="1340"/>
      <c r="G37" s="1340"/>
      <c r="H37" s="1340"/>
      <c r="I37" s="1340"/>
      <c r="J37" s="1340"/>
      <c r="K37" s="1340"/>
    </row>
    <row r="38" spans="1:14" ht="12.75">
      <c r="A38" s="658"/>
      <c r="B38" s="1340" t="s">
        <v>1757</v>
      </c>
      <c r="C38" s="1340"/>
      <c r="D38" s="1340"/>
      <c r="E38" s="1340"/>
      <c r="F38" s="1340"/>
      <c r="G38" s="1340"/>
      <c r="H38" s="1340"/>
      <c r="I38" s="1340"/>
      <c r="J38" s="1340"/>
      <c r="K38" s="1340"/>
      <c r="L38" s="1340"/>
      <c r="M38" s="1340"/>
      <c r="N38" s="1340"/>
    </row>
    <row r="39" spans="1:14" ht="12.75">
      <c r="A39" s="658"/>
      <c r="B39" s="658"/>
      <c r="C39" s="658"/>
      <c r="D39" s="658"/>
      <c r="E39" s="658"/>
      <c r="F39" s="658"/>
      <c r="G39" s="658"/>
      <c r="H39" s="658"/>
      <c r="I39" s="658"/>
    </row>
    <row r="40" spans="1:14" ht="12.75">
      <c r="A40" s="658"/>
      <c r="B40" s="658"/>
      <c r="C40" s="658"/>
      <c r="D40" s="658"/>
      <c r="E40" s="658"/>
      <c r="F40" s="658"/>
      <c r="G40" s="658"/>
      <c r="H40" s="658"/>
      <c r="I40" s="658"/>
    </row>
    <row r="41" spans="1:14" ht="12.75">
      <c r="A41" s="1824" t="s">
        <v>815</v>
      </c>
      <c r="B41" s="1824"/>
      <c r="C41" s="658"/>
      <c r="D41" s="658"/>
      <c r="E41" s="658"/>
      <c r="F41" s="658"/>
      <c r="G41" s="658"/>
      <c r="H41" s="658"/>
      <c r="I41" s="658"/>
    </row>
    <row r="42" spans="1:14" s="1079" customFormat="1" ht="12.75">
      <c r="A42" s="1087"/>
      <c r="B42" s="1087"/>
      <c r="C42" s="1082"/>
      <c r="D42" s="1082"/>
      <c r="E42" s="1082"/>
      <c r="F42" s="1082"/>
      <c r="G42" s="1082"/>
      <c r="H42" s="1082"/>
      <c r="I42" s="1082"/>
    </row>
    <row r="43" spans="1:14" ht="12.75">
      <c r="A43" s="658"/>
      <c r="C43" s="658"/>
      <c r="D43" s="658"/>
      <c r="E43" s="658"/>
      <c r="F43" s="658"/>
      <c r="G43" s="658"/>
      <c r="H43" s="658"/>
      <c r="I43" s="658"/>
    </row>
    <row r="44" spans="1:14" ht="12.75">
      <c r="A44" s="658"/>
      <c r="B44" s="1341" t="s">
        <v>1759</v>
      </c>
      <c r="C44" s="1341"/>
      <c r="D44" s="1341"/>
      <c r="E44" s="1341"/>
      <c r="F44" s="1341"/>
      <c r="G44" s="1341"/>
      <c r="H44" s="1341"/>
      <c r="I44" s="1341"/>
    </row>
    <row r="45" spans="1:14" ht="12.75">
      <c r="A45" s="658"/>
      <c r="B45" s="658"/>
      <c r="C45" s="658"/>
      <c r="D45" s="658"/>
      <c r="E45" s="658"/>
      <c r="F45" s="658"/>
      <c r="G45" s="658"/>
      <c r="H45" s="658"/>
      <c r="I45" s="658"/>
    </row>
    <row r="46" spans="1:14" ht="12.75">
      <c r="A46" s="658"/>
      <c r="B46" s="658"/>
      <c r="C46" s="658"/>
      <c r="D46" s="658"/>
      <c r="E46" s="658"/>
      <c r="F46" s="658"/>
      <c r="G46" s="658"/>
      <c r="H46" s="658"/>
      <c r="I46" s="658"/>
    </row>
    <row r="47" spans="1:14" ht="15.75">
      <c r="A47" s="658"/>
      <c r="B47" s="557" t="s">
        <v>554</v>
      </c>
      <c r="C47" s="1102">
        <v>2020</v>
      </c>
      <c r="D47" s="935"/>
      <c r="E47" s="935"/>
      <c r="F47" s="935"/>
      <c r="G47" s="935"/>
      <c r="H47" s="935"/>
      <c r="I47" s="935"/>
      <c r="J47" s="624"/>
      <c r="K47" s="624"/>
      <c r="L47" s="624"/>
      <c r="M47" s="624"/>
      <c r="N47" s="624"/>
    </row>
    <row r="48" spans="1:14" ht="12.75">
      <c r="A48" s="658"/>
      <c r="B48" s="935"/>
      <c r="C48" s="936"/>
      <c r="D48" s="935"/>
      <c r="E48" s="935"/>
      <c r="F48" s="935"/>
      <c r="G48" s="935"/>
      <c r="H48" s="935"/>
      <c r="I48" s="935"/>
      <c r="J48" s="624"/>
      <c r="K48" s="624"/>
      <c r="L48" s="624"/>
      <c r="M48" s="624"/>
      <c r="N48" s="624"/>
    </row>
    <row r="49" spans="1:17" ht="12.75">
      <c r="A49" s="658"/>
      <c r="B49" s="935"/>
      <c r="C49" s="935"/>
      <c r="D49" s="935"/>
      <c r="E49" s="935"/>
      <c r="F49" s="935"/>
      <c r="G49" s="935"/>
      <c r="H49" s="935"/>
      <c r="I49" s="935"/>
      <c r="J49" s="624"/>
      <c r="K49" s="624"/>
      <c r="L49" s="624"/>
      <c r="M49" s="624"/>
      <c r="N49" s="624"/>
    </row>
    <row r="50" spans="1:17" ht="12.75">
      <c r="B50" s="935"/>
      <c r="C50" s="1340" t="s">
        <v>550</v>
      </c>
      <c r="D50" s="1340"/>
      <c r="E50" s="935" t="s">
        <v>360</v>
      </c>
      <c r="F50" s="935"/>
      <c r="G50" s="935" t="s">
        <v>555</v>
      </c>
      <c r="H50" s="935"/>
      <c r="I50" s="935"/>
      <c r="J50" s="624"/>
      <c r="K50" s="935" t="s">
        <v>655</v>
      </c>
      <c r="L50" s="624"/>
      <c r="M50" s="624"/>
      <c r="N50" s="624"/>
    </row>
    <row r="51" spans="1:17" ht="12.75">
      <c r="B51" s="935"/>
      <c r="C51" s="666" t="s">
        <v>551</v>
      </c>
      <c r="D51" s="935"/>
      <c r="E51" s="666" t="s">
        <v>551</v>
      </c>
      <c r="F51" s="935"/>
      <c r="G51" s="1340" t="s">
        <v>556</v>
      </c>
      <c r="H51" s="1340"/>
      <c r="I51" s="935" t="s">
        <v>654</v>
      </c>
      <c r="J51" s="624"/>
      <c r="K51" s="935" t="s">
        <v>656</v>
      </c>
      <c r="L51" s="624"/>
      <c r="M51" s="624"/>
      <c r="N51" s="624"/>
    </row>
    <row r="52" spans="1:17" ht="12.75">
      <c r="B52" s="935"/>
      <c r="C52" s="1340" t="s">
        <v>552</v>
      </c>
      <c r="D52" s="1340"/>
      <c r="E52" s="935" t="s">
        <v>553</v>
      </c>
      <c r="F52" s="935"/>
      <c r="G52" s="935" t="s">
        <v>551</v>
      </c>
      <c r="H52" s="935"/>
      <c r="I52" s="935"/>
      <c r="J52" s="624"/>
      <c r="K52" s="935" t="s">
        <v>657</v>
      </c>
      <c r="L52" s="624"/>
      <c r="M52" s="624"/>
      <c r="N52" s="624"/>
    </row>
    <row r="53" spans="1:17" ht="12.75">
      <c r="B53" s="935"/>
      <c r="C53" s="935"/>
      <c r="D53" s="935"/>
      <c r="E53" s="935"/>
      <c r="F53" s="935"/>
      <c r="G53" s="935"/>
      <c r="H53" s="935"/>
      <c r="I53" s="935"/>
      <c r="J53" s="624"/>
      <c r="K53" s="624"/>
      <c r="L53" s="624"/>
      <c r="M53" s="624"/>
      <c r="N53" s="624"/>
    </row>
    <row r="54" spans="1:17" ht="12.75">
      <c r="B54" s="935" t="s">
        <v>559</v>
      </c>
      <c r="C54" s="450">
        <v>1339</v>
      </c>
      <c r="D54" s="936"/>
      <c r="E54" s="450">
        <v>5466000</v>
      </c>
      <c r="F54" s="936"/>
      <c r="G54" s="916">
        <f>1000000*C54/E54</f>
        <v>244.96889864617637</v>
      </c>
      <c r="H54" s="936"/>
      <c r="I54" s="254">
        <f>G54</f>
        <v>244.96889864617637</v>
      </c>
      <c r="J54" s="33"/>
      <c r="K54" s="254" t="e">
        <f>I54/I59</f>
        <v>#VALUE!</v>
      </c>
      <c r="L54" s="624"/>
      <c r="M54" s="624"/>
      <c r="N54" s="624"/>
    </row>
    <row r="55" spans="1:17" ht="12.75">
      <c r="B55" s="935"/>
      <c r="C55" s="936"/>
      <c r="D55" s="936"/>
      <c r="E55" s="936"/>
      <c r="F55" s="936"/>
      <c r="G55" s="936"/>
      <c r="H55" s="936"/>
      <c r="I55" s="936"/>
      <c r="J55" s="33"/>
      <c r="K55" s="33"/>
      <c r="L55" s="624"/>
      <c r="M55" s="624"/>
      <c r="N55" s="624"/>
    </row>
    <row r="56" spans="1:17" ht="12.75">
      <c r="B56" s="935" t="s">
        <v>16</v>
      </c>
      <c r="C56" s="271">
        <f>C54</f>
        <v>1339</v>
      </c>
      <c r="D56" s="936"/>
      <c r="E56" s="936"/>
      <c r="F56" s="936"/>
      <c r="G56" s="936"/>
      <c r="H56" s="936"/>
      <c r="I56" s="936"/>
      <c r="J56" s="33"/>
      <c r="K56" s="33"/>
      <c r="L56" s="624"/>
      <c r="M56" s="624"/>
      <c r="N56" s="624"/>
    </row>
    <row r="57" spans="1:17" ht="12.75">
      <c r="B57" s="935" t="s">
        <v>558</v>
      </c>
      <c r="C57" s="1100"/>
      <c r="D57" s="936"/>
      <c r="E57" s="936"/>
      <c r="F57" s="936"/>
      <c r="G57" s="936"/>
      <c r="H57" s="936"/>
      <c r="I57" s="936"/>
      <c r="J57" s="33"/>
      <c r="K57" s="33"/>
      <c r="L57" s="624"/>
      <c r="M57" s="624"/>
      <c r="N57" s="624"/>
    </row>
    <row r="58" spans="1:17" ht="12.75">
      <c r="B58" s="935" t="s">
        <v>752</v>
      </c>
      <c r="C58" s="917"/>
      <c r="D58" s="936"/>
      <c r="E58" s="936"/>
      <c r="F58" s="936"/>
      <c r="G58" s="936"/>
      <c r="H58" s="936"/>
      <c r="I58" s="936"/>
      <c r="J58" s="33"/>
      <c r="K58" s="33"/>
      <c r="L58" s="624"/>
      <c r="M58" s="624"/>
      <c r="N58" s="624"/>
    </row>
    <row r="59" spans="1:17" ht="12.75">
      <c r="B59" s="935" t="s">
        <v>561</v>
      </c>
      <c r="C59" s="271">
        <f>SUM(C56:C58)</f>
        <v>1339</v>
      </c>
      <c r="D59" s="936"/>
      <c r="E59" s="450">
        <v>67081234</v>
      </c>
      <c r="F59" s="936"/>
      <c r="G59" s="1101" t="s">
        <v>1760</v>
      </c>
      <c r="H59" s="936"/>
      <c r="I59" s="1103" t="s">
        <v>1761</v>
      </c>
      <c r="J59" s="33"/>
      <c r="K59" s="33"/>
      <c r="L59" s="624"/>
      <c r="M59" s="624"/>
      <c r="N59" s="624"/>
    </row>
    <row r="60" spans="1:17" ht="12.75">
      <c r="B60" s="935"/>
      <c r="C60" s="935"/>
      <c r="D60" s="935"/>
      <c r="E60" s="935"/>
      <c r="F60" s="935"/>
      <c r="G60" s="935"/>
      <c r="H60" s="935"/>
      <c r="I60" s="935"/>
      <c r="J60" s="624"/>
      <c r="K60" s="624"/>
      <c r="L60" s="624"/>
      <c r="M60" s="624"/>
      <c r="N60" s="624"/>
    </row>
    <row r="61" spans="1:17" ht="12.75">
      <c r="B61" s="1340" t="s">
        <v>557</v>
      </c>
      <c r="C61" s="1340"/>
      <c r="D61" s="1340"/>
      <c r="E61" s="1340"/>
      <c r="F61" s="1340"/>
      <c r="G61" s="1340"/>
      <c r="H61" s="1340"/>
      <c r="I61" s="1340"/>
      <c r="J61" s="1340"/>
      <c r="K61" s="1340"/>
      <c r="L61" s="624"/>
      <c r="M61" s="624"/>
      <c r="N61" s="624"/>
    </row>
    <row r="62" spans="1:17" ht="12.75">
      <c r="B62" s="1835" t="s">
        <v>1869</v>
      </c>
      <c r="C62" s="1835"/>
      <c r="D62" s="1835"/>
      <c r="E62" s="1835"/>
      <c r="F62" s="1835"/>
      <c r="G62" s="1835"/>
      <c r="H62" s="1835"/>
      <c r="I62" s="1835"/>
      <c r="J62" s="1835"/>
      <c r="K62" s="1835"/>
      <c r="L62" s="1835"/>
      <c r="M62" s="1835"/>
      <c r="N62" s="1835"/>
      <c r="O62" s="1835"/>
      <c r="P62" s="1835"/>
      <c r="Q62" s="1835"/>
    </row>
    <row r="63" spans="1:17" ht="12.75">
      <c r="B63" s="1835" t="s">
        <v>1762</v>
      </c>
      <c r="C63" s="1835"/>
      <c r="D63" s="1835"/>
      <c r="E63" s="1835"/>
      <c r="F63" s="1835"/>
      <c r="G63" s="1835"/>
      <c r="H63" s="1835"/>
      <c r="I63" s="1835"/>
      <c r="J63" s="1835"/>
      <c r="K63" s="1835"/>
      <c r="L63" s="1835"/>
      <c r="M63" s="1835"/>
      <c r="N63" s="1835"/>
      <c r="O63" s="1835"/>
      <c r="P63" s="1835"/>
      <c r="Q63" s="1835"/>
    </row>
    <row r="64" spans="1:17" ht="12.75">
      <c r="B64" s="1835" t="s">
        <v>1763</v>
      </c>
      <c r="C64" s="1835"/>
      <c r="D64" s="1835"/>
      <c r="E64" s="1835"/>
      <c r="F64" s="1835"/>
      <c r="G64" s="1835"/>
      <c r="H64" s="1835"/>
      <c r="I64" s="1835"/>
      <c r="J64" s="1835"/>
      <c r="K64" s="1835"/>
      <c r="L64" s="1835"/>
      <c r="M64" s="1835"/>
      <c r="N64" s="1835"/>
      <c r="O64" s="1835"/>
      <c r="P64" s="1835"/>
      <c r="Q64" s="1835"/>
    </row>
    <row r="65" spans="2:17" ht="12.75">
      <c r="B65" s="1834" t="s">
        <v>1870</v>
      </c>
      <c r="C65" s="1834"/>
      <c r="D65" s="1834"/>
      <c r="E65" s="1834"/>
      <c r="F65" s="1834"/>
      <c r="G65" s="1834"/>
      <c r="H65" s="1834"/>
      <c r="I65" s="1834"/>
      <c r="J65" s="1834"/>
      <c r="K65" s="1834"/>
      <c r="L65" s="1834"/>
      <c r="M65" s="1834"/>
      <c r="N65" s="1834"/>
      <c r="O65" s="1834"/>
      <c r="P65" s="1834"/>
      <c r="Q65" s="1834"/>
    </row>
    <row r="66" spans="2:17" ht="12.75">
      <c r="B66" s="1834" t="s">
        <v>1758</v>
      </c>
      <c r="C66" s="1834"/>
      <c r="D66" s="1834"/>
      <c r="E66" s="1834"/>
      <c r="F66" s="1834"/>
      <c r="G66" s="1834"/>
      <c r="H66" s="1834"/>
      <c r="I66" s="1834"/>
      <c r="J66" s="1834"/>
      <c r="K66" s="1834"/>
      <c r="L66" s="1834"/>
      <c r="M66" s="1834"/>
      <c r="N66" s="1834"/>
      <c r="O66" s="1834"/>
      <c r="P66" s="1834"/>
      <c r="Q66" s="1834"/>
    </row>
    <row r="67" spans="2:17" ht="12.75">
      <c r="B67" s="1834" t="s">
        <v>1871</v>
      </c>
      <c r="C67" s="1834"/>
      <c r="D67" s="1834"/>
      <c r="E67" s="1834"/>
      <c r="F67" s="1834"/>
      <c r="G67" s="1834"/>
      <c r="H67" s="1834"/>
      <c r="I67" s="1834"/>
      <c r="J67" s="1834"/>
      <c r="K67" s="1834"/>
      <c r="L67" s="1834"/>
      <c r="M67" s="1834"/>
      <c r="N67" s="1834"/>
      <c r="O67" s="1834"/>
      <c r="P67" s="1834"/>
      <c r="Q67" s="1834"/>
    </row>
    <row r="68" spans="2:17" ht="12.75">
      <c r="B68" s="1340" t="s">
        <v>753</v>
      </c>
      <c r="C68" s="1340"/>
      <c r="D68" s="1340"/>
      <c r="E68" s="1340"/>
      <c r="F68" s="1340"/>
      <c r="G68" s="1340"/>
      <c r="H68" s="1340"/>
      <c r="I68" s="1340"/>
      <c r="J68" s="1340"/>
      <c r="K68" s="1340"/>
      <c r="L68" s="1340"/>
      <c r="M68" s="624"/>
      <c r="N68" s="624"/>
    </row>
    <row r="69" spans="2:17" ht="12.75">
      <c r="B69" s="1340" t="s">
        <v>754</v>
      </c>
      <c r="C69" s="1340"/>
      <c r="D69" s="1340"/>
      <c r="E69" s="1340"/>
      <c r="F69" s="1340"/>
      <c r="G69" s="1340"/>
      <c r="H69" s="1340"/>
      <c r="I69" s="1340"/>
      <c r="J69" s="935"/>
      <c r="K69" s="935"/>
      <c r="L69" s="624"/>
      <c r="M69" s="624"/>
      <c r="N69" s="624"/>
    </row>
  </sheetData>
  <mergeCells count="28">
    <mergeCell ref="B37:K37"/>
    <mergeCell ref="A1:I1"/>
    <mergeCell ref="K1:L1"/>
    <mergeCell ref="C26:D26"/>
    <mergeCell ref="C28:D28"/>
    <mergeCell ref="G27:H27"/>
    <mergeCell ref="C9:D9"/>
    <mergeCell ref="G10:H10"/>
    <mergeCell ref="C11:D11"/>
    <mergeCell ref="B20:K20"/>
    <mergeCell ref="B3:L3"/>
    <mergeCell ref="B4:L4"/>
    <mergeCell ref="B21:N21"/>
    <mergeCell ref="B38:N38"/>
    <mergeCell ref="B44:I44"/>
    <mergeCell ref="B62:Q62"/>
    <mergeCell ref="B63:Q63"/>
    <mergeCell ref="B64:Q64"/>
    <mergeCell ref="C50:D50"/>
    <mergeCell ref="G51:H51"/>
    <mergeCell ref="C52:D52"/>
    <mergeCell ref="B61:K61"/>
    <mergeCell ref="A41:B41"/>
    <mergeCell ref="B65:Q65"/>
    <mergeCell ref="B66:Q66"/>
    <mergeCell ref="B67:Q67"/>
    <mergeCell ref="B68:L68"/>
    <mergeCell ref="B69:I69"/>
  </mergeCells>
  <hyperlinks>
    <hyperlink ref="K1" location="Contents!A1" display="back to contents"/>
  </hyperlinks>
  <pageMargins left="0.70866141732283472" right="0.70866141732283472" top="0.74803149606299213" bottom="0.74803149606299213" header="0.31496062992125984" footer="0.31496062992125984"/>
  <pageSetup paperSize="9" orientation="portrait" r:id="rId1"/>
  <headerFooter>
    <oddFooter xml:space="preserve">&amp;L&amp;F   &amp;A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workbookViewId="0">
      <selection activeCell="B3" sqref="B3:J3"/>
    </sheetView>
  </sheetViews>
  <sheetFormatPr defaultRowHeight="11.25"/>
  <sheetData>
    <row r="1" spans="2:10" s="1077" customFormat="1" ht="18" customHeight="1"/>
    <row r="2" spans="2:10" ht="15" customHeight="1"/>
    <row r="3" spans="2:10" s="1077" customFormat="1" ht="12.75">
      <c r="B3" s="1361" t="s">
        <v>1040</v>
      </c>
      <c r="C3" s="1361"/>
      <c r="D3" s="1361"/>
      <c r="E3" s="1361"/>
      <c r="F3" s="1361"/>
      <c r="G3" s="1361"/>
      <c r="H3" s="1361"/>
      <c r="I3" s="1361"/>
      <c r="J3" s="1361"/>
    </row>
    <row r="4" spans="2:10" s="1077" customFormat="1" ht="12.75">
      <c r="B4" s="1361" t="s">
        <v>1041</v>
      </c>
      <c r="C4" s="1361"/>
      <c r="D4" s="1361"/>
      <c r="E4" s="1361"/>
      <c r="F4" s="1361"/>
      <c r="G4" s="1361"/>
      <c r="H4" s="1361"/>
      <c r="I4" s="1361"/>
      <c r="J4" s="1361"/>
    </row>
    <row r="5" spans="2:10" s="1077" customFormat="1" ht="12.75">
      <c r="B5" s="1075"/>
    </row>
    <row r="6" spans="2:10" s="1077" customFormat="1" ht="12.75">
      <c r="B6" s="1361" t="s">
        <v>1042</v>
      </c>
      <c r="C6" s="1361"/>
      <c r="D6" s="1361"/>
      <c r="E6" s="1361"/>
    </row>
    <row r="7" spans="2:10" s="1077" customFormat="1"/>
    <row r="9" spans="2:10">
      <c r="B9" s="1837" t="s">
        <v>1030</v>
      </c>
      <c r="C9" s="1837"/>
      <c r="D9" s="1837"/>
      <c r="E9" s="1837"/>
      <c r="F9" s="1837"/>
      <c r="G9" s="1837"/>
    </row>
    <row r="10" spans="2:10">
      <c r="B10" s="1799">
        <v>51</v>
      </c>
      <c r="C10" s="1799"/>
      <c r="D10" s="1799"/>
      <c r="E10" s="1799"/>
      <c r="F10" s="1799"/>
      <c r="G10" s="1799"/>
    </row>
    <row r="11" spans="2:10">
      <c r="B11" s="1837" t="s">
        <v>1031</v>
      </c>
      <c r="C11" s="1837"/>
      <c r="D11" s="1837"/>
      <c r="E11" s="1837"/>
      <c r="F11" s="1837"/>
      <c r="G11" s="1837"/>
    </row>
    <row r="12" spans="2:10">
      <c r="B12" s="1799">
        <v>53</v>
      </c>
      <c r="C12" s="1799"/>
      <c r="D12" s="1799"/>
      <c r="E12" s="1799"/>
      <c r="F12" s="1799"/>
      <c r="G12" s="1799"/>
    </row>
    <row r="13" spans="2:10">
      <c r="B13" s="1837" t="s">
        <v>1032</v>
      </c>
      <c r="C13" s="1837"/>
      <c r="D13" s="1837"/>
      <c r="E13" s="1837"/>
      <c r="F13" s="1837"/>
      <c r="G13" s="1837"/>
    </row>
    <row r="14" spans="2:10">
      <c r="B14" s="1837" t="s">
        <v>1033</v>
      </c>
      <c r="C14" s="1837"/>
      <c r="D14" s="1837"/>
      <c r="E14" s="1837"/>
      <c r="F14" s="1837"/>
      <c r="G14" s="1837"/>
    </row>
    <row r="15" spans="2:10">
      <c r="B15" s="1837" t="s">
        <v>1034</v>
      </c>
      <c r="C15" s="1837"/>
      <c r="D15" s="1837"/>
      <c r="E15" s="1837"/>
      <c r="F15" s="1837"/>
      <c r="G15" s="1837"/>
    </row>
    <row r="16" spans="2:10">
      <c r="B16" s="1837" t="s">
        <v>1035</v>
      </c>
      <c r="C16" s="1837"/>
      <c r="D16" s="1837"/>
      <c r="E16" s="1837"/>
      <c r="F16" s="1837"/>
      <c r="G16" s="1837"/>
    </row>
    <row r="17" spans="2:9">
      <c r="B17" s="1799">
        <v>58</v>
      </c>
      <c r="C17" s="1799"/>
      <c r="D17" s="1799"/>
      <c r="E17" s="1799"/>
      <c r="F17" s="1799"/>
      <c r="G17" s="1799"/>
    </row>
    <row r="18" spans="2:9">
      <c r="B18" s="1837" t="s">
        <v>1036</v>
      </c>
      <c r="C18" s="1837"/>
      <c r="D18" s="1837"/>
      <c r="E18" s="1837"/>
      <c r="F18" s="1837"/>
      <c r="G18" s="1837"/>
    </row>
    <row r="20" spans="2:9">
      <c r="B20" s="1837" t="s">
        <v>1037</v>
      </c>
      <c r="C20" s="1837"/>
      <c r="D20" s="1837"/>
      <c r="E20" s="1837"/>
      <c r="F20" s="1837"/>
      <c r="G20" s="1837"/>
      <c r="H20" s="1837"/>
      <c r="I20" s="1837"/>
    </row>
    <row r="21" spans="2:9">
      <c r="B21" s="1837" t="s">
        <v>1038</v>
      </c>
      <c r="C21" s="1837"/>
      <c r="D21" s="1837"/>
    </row>
    <row r="22" spans="2:9">
      <c r="B22" s="1837" t="s">
        <v>1039</v>
      </c>
      <c r="C22" s="1837"/>
      <c r="D22" s="1837"/>
      <c r="E22" s="1837"/>
      <c r="F22" s="1837"/>
      <c r="G22" s="1837"/>
      <c r="H22" s="1837"/>
      <c r="I22" s="1837"/>
    </row>
  </sheetData>
  <mergeCells count="16">
    <mergeCell ref="B16:G16"/>
    <mergeCell ref="B3:J3"/>
    <mergeCell ref="B4:J4"/>
    <mergeCell ref="B6:E6"/>
    <mergeCell ref="B9:G9"/>
    <mergeCell ref="B10:G10"/>
    <mergeCell ref="B11:G11"/>
    <mergeCell ref="B12:G12"/>
    <mergeCell ref="B13:G13"/>
    <mergeCell ref="B14:G14"/>
    <mergeCell ref="B15:G15"/>
    <mergeCell ref="B17:G17"/>
    <mergeCell ref="B18:G18"/>
    <mergeCell ref="B20:I20"/>
    <mergeCell ref="B21:D21"/>
    <mergeCell ref="B22:I2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1"/>
  <sheetViews>
    <sheetView showGridLines="0" workbookViewId="0">
      <selection activeCell="B2" sqref="B2:J2"/>
    </sheetView>
  </sheetViews>
  <sheetFormatPr defaultRowHeight="11.25"/>
  <sheetData>
    <row r="1" spans="2:10" ht="18" customHeight="1"/>
    <row r="2" spans="2:10" ht="15" customHeight="1">
      <c r="B2" s="1838" t="s">
        <v>1043</v>
      </c>
      <c r="C2" s="1838"/>
      <c r="D2" s="1838"/>
      <c r="E2" s="1838"/>
      <c r="F2" s="1838"/>
      <c r="G2" s="1838"/>
      <c r="H2" s="1838"/>
      <c r="I2" s="1838"/>
      <c r="J2" s="1838"/>
    </row>
    <row r="3" spans="2:10">
      <c r="B3" s="1838" t="s">
        <v>1044</v>
      </c>
      <c r="C3" s="1838"/>
      <c r="D3" s="1838"/>
      <c r="E3" s="1838"/>
      <c r="F3" s="1838"/>
      <c r="G3" s="1838"/>
      <c r="H3" s="1838"/>
      <c r="I3" s="1838"/>
      <c r="J3" s="1838"/>
    </row>
    <row r="4" spans="2:10">
      <c r="B4" s="1838" t="s">
        <v>1045</v>
      </c>
      <c r="C4" s="1838"/>
      <c r="D4" s="1838"/>
      <c r="E4" s="1838"/>
      <c r="F4" s="1838"/>
      <c r="G4" s="1838"/>
      <c r="H4" s="1838"/>
      <c r="I4" s="1838"/>
      <c r="J4" s="1838"/>
    </row>
    <row r="6" spans="2:10">
      <c r="B6" t="s">
        <v>701</v>
      </c>
      <c r="C6" t="s">
        <v>702</v>
      </c>
    </row>
    <row r="7" spans="2:10">
      <c r="B7">
        <v>2020</v>
      </c>
      <c r="C7">
        <v>8</v>
      </c>
    </row>
    <row r="9" spans="2:10">
      <c r="B9" t="s">
        <v>1046</v>
      </c>
      <c r="C9" t="s">
        <v>702</v>
      </c>
    </row>
    <row r="10" spans="2:10">
      <c r="B10" t="s">
        <v>1047</v>
      </c>
      <c r="C10">
        <v>8</v>
      </c>
    </row>
    <row r="12" spans="2:10">
      <c r="B12" t="s">
        <v>1048</v>
      </c>
      <c r="C12" t="s">
        <v>702</v>
      </c>
    </row>
    <row r="13" spans="2:10">
      <c r="B13" t="s">
        <v>1049</v>
      </c>
      <c r="C13">
        <v>2</v>
      </c>
    </row>
    <row r="14" spans="2:10">
      <c r="B14" t="s">
        <v>1050</v>
      </c>
      <c r="C14">
        <v>6</v>
      </c>
    </row>
    <row r="16" spans="2:10">
      <c r="B16" t="s">
        <v>1051</v>
      </c>
      <c r="C16" t="s">
        <v>702</v>
      </c>
    </row>
    <row r="17" spans="2:20">
      <c r="B17" t="s">
        <v>1060</v>
      </c>
      <c r="C17">
        <v>2</v>
      </c>
    </row>
    <row r="18" spans="2:20">
      <c r="B18" t="s">
        <v>1061</v>
      </c>
      <c r="C18">
        <v>1</v>
      </c>
    </row>
    <row r="19" spans="2:20">
      <c r="B19" t="s">
        <v>1062</v>
      </c>
      <c r="C19">
        <v>2</v>
      </c>
    </row>
    <row r="20" spans="2:20">
      <c r="B20" t="s">
        <v>1063</v>
      </c>
      <c r="C20">
        <v>1</v>
      </c>
    </row>
    <row r="21" spans="2:20">
      <c r="B21" t="s">
        <v>1064</v>
      </c>
      <c r="C21">
        <v>2</v>
      </c>
    </row>
    <row r="23" spans="2:20">
      <c r="B23" t="s">
        <v>722</v>
      </c>
    </row>
    <row r="24" spans="2:20">
      <c r="B24" s="1837" t="s">
        <v>1052</v>
      </c>
      <c r="C24" s="1837"/>
      <c r="D24" s="1837"/>
      <c r="E24" s="1837"/>
      <c r="F24" s="1837"/>
      <c r="G24" s="1837"/>
      <c r="H24" s="1837"/>
    </row>
    <row r="25" spans="2:20">
      <c r="B25" s="1837" t="s">
        <v>1053</v>
      </c>
      <c r="C25" s="1837"/>
      <c r="D25" s="1837"/>
      <c r="E25" s="1837"/>
    </row>
    <row r="26" spans="2:20">
      <c r="B26" s="1837" t="s">
        <v>1054</v>
      </c>
      <c r="C26" s="1837"/>
      <c r="D26" s="1837"/>
      <c r="E26" s="1837"/>
      <c r="F26" s="1837"/>
      <c r="G26" s="1837"/>
    </row>
    <row r="27" spans="2:20">
      <c r="B27" s="1837" t="s">
        <v>1055</v>
      </c>
      <c r="C27" s="1837"/>
      <c r="D27" s="1837"/>
      <c r="E27" s="1837"/>
      <c r="F27" s="1837"/>
      <c r="G27" s="1837"/>
      <c r="H27" s="1837"/>
      <c r="I27" s="1837"/>
      <c r="J27" s="1837"/>
    </row>
    <row r="28" spans="2:20">
      <c r="B28" s="1837" t="s">
        <v>1056</v>
      </c>
      <c r="C28" s="1837"/>
      <c r="D28" s="1837"/>
      <c r="E28" s="1837"/>
      <c r="F28" s="1837"/>
      <c r="G28" s="1837"/>
      <c r="H28" s="1837"/>
      <c r="I28" s="1837"/>
      <c r="J28" s="1837"/>
    </row>
    <row r="29" spans="2:20">
      <c r="B29" s="1837" t="s">
        <v>1057</v>
      </c>
      <c r="C29" s="1837"/>
      <c r="D29" s="1837"/>
      <c r="E29" s="1837"/>
      <c r="F29" s="1837"/>
      <c r="G29" s="1837"/>
      <c r="H29" s="1837"/>
      <c r="I29" s="1837"/>
      <c r="J29" s="1837"/>
      <c r="K29" s="1837"/>
      <c r="L29" s="1837"/>
      <c r="M29" s="1837"/>
      <c r="N29" s="1837"/>
      <c r="O29" s="1837"/>
      <c r="P29" s="1837"/>
      <c r="Q29" s="1837"/>
      <c r="R29" s="1837"/>
      <c r="S29" s="1837"/>
      <c r="T29" s="1837"/>
    </row>
    <row r="30" spans="2:20">
      <c r="B30" s="1837" t="s">
        <v>1058</v>
      </c>
      <c r="C30" s="1837"/>
      <c r="D30" s="1837"/>
      <c r="E30" s="1837"/>
      <c r="F30" s="1837"/>
      <c r="G30" s="1837"/>
      <c r="H30" s="1837"/>
      <c r="I30" s="1837"/>
      <c r="J30" s="1837"/>
      <c r="K30" s="1837"/>
    </row>
    <row r="31" spans="2:20">
      <c r="B31" s="1837" t="s">
        <v>1059</v>
      </c>
      <c r="C31" s="1837"/>
      <c r="D31" s="1837"/>
      <c r="E31" s="1837"/>
      <c r="F31" s="1837"/>
      <c r="G31" s="1837"/>
      <c r="H31" s="1837"/>
      <c r="I31" s="1837"/>
    </row>
  </sheetData>
  <mergeCells count="11">
    <mergeCell ref="B26:G26"/>
    <mergeCell ref="B2:J2"/>
    <mergeCell ref="B3:J3"/>
    <mergeCell ref="B4:J4"/>
    <mergeCell ref="B24:H24"/>
    <mergeCell ref="B25:E25"/>
    <mergeCell ref="B27:J27"/>
    <mergeCell ref="B28:J28"/>
    <mergeCell ref="B29:T29"/>
    <mergeCell ref="B30:K30"/>
    <mergeCell ref="B31:I31"/>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sqref="A1:D1"/>
    </sheetView>
  </sheetViews>
  <sheetFormatPr defaultColWidth="9.33203125" defaultRowHeight="11.25"/>
  <cols>
    <col min="1" max="1" width="56.83203125" style="886" customWidth="1"/>
    <col min="2" max="4" width="10.83203125" style="886" customWidth="1"/>
    <col min="5" max="16384" width="9.33203125" style="886"/>
  </cols>
  <sheetData>
    <row r="1" spans="1:9" ht="18" customHeight="1">
      <c r="A1" s="1839" t="s">
        <v>725</v>
      </c>
      <c r="B1" s="1839"/>
      <c r="C1" s="1839"/>
      <c r="D1" s="1839"/>
      <c r="H1" s="1786" t="s">
        <v>665</v>
      </c>
      <c r="I1" s="1786"/>
    </row>
    <row r="2" spans="1:9" ht="15" customHeight="1">
      <c r="A2" s="1839" t="s">
        <v>726</v>
      </c>
      <c r="B2" s="1839"/>
      <c r="C2" s="885"/>
      <c r="D2" s="885"/>
    </row>
    <row r="3" spans="1:9" ht="12.75" customHeight="1">
      <c r="A3" s="1839" t="s">
        <v>727</v>
      </c>
      <c r="B3" s="1839"/>
      <c r="C3" s="1839"/>
      <c r="D3" s="1839"/>
    </row>
    <row r="4" spans="1:9" ht="12.75" customHeight="1">
      <c r="A4" s="887"/>
      <c r="B4" s="885"/>
      <c r="C4" s="885"/>
      <c r="D4" s="885"/>
    </row>
    <row r="5" spans="1:9" ht="12.75" customHeight="1">
      <c r="A5" s="1840" t="s">
        <v>1029</v>
      </c>
      <c r="B5" s="1840"/>
      <c r="C5" s="1840"/>
      <c r="D5" s="1840"/>
      <c r="E5" s="1840"/>
      <c r="F5" s="1840"/>
      <c r="G5" s="1840"/>
      <c r="H5" s="1840"/>
      <c r="I5" s="1840"/>
    </row>
    <row r="6" spans="1:9" ht="12.75" customHeight="1">
      <c r="A6" s="885"/>
      <c r="B6" s="885"/>
      <c r="C6" s="885"/>
      <c r="D6" s="885"/>
    </row>
    <row r="7" spans="1:9" ht="12.75">
      <c r="A7" s="885"/>
      <c r="B7" s="1840" t="s">
        <v>728</v>
      </c>
      <c r="C7" s="1840"/>
      <c r="D7" s="1840"/>
    </row>
    <row r="8" spans="1:9" ht="12.75">
      <c r="A8" s="885"/>
      <c r="B8" s="1842" t="s">
        <v>729</v>
      </c>
      <c r="C8" s="1842" t="s">
        <v>730</v>
      </c>
    </row>
    <row r="9" spans="1:9" ht="12.75">
      <c r="A9" s="885"/>
      <c r="B9" s="1842"/>
      <c r="C9" s="1842"/>
    </row>
    <row r="10" spans="1:9" ht="12.75">
      <c r="A10" s="1088"/>
      <c r="B10" s="1842"/>
      <c r="C10" s="1842"/>
      <c r="D10" s="1091" t="s">
        <v>99</v>
      </c>
    </row>
    <row r="11" spans="1:9" ht="12.75">
      <c r="A11" s="1841" t="s">
        <v>716</v>
      </c>
      <c r="B11" s="1090"/>
      <c r="C11" s="1090"/>
      <c r="D11" s="1091"/>
    </row>
    <row r="12" spans="1:9" ht="12.75">
      <c r="A12" s="1841"/>
      <c r="B12" s="1090"/>
      <c r="C12" s="1090"/>
      <c r="D12" s="1090"/>
    </row>
    <row r="13" spans="1:9" ht="12.75">
      <c r="A13" s="1092">
        <v>0</v>
      </c>
      <c r="B13" s="1090">
        <v>5</v>
      </c>
      <c r="C13" s="1090">
        <v>1</v>
      </c>
      <c r="D13" s="1090">
        <v>6</v>
      </c>
    </row>
    <row r="14" spans="1:9" ht="12.75">
      <c r="A14" s="1089">
        <v>1</v>
      </c>
      <c r="B14" s="1090">
        <v>130</v>
      </c>
      <c r="C14" s="1090">
        <v>54</v>
      </c>
      <c r="D14" s="1091">
        <v>184</v>
      </c>
    </row>
    <row r="15" spans="1:9" ht="12.75">
      <c r="A15" s="1092">
        <v>2</v>
      </c>
      <c r="B15" s="1090">
        <v>244</v>
      </c>
      <c r="C15" s="1090">
        <v>45</v>
      </c>
      <c r="D15" s="1090">
        <v>289</v>
      </c>
    </row>
    <row r="16" spans="1:9" ht="12.75">
      <c r="A16" s="1092">
        <v>3</v>
      </c>
      <c r="B16" s="1093">
        <v>293</v>
      </c>
      <c r="C16" s="1093">
        <v>36</v>
      </c>
      <c r="D16" s="1093">
        <v>329</v>
      </c>
    </row>
    <row r="17" spans="1:4" ht="12.75">
      <c r="A17" s="1092">
        <v>4</v>
      </c>
      <c r="B17" s="1093">
        <v>257</v>
      </c>
      <c r="C17" s="1093">
        <v>16</v>
      </c>
      <c r="D17" s="1093">
        <v>273</v>
      </c>
    </row>
    <row r="18" spans="1:4" ht="12.75">
      <c r="A18" s="1092">
        <v>5</v>
      </c>
      <c r="B18" s="1093">
        <v>136</v>
      </c>
      <c r="C18" s="1093">
        <v>9</v>
      </c>
      <c r="D18" s="1093">
        <v>145</v>
      </c>
    </row>
    <row r="19" spans="1:4" ht="12.75">
      <c r="A19" s="1092">
        <v>6</v>
      </c>
      <c r="B19" s="1093">
        <v>68</v>
      </c>
      <c r="C19" s="1093">
        <v>10</v>
      </c>
      <c r="D19" s="1093">
        <v>78</v>
      </c>
    </row>
    <row r="20" spans="1:4" ht="12.75">
      <c r="A20" s="1092">
        <v>7</v>
      </c>
      <c r="B20" s="1093">
        <v>21</v>
      </c>
      <c r="C20" s="1093">
        <v>2</v>
      </c>
      <c r="D20" s="1093">
        <v>23</v>
      </c>
    </row>
    <row r="21" spans="1:4" ht="12.75">
      <c r="A21" s="1092">
        <v>8</v>
      </c>
      <c r="B21" s="1093">
        <v>5</v>
      </c>
      <c r="C21" s="1093" t="s">
        <v>676</v>
      </c>
      <c r="D21" s="1093">
        <v>5</v>
      </c>
    </row>
    <row r="22" spans="1:4" ht="12.75">
      <c r="A22" s="1092">
        <v>9</v>
      </c>
      <c r="B22" s="1093">
        <v>5</v>
      </c>
      <c r="C22" s="1093" t="s">
        <v>676</v>
      </c>
      <c r="D22" s="1093">
        <v>5</v>
      </c>
    </row>
    <row r="23" spans="1:4" ht="12.75">
      <c r="A23" s="1092">
        <v>10</v>
      </c>
      <c r="B23" s="1093">
        <v>1</v>
      </c>
      <c r="C23" s="1093" t="s">
        <v>676</v>
      </c>
      <c r="D23" s="1093">
        <v>1</v>
      </c>
    </row>
    <row r="24" spans="1:4" ht="12.75">
      <c r="A24" s="1092">
        <v>11</v>
      </c>
      <c r="B24" s="1093">
        <v>1</v>
      </c>
      <c r="C24" s="1093" t="s">
        <v>676</v>
      </c>
      <c r="D24" s="1093">
        <v>1</v>
      </c>
    </row>
    <row r="25" spans="1:4" ht="12.75">
      <c r="A25" s="1092" t="s">
        <v>99</v>
      </c>
      <c r="B25" s="1093">
        <v>1166</v>
      </c>
      <c r="C25" s="1093">
        <v>173</v>
      </c>
      <c r="D25" s="1093">
        <v>1339</v>
      </c>
    </row>
    <row r="26" spans="1:4" ht="12.75">
      <c r="A26" s="1092"/>
      <c r="B26" s="1093"/>
      <c r="C26" s="1093"/>
      <c r="D26" s="1093"/>
    </row>
    <row r="27" spans="1:4">
      <c r="A27" s="1824" t="s">
        <v>815</v>
      </c>
      <c r="B27" s="1824"/>
    </row>
  </sheetData>
  <mergeCells count="10">
    <mergeCell ref="A27:B27"/>
    <mergeCell ref="H1:I1"/>
    <mergeCell ref="A1:D1"/>
    <mergeCell ref="A2:B2"/>
    <mergeCell ref="A3:D3"/>
    <mergeCell ref="A5:I5"/>
    <mergeCell ref="A11:A12"/>
    <mergeCell ref="B8:B10"/>
    <mergeCell ref="C8:C10"/>
    <mergeCell ref="B7:D7"/>
  </mergeCells>
  <hyperlinks>
    <hyperlink ref="H1" location="Contents!A1" display="back to 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sqref="A1:I1"/>
    </sheetView>
  </sheetViews>
  <sheetFormatPr defaultColWidth="9.33203125" defaultRowHeight="11.25"/>
  <cols>
    <col min="1" max="1" width="52" style="624" customWidth="1"/>
    <col min="2" max="16384" width="9.33203125" style="624"/>
  </cols>
  <sheetData>
    <row r="1" spans="1:14" ht="18" customHeight="1">
      <c r="A1" s="1361" t="s">
        <v>731</v>
      </c>
      <c r="B1" s="1361"/>
      <c r="C1" s="1361"/>
      <c r="D1" s="1361"/>
      <c r="E1" s="1361"/>
      <c r="F1" s="1361"/>
      <c r="G1" s="1361"/>
      <c r="H1" s="1361"/>
      <c r="I1" s="1361"/>
      <c r="M1" s="1786" t="s">
        <v>665</v>
      </c>
      <c r="N1" s="1786"/>
    </row>
    <row r="2" spans="1:14" ht="15" customHeight="1">
      <c r="A2" s="1361" t="s">
        <v>732</v>
      </c>
      <c r="B2" s="1361"/>
      <c r="C2" s="1361"/>
      <c r="D2" s="1361"/>
    </row>
    <row r="4" spans="1:14" ht="12.75">
      <c r="A4" s="1340" t="s">
        <v>1029</v>
      </c>
      <c r="B4" s="1340"/>
      <c r="C4" s="1340"/>
      <c r="D4" s="1340"/>
      <c r="E4" s="1340"/>
      <c r="F4" s="1340"/>
      <c r="G4" s="1340"/>
      <c r="H4" s="1340"/>
      <c r="I4" s="1340"/>
      <c r="J4" s="1340"/>
    </row>
    <row r="5" spans="1:14" ht="12.75">
      <c r="A5" s="1076"/>
      <c r="B5" s="1801" t="s">
        <v>733</v>
      </c>
      <c r="C5" s="1801"/>
      <c r="D5" s="1801"/>
    </row>
    <row r="6" spans="1:14" s="1143" customFormat="1" ht="12.75">
      <c r="A6" s="1316"/>
      <c r="B6" s="1843" t="s">
        <v>734</v>
      </c>
      <c r="C6" s="1843" t="s">
        <v>735</v>
      </c>
    </row>
    <row r="7" spans="1:14" ht="12.75">
      <c r="A7" s="1076"/>
      <c r="B7" s="1843"/>
      <c r="C7" s="1843"/>
      <c r="D7" s="446" t="s">
        <v>99</v>
      </c>
    </row>
    <row r="8" spans="1:14" s="1143" customFormat="1" ht="12.75">
      <c r="A8" s="1844" t="s">
        <v>736</v>
      </c>
      <c r="B8" s="1094"/>
      <c r="C8" s="1094"/>
      <c r="D8" s="446"/>
    </row>
    <row r="9" spans="1:14" ht="12.75">
      <c r="A9" s="1844"/>
      <c r="B9" s="1076"/>
      <c r="C9" s="1076"/>
      <c r="D9" s="1076"/>
    </row>
    <row r="10" spans="1:14" ht="12.75">
      <c r="A10" s="1074">
        <v>1</v>
      </c>
      <c r="B10" s="1076">
        <v>55</v>
      </c>
      <c r="C10" s="1076">
        <v>33</v>
      </c>
      <c r="D10" s="1076">
        <v>88</v>
      </c>
    </row>
    <row r="11" spans="1:14" ht="12.75">
      <c r="A11" s="1074">
        <v>2</v>
      </c>
      <c r="B11" s="1094">
        <v>82</v>
      </c>
      <c r="C11" s="1094">
        <v>62</v>
      </c>
      <c r="D11" s="446">
        <v>144</v>
      </c>
    </row>
    <row r="12" spans="1:14" ht="12.75">
      <c r="A12" s="1074">
        <v>3</v>
      </c>
      <c r="B12" s="1076">
        <v>143</v>
      </c>
      <c r="C12" s="1076">
        <v>81</v>
      </c>
      <c r="D12" s="1076">
        <v>224</v>
      </c>
    </row>
    <row r="13" spans="1:14" ht="12.75">
      <c r="A13" s="1074">
        <v>4</v>
      </c>
      <c r="B13" s="1076">
        <v>196</v>
      </c>
      <c r="C13" s="1076">
        <v>79</v>
      </c>
      <c r="D13" s="1076">
        <v>275</v>
      </c>
    </row>
    <row r="14" spans="1:14" ht="12.75">
      <c r="A14" s="1074">
        <v>5</v>
      </c>
      <c r="B14" s="1076">
        <v>157</v>
      </c>
      <c r="C14" s="1076">
        <v>78</v>
      </c>
      <c r="D14" s="1076">
        <v>235</v>
      </c>
    </row>
    <row r="15" spans="1:14" ht="12.75">
      <c r="A15" s="1074">
        <v>6</v>
      </c>
      <c r="B15" s="1076">
        <v>126</v>
      </c>
      <c r="C15" s="1076">
        <v>35</v>
      </c>
      <c r="D15" s="1076">
        <v>161</v>
      </c>
    </row>
    <row r="16" spans="1:14" ht="12.75">
      <c r="A16" s="1074">
        <v>7</v>
      </c>
      <c r="B16" s="1076">
        <v>73</v>
      </c>
      <c r="C16" s="1076">
        <v>31</v>
      </c>
      <c r="D16" s="1076">
        <v>104</v>
      </c>
    </row>
    <row r="17" spans="1:4" ht="12.75">
      <c r="A17" s="1074">
        <v>8</v>
      </c>
      <c r="B17" s="1076">
        <v>41</v>
      </c>
      <c r="C17" s="1076">
        <v>17</v>
      </c>
      <c r="D17" s="1076">
        <v>58</v>
      </c>
    </row>
    <row r="18" spans="1:4" ht="12.75">
      <c r="A18" s="1074">
        <v>9</v>
      </c>
      <c r="B18" s="1076">
        <v>23</v>
      </c>
      <c r="C18" s="1076">
        <v>9</v>
      </c>
      <c r="D18" s="1076">
        <v>32</v>
      </c>
    </row>
    <row r="19" spans="1:4" ht="12.75">
      <c r="A19" s="1074">
        <v>10</v>
      </c>
      <c r="B19" s="1076">
        <v>5</v>
      </c>
      <c r="C19" s="1076">
        <v>3</v>
      </c>
      <c r="D19" s="1076">
        <v>8</v>
      </c>
    </row>
    <row r="20" spans="1:4" ht="12.75">
      <c r="A20" s="1074">
        <v>11</v>
      </c>
      <c r="B20" s="1076">
        <v>5</v>
      </c>
      <c r="C20" s="1076" t="s">
        <v>676</v>
      </c>
      <c r="D20" s="1076">
        <v>5</v>
      </c>
    </row>
    <row r="21" spans="1:4" ht="12.75">
      <c r="A21" s="1074">
        <v>12</v>
      </c>
      <c r="B21" s="1076">
        <v>1</v>
      </c>
      <c r="C21" s="1076">
        <v>1</v>
      </c>
      <c r="D21" s="1076">
        <v>2</v>
      </c>
    </row>
    <row r="22" spans="1:4" ht="12.75">
      <c r="A22" s="1074">
        <v>13</v>
      </c>
      <c r="B22" s="1076" t="s">
        <v>676</v>
      </c>
      <c r="C22" s="1076">
        <v>2</v>
      </c>
      <c r="D22" s="1076">
        <v>2</v>
      </c>
    </row>
    <row r="23" spans="1:4" ht="12.75">
      <c r="A23" s="1074">
        <v>14</v>
      </c>
      <c r="B23" s="1076">
        <v>1</v>
      </c>
      <c r="C23" s="1076" t="s">
        <v>676</v>
      </c>
      <c r="D23" s="1076">
        <v>1</v>
      </c>
    </row>
    <row r="24" spans="1:4" ht="12.75">
      <c r="A24" s="1074" t="s">
        <v>99</v>
      </c>
      <c r="B24" s="1076">
        <v>908</v>
      </c>
      <c r="C24" s="1076">
        <v>431</v>
      </c>
      <c r="D24" s="1076">
        <v>1339</v>
      </c>
    </row>
    <row r="25" spans="1:4" ht="12.75">
      <c r="A25" s="1076"/>
      <c r="B25" s="1076"/>
      <c r="C25" s="1076"/>
      <c r="D25" s="1076"/>
    </row>
    <row r="26" spans="1:4">
      <c r="A26" s="1824" t="s">
        <v>815</v>
      </c>
      <c r="B26" s="1824"/>
    </row>
  </sheetData>
  <mergeCells count="9">
    <mergeCell ref="A26:B26"/>
    <mergeCell ref="M1:N1"/>
    <mergeCell ref="A1:I1"/>
    <mergeCell ref="A2:D2"/>
    <mergeCell ref="A4:J4"/>
    <mergeCell ref="B6:B7"/>
    <mergeCell ref="C6:C7"/>
    <mergeCell ref="B5:D5"/>
    <mergeCell ref="A8:A9"/>
  </mergeCells>
  <hyperlinks>
    <hyperlink ref="M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election sqref="A1:M1"/>
    </sheetView>
  </sheetViews>
  <sheetFormatPr defaultColWidth="8.83203125" defaultRowHeight="11.25"/>
  <cols>
    <col min="1" max="1" width="28" style="624" customWidth="1"/>
    <col min="2" max="3" width="14.1640625" style="624" customWidth="1"/>
    <col min="4" max="4" width="15.83203125" style="624" customWidth="1"/>
    <col min="5" max="5" width="14.6640625" style="624" customWidth="1"/>
    <col min="6" max="6" width="12.33203125" style="624" customWidth="1"/>
    <col min="7" max="8" width="8.83203125" style="624"/>
    <col min="9" max="9" width="10.1640625" style="624" customWidth="1"/>
    <col min="10" max="16384" width="8.83203125" style="624"/>
  </cols>
  <sheetData>
    <row r="1" spans="1:16" ht="18" customHeight="1">
      <c r="A1" s="1371" t="s">
        <v>1819</v>
      </c>
      <c r="B1" s="1371"/>
      <c r="C1" s="1371"/>
      <c r="D1" s="1371"/>
      <c r="E1" s="1371"/>
      <c r="F1" s="1371"/>
      <c r="G1" s="1371"/>
      <c r="H1" s="1371"/>
      <c r="I1" s="1371"/>
      <c r="J1" s="1371"/>
      <c r="K1" s="1371"/>
      <c r="L1" s="1371"/>
      <c r="M1" s="1371"/>
      <c r="O1" s="1364" t="s">
        <v>665</v>
      </c>
      <c r="P1" s="1364"/>
    </row>
    <row r="2" spans="1:16" ht="15" customHeight="1"/>
    <row r="3" spans="1:16" ht="16.5" customHeight="1">
      <c r="A3" s="816" t="s">
        <v>1815</v>
      </c>
      <c r="B3" s="1015" t="s">
        <v>959</v>
      </c>
      <c r="C3" s="1015" t="s">
        <v>961</v>
      </c>
      <c r="D3" s="816" t="s">
        <v>903</v>
      </c>
      <c r="E3" s="816" t="s">
        <v>919</v>
      </c>
      <c r="F3" s="816" t="s">
        <v>960</v>
      </c>
      <c r="H3" s="816"/>
      <c r="I3" s="816"/>
      <c r="J3" s="816"/>
      <c r="K3" s="816"/>
      <c r="L3" s="816"/>
      <c r="M3" s="816"/>
      <c r="N3" s="816"/>
    </row>
    <row r="4" spans="1:16" ht="12.75">
      <c r="A4" s="1017" t="s">
        <v>22</v>
      </c>
      <c r="B4" s="1016">
        <v>1</v>
      </c>
      <c r="C4" s="1142">
        <v>1</v>
      </c>
      <c r="D4" s="1023">
        <v>6.9</v>
      </c>
      <c r="E4" s="1024">
        <v>14.6</v>
      </c>
      <c r="F4" s="613">
        <f>E4-D4</f>
        <v>7.6999999999999993</v>
      </c>
      <c r="H4" s="994"/>
      <c r="I4" s="994"/>
      <c r="J4" s="994"/>
      <c r="K4" s="994"/>
      <c r="L4" s="994"/>
      <c r="M4" s="994"/>
      <c r="N4" s="994"/>
    </row>
    <row r="5" spans="1:16" ht="12.75">
      <c r="A5" s="1017" t="s">
        <v>60</v>
      </c>
      <c r="B5" s="1016">
        <v>2</v>
      </c>
      <c r="C5" s="1142">
        <v>2</v>
      </c>
      <c r="D5" s="1023">
        <v>2</v>
      </c>
      <c r="E5" s="1024">
        <v>13.3</v>
      </c>
      <c r="F5" s="613">
        <f t="shared" ref="F5:F9" si="0">E5-D5</f>
        <v>11.3</v>
      </c>
      <c r="H5" s="1018"/>
      <c r="I5" s="994"/>
      <c r="J5" s="1018"/>
      <c r="K5" s="1018"/>
      <c r="L5" s="1018"/>
      <c r="M5" s="1018"/>
      <c r="N5" s="1018"/>
    </row>
    <row r="6" spans="1:16" ht="12.75">
      <c r="A6" s="1017" t="s">
        <v>24</v>
      </c>
      <c r="B6" s="1016">
        <v>3</v>
      </c>
      <c r="C6" s="1142">
        <v>3</v>
      </c>
      <c r="D6" s="1023">
        <v>4.5999999999999996</v>
      </c>
      <c r="E6" s="1024">
        <v>16.100000000000001</v>
      </c>
      <c r="F6" s="613">
        <f t="shared" si="0"/>
        <v>11.500000000000002</v>
      </c>
      <c r="H6" s="1018"/>
      <c r="I6" s="994"/>
      <c r="J6" s="1018"/>
      <c r="K6" s="1018"/>
      <c r="L6" s="1018"/>
      <c r="M6" s="1018"/>
      <c r="N6" s="1018"/>
    </row>
    <row r="7" spans="1:16" ht="12.75">
      <c r="A7" s="1017" t="s">
        <v>19</v>
      </c>
      <c r="B7" s="1142">
        <v>4</v>
      </c>
      <c r="C7" s="1142">
        <v>4</v>
      </c>
      <c r="D7" s="1023">
        <v>6.4</v>
      </c>
      <c r="E7" s="1024">
        <v>19.3</v>
      </c>
      <c r="F7" s="613">
        <f t="shared" si="0"/>
        <v>12.9</v>
      </c>
      <c r="H7" s="1018"/>
      <c r="I7" s="994"/>
      <c r="J7" s="1018"/>
      <c r="K7" s="1018"/>
      <c r="L7" s="1018"/>
      <c r="M7" s="1018"/>
      <c r="N7" s="1018"/>
    </row>
    <row r="8" spans="1:16" ht="12.75">
      <c r="A8" s="1017" t="s">
        <v>16</v>
      </c>
      <c r="B8" s="1142">
        <v>5</v>
      </c>
      <c r="C8" s="1142">
        <v>5</v>
      </c>
      <c r="D8" s="1022">
        <v>6.3</v>
      </c>
      <c r="E8" s="1021">
        <v>21.2</v>
      </c>
      <c r="F8" s="613">
        <f t="shared" si="0"/>
        <v>14.899999999999999</v>
      </c>
      <c r="H8" s="1018"/>
      <c r="I8" s="994"/>
      <c r="J8" s="1018"/>
      <c r="K8" s="1018"/>
      <c r="L8" s="1018"/>
      <c r="M8" s="1018"/>
      <c r="N8" s="1018"/>
    </row>
    <row r="9" spans="1:16" ht="12.75">
      <c r="A9" s="1017" t="s">
        <v>20</v>
      </c>
      <c r="B9" s="1142">
        <v>6</v>
      </c>
      <c r="C9" s="1142">
        <v>6</v>
      </c>
      <c r="D9" s="1023">
        <v>3.6</v>
      </c>
      <c r="E9" s="1024">
        <v>18.600000000000001</v>
      </c>
      <c r="F9" s="613">
        <f t="shared" si="0"/>
        <v>15.000000000000002</v>
      </c>
      <c r="H9" s="1018"/>
      <c r="I9" s="994"/>
      <c r="J9" s="1018"/>
      <c r="K9" s="1018"/>
      <c r="L9" s="1018"/>
      <c r="M9" s="1018"/>
      <c r="N9" s="1018"/>
    </row>
    <row r="10" spans="1:16" ht="12.75">
      <c r="A10" s="1017" t="s">
        <v>21</v>
      </c>
      <c r="B10" s="1142">
        <v>7</v>
      </c>
      <c r="C10" s="1142">
        <v>7</v>
      </c>
      <c r="D10" s="1023">
        <v>4.5</v>
      </c>
      <c r="E10" s="1024">
        <v>21.2</v>
      </c>
      <c r="F10" s="613">
        <f>E10-D10</f>
        <v>16.7</v>
      </c>
      <c r="H10" s="1018"/>
      <c r="I10" s="994"/>
      <c r="J10" s="1018"/>
      <c r="K10" s="1018"/>
      <c r="L10" s="1018"/>
      <c r="M10" s="1018"/>
      <c r="N10" s="1018"/>
    </row>
    <row r="11" spans="1:16" ht="12.75">
      <c r="A11" s="1017" t="s">
        <v>23</v>
      </c>
      <c r="B11" s="1142">
        <v>8</v>
      </c>
      <c r="C11" s="1142">
        <v>8</v>
      </c>
      <c r="D11" s="1023">
        <v>4.4000000000000004</v>
      </c>
      <c r="E11" s="1024">
        <v>21.6</v>
      </c>
      <c r="F11" s="613">
        <f>E11-D11</f>
        <v>17.200000000000003</v>
      </c>
      <c r="H11" s="1018"/>
      <c r="I11" s="994"/>
      <c r="J11" s="1018"/>
      <c r="K11" s="1018"/>
      <c r="L11" s="1018"/>
      <c r="M11" s="1018"/>
      <c r="N11" s="1018"/>
    </row>
    <row r="12" spans="1:16" ht="12.75">
      <c r="A12" s="1017" t="s">
        <v>17</v>
      </c>
      <c r="B12" s="1142">
        <v>9</v>
      </c>
      <c r="C12" s="1142">
        <v>9</v>
      </c>
      <c r="D12" s="1023">
        <v>7.1</v>
      </c>
      <c r="E12" s="1024">
        <v>27.2</v>
      </c>
      <c r="F12" s="613">
        <f>E12-D12</f>
        <v>20.100000000000001</v>
      </c>
      <c r="H12" s="1018"/>
      <c r="I12" s="994"/>
      <c r="J12" s="1018"/>
      <c r="K12" s="1018"/>
      <c r="L12" s="1018"/>
      <c r="M12" s="1018"/>
      <c r="N12" s="1018"/>
    </row>
    <row r="13" spans="1:16" ht="12.75">
      <c r="A13" s="1017" t="s">
        <v>27</v>
      </c>
      <c r="B13" s="1142">
        <v>10</v>
      </c>
      <c r="C13" s="1142">
        <v>10</v>
      </c>
      <c r="D13" s="1023">
        <v>4.5</v>
      </c>
      <c r="E13" s="1024">
        <v>25.7</v>
      </c>
      <c r="F13" s="613">
        <f>E13-D13</f>
        <v>21.2</v>
      </c>
      <c r="H13" s="1018"/>
      <c r="I13" s="994"/>
      <c r="J13" s="1018"/>
      <c r="K13" s="1018"/>
      <c r="L13" s="1018"/>
      <c r="M13" s="1018"/>
      <c r="N13" s="1018"/>
    </row>
    <row r="14" spans="1:16" ht="12.75">
      <c r="A14" s="1017" t="s">
        <v>662</v>
      </c>
      <c r="B14" s="1142">
        <v>11</v>
      </c>
      <c r="C14" s="1142">
        <v>11</v>
      </c>
      <c r="D14" s="1023">
        <v>8.9</v>
      </c>
      <c r="E14" s="1024">
        <v>30.8</v>
      </c>
      <c r="F14" s="613">
        <f>E14-D14</f>
        <v>21.9</v>
      </c>
      <c r="H14" s="1018"/>
      <c r="I14" s="994"/>
      <c r="J14" s="1018"/>
      <c r="K14" s="1018"/>
      <c r="L14" s="1018"/>
      <c r="M14" s="1018"/>
      <c r="N14" s="1018"/>
    </row>
    <row r="15" spans="1:16" ht="12.75">
      <c r="H15" s="1018"/>
      <c r="I15" s="994"/>
      <c r="J15" s="1018"/>
      <c r="K15" s="1018"/>
      <c r="L15" s="1018"/>
      <c r="M15" s="1018"/>
      <c r="N15" s="1018"/>
    </row>
    <row r="16" spans="1:16" ht="12.75">
      <c r="A16" s="1156" t="s">
        <v>815</v>
      </c>
      <c r="H16" s="1018"/>
      <c r="I16" s="994"/>
      <c r="J16" s="1018"/>
      <c r="K16" s="1018"/>
      <c r="L16" s="1018"/>
      <c r="M16" s="1018"/>
      <c r="N16" s="1018"/>
    </row>
  </sheetData>
  <autoFilter ref="A3:F3">
    <sortState ref="A4:F18">
      <sortCondition ref="F3"/>
    </sortState>
  </autoFilter>
  <sortState ref="I4:L18">
    <sortCondition ref="I4:I18"/>
  </sortState>
  <mergeCells count="2">
    <mergeCell ref="O1:P1"/>
    <mergeCell ref="A1:M1"/>
  </mergeCells>
  <hyperlinks>
    <hyperlink ref="O1:P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election activeCell="N1" sqref="N1:O1"/>
    </sheetView>
  </sheetViews>
  <sheetFormatPr defaultRowHeight="12.75"/>
  <cols>
    <col min="1" max="1" width="19.33203125" style="1229" customWidth="1"/>
    <col min="2" max="2" width="12.1640625" style="1229" customWidth="1"/>
    <col min="3" max="11" width="9.33203125" style="1229"/>
    <col min="12" max="12" width="10.5" style="1229" customWidth="1"/>
    <col min="13" max="16384" width="9.33203125" style="1229"/>
  </cols>
  <sheetData>
    <row r="1" spans="1:15" ht="18" customHeight="1">
      <c r="A1" s="1360" t="s">
        <v>1818</v>
      </c>
      <c r="B1" s="1360"/>
      <c r="C1" s="1360"/>
      <c r="D1" s="1360"/>
      <c r="E1" s="1360"/>
      <c r="F1" s="1360"/>
      <c r="G1" s="1360"/>
      <c r="H1" s="1360"/>
      <c r="I1" s="1360"/>
      <c r="J1" s="1360"/>
      <c r="K1" s="1360"/>
      <c r="L1" s="1360"/>
      <c r="N1" s="1364" t="s">
        <v>665</v>
      </c>
      <c r="O1" s="1364"/>
    </row>
    <row r="2" spans="1:15" ht="15" customHeight="1"/>
    <row r="3" spans="1:15" ht="15" customHeight="1">
      <c r="A3" s="1372" t="s">
        <v>1816</v>
      </c>
      <c r="B3" s="1372" t="s">
        <v>976</v>
      </c>
      <c r="C3" s="1372"/>
      <c r="D3" s="1372"/>
      <c r="E3" s="1372" t="s">
        <v>925</v>
      </c>
      <c r="F3" s="1372"/>
      <c r="G3" s="1372" t="s">
        <v>924</v>
      </c>
      <c r="H3" s="1372"/>
    </row>
    <row r="4" spans="1:15" ht="15" customHeight="1">
      <c r="A4" s="1372"/>
      <c r="B4" s="1372"/>
      <c r="C4" s="1372"/>
      <c r="D4" s="1372"/>
      <c r="E4" s="1372"/>
      <c r="F4" s="1372"/>
      <c r="G4" s="1372"/>
      <c r="H4" s="1372"/>
    </row>
    <row r="5" spans="1:15" ht="15" customHeight="1">
      <c r="C5" s="1230"/>
      <c r="D5" s="1230"/>
      <c r="E5" s="557" t="s">
        <v>926</v>
      </c>
      <c r="F5" s="557" t="s">
        <v>927</v>
      </c>
      <c r="G5" s="557" t="s">
        <v>223</v>
      </c>
      <c r="H5" s="557" t="s">
        <v>222</v>
      </c>
    </row>
    <row r="6" spans="1:15">
      <c r="E6" s="557"/>
      <c r="F6" s="557"/>
      <c r="G6" s="557"/>
      <c r="H6" s="557"/>
    </row>
    <row r="7" spans="1:15">
      <c r="A7" s="1229" t="s">
        <v>67</v>
      </c>
      <c r="B7" s="613">
        <f>'C6 - age-stand death rates'!R16</f>
        <v>43.1</v>
      </c>
      <c r="C7" s="613"/>
      <c r="D7" s="613"/>
      <c r="E7" s="613">
        <f>'C6 - age-stand death rates'!AI16</f>
        <v>38.1</v>
      </c>
      <c r="F7" s="613">
        <f>'C6 - age-stand death rates'!AZ16</f>
        <v>48.2</v>
      </c>
      <c r="G7" s="613">
        <f t="shared" ref="G7:G36" si="0">B7-E7</f>
        <v>5</v>
      </c>
      <c r="H7" s="613">
        <f t="shared" ref="H7:H36" si="1">F7-B7</f>
        <v>5.1000000000000014</v>
      </c>
    </row>
    <row r="8" spans="1:15">
      <c r="A8" s="1229" t="s">
        <v>61</v>
      </c>
      <c r="B8" s="613">
        <f>'C6 - age-stand death rates'!R23</f>
        <v>39.799999999999997</v>
      </c>
      <c r="C8" s="613"/>
      <c r="D8" s="613"/>
      <c r="E8" s="613">
        <f>'C6 - age-stand death rates'!AI23</f>
        <v>37.5</v>
      </c>
      <c r="F8" s="613">
        <f>'C6 - age-stand death rates'!AZ23</f>
        <v>42.1</v>
      </c>
      <c r="G8" s="613">
        <f t="shared" si="0"/>
        <v>2.2999999999999972</v>
      </c>
      <c r="H8" s="613">
        <f t="shared" si="1"/>
        <v>2.3000000000000043</v>
      </c>
    </row>
    <row r="9" spans="1:15">
      <c r="A9" s="1229" t="s">
        <v>59</v>
      </c>
      <c r="B9" s="613">
        <f>'C6 - age-stand death rates'!R25</f>
        <v>36.700000000000003</v>
      </c>
      <c r="C9" s="613"/>
      <c r="D9" s="613"/>
      <c r="E9" s="613">
        <f>'C6 - age-stand death rates'!AI25</f>
        <v>30.4</v>
      </c>
      <c r="F9" s="613">
        <f>'C6 - age-stand death rates'!AZ25</f>
        <v>43</v>
      </c>
      <c r="G9" s="613">
        <f t="shared" si="0"/>
        <v>6.3000000000000043</v>
      </c>
      <c r="H9" s="613">
        <f t="shared" si="1"/>
        <v>6.2999999999999972</v>
      </c>
    </row>
    <row r="10" spans="1:15">
      <c r="A10" s="1229" t="s">
        <v>56</v>
      </c>
      <c r="B10" s="613">
        <f>'C6 - age-stand death rates'!R29</f>
        <v>29.6</v>
      </c>
      <c r="C10" s="613"/>
      <c r="D10" s="613"/>
      <c r="E10" s="613">
        <f>'C6 - age-stand death rates'!AI29</f>
        <v>25.2</v>
      </c>
      <c r="F10" s="613">
        <f>'C6 - age-stand death rates'!AZ29</f>
        <v>34.1</v>
      </c>
      <c r="G10" s="613">
        <f t="shared" si="0"/>
        <v>4.4000000000000021</v>
      </c>
      <c r="H10" s="613">
        <f t="shared" si="1"/>
        <v>4.5</v>
      </c>
    </row>
    <row r="11" spans="1:15">
      <c r="A11" s="1229" t="s">
        <v>66</v>
      </c>
      <c r="B11" s="613">
        <f>'C6 - age-stand death rates'!R17</f>
        <v>28.3</v>
      </c>
      <c r="C11" s="613"/>
      <c r="D11" s="613"/>
      <c r="E11" s="613">
        <f>'C6 - age-stand death rates'!AI17</f>
        <v>23.9</v>
      </c>
      <c r="F11" s="613">
        <f>'C6 - age-stand death rates'!AZ17</f>
        <v>32.799999999999997</v>
      </c>
      <c r="G11" s="613">
        <f t="shared" si="0"/>
        <v>4.4000000000000021</v>
      </c>
      <c r="H11" s="613">
        <f t="shared" si="1"/>
        <v>4.4999999999999964</v>
      </c>
    </row>
    <row r="12" spans="1:15">
      <c r="A12" s="1229" t="s">
        <v>52</v>
      </c>
      <c r="B12" s="613">
        <f>'C6 - age-stand death rates'!R33</f>
        <v>28</v>
      </c>
      <c r="C12" s="613"/>
      <c r="D12" s="613"/>
      <c r="E12" s="613">
        <f>'C6 - age-stand death rates'!AI33</f>
        <v>24.5</v>
      </c>
      <c r="F12" s="613">
        <f>'C6 - age-stand death rates'!AZ33</f>
        <v>31.6</v>
      </c>
      <c r="G12" s="613">
        <f t="shared" si="0"/>
        <v>3.5</v>
      </c>
      <c r="H12" s="613">
        <f t="shared" si="1"/>
        <v>3.6000000000000014</v>
      </c>
    </row>
    <row r="13" spans="1:15">
      <c r="A13" s="1229" t="s">
        <v>46</v>
      </c>
      <c r="B13" s="613">
        <f>'C6 - age-stand death rates'!R39</f>
        <v>26</v>
      </c>
      <c r="C13" s="613"/>
      <c r="D13" s="613"/>
      <c r="E13" s="613">
        <f>'C6 - age-stand death rates'!AI39</f>
        <v>21.1</v>
      </c>
      <c r="F13" s="613">
        <f>'C6 - age-stand death rates'!AZ39</f>
        <v>30.9</v>
      </c>
      <c r="G13" s="613">
        <f t="shared" si="0"/>
        <v>4.8999999999999986</v>
      </c>
      <c r="H13" s="613">
        <f t="shared" si="1"/>
        <v>4.8999999999999986</v>
      </c>
    </row>
    <row r="14" spans="1:15">
      <c r="A14" s="1229" t="s">
        <v>49</v>
      </c>
      <c r="B14" s="613">
        <f>'C6 - age-stand death rates'!R36</f>
        <v>22.9</v>
      </c>
      <c r="C14" s="613"/>
      <c r="D14" s="613"/>
      <c r="E14" s="613">
        <f>'C6 - age-stand death rates'!AI36</f>
        <v>18.600000000000001</v>
      </c>
      <c r="F14" s="613">
        <f>'C6 - age-stand death rates'!AZ36</f>
        <v>27.3</v>
      </c>
      <c r="G14" s="613">
        <f t="shared" si="0"/>
        <v>4.2999999999999972</v>
      </c>
      <c r="H14" s="613">
        <f t="shared" si="1"/>
        <v>4.4000000000000021</v>
      </c>
    </row>
    <row r="15" spans="1:15">
      <c r="A15" s="1229" t="s">
        <v>72</v>
      </c>
      <c r="B15" s="613">
        <f>'C6 - age-stand death rates'!R9</f>
        <v>22.7</v>
      </c>
      <c r="C15" s="613"/>
      <c r="D15" s="613"/>
      <c r="E15" s="613">
        <f>'C6 - age-stand death rates'!AI9</f>
        <v>19.8</v>
      </c>
      <c r="F15" s="613">
        <f>'C6 - age-stand death rates'!AZ9</f>
        <v>25.5</v>
      </c>
      <c r="G15" s="613">
        <f t="shared" si="0"/>
        <v>2.8999999999999986</v>
      </c>
      <c r="H15" s="613">
        <f t="shared" si="1"/>
        <v>2.8000000000000007</v>
      </c>
    </row>
    <row r="16" spans="1:15">
      <c r="A16" s="1229" t="s">
        <v>68</v>
      </c>
      <c r="B16" s="613">
        <f>'C6 - age-stand death rates'!R14</f>
        <v>22.3</v>
      </c>
      <c r="C16" s="613"/>
      <c r="D16" s="613"/>
      <c r="E16" s="613">
        <f>'C6 - age-stand death rates'!AI14</f>
        <v>16.100000000000001</v>
      </c>
      <c r="F16" s="613">
        <f>'C6 - age-stand death rates'!AZ14</f>
        <v>28.4</v>
      </c>
      <c r="G16" s="613">
        <f t="shared" si="0"/>
        <v>6.1999999999999993</v>
      </c>
      <c r="H16" s="613">
        <f t="shared" si="1"/>
        <v>6.0999999999999979</v>
      </c>
    </row>
    <row r="17" spans="1:8">
      <c r="A17" s="1229" t="s">
        <v>55</v>
      </c>
      <c r="B17" s="613">
        <f>'C6 - age-stand death rates'!R30</f>
        <v>21.6</v>
      </c>
      <c r="C17" s="613"/>
      <c r="D17" s="613"/>
      <c r="E17" s="613">
        <f>'C6 - age-stand death rates'!AI30</f>
        <v>19.399999999999999</v>
      </c>
      <c r="F17" s="613">
        <f>'C6 - age-stand death rates'!AZ30</f>
        <v>23.8</v>
      </c>
      <c r="G17" s="613">
        <f t="shared" si="0"/>
        <v>2.2000000000000028</v>
      </c>
      <c r="H17" s="613">
        <f t="shared" si="1"/>
        <v>2.1999999999999993</v>
      </c>
    </row>
    <row r="18" spans="1:8">
      <c r="A18" s="1229" t="s">
        <v>48</v>
      </c>
      <c r="B18" s="613">
        <f>'C6 - age-stand death rates'!R37</f>
        <v>21.5</v>
      </c>
      <c r="C18" s="613"/>
      <c r="D18" s="613"/>
      <c r="E18" s="613">
        <f>'C6 - age-stand death rates'!AI37</f>
        <v>19.2</v>
      </c>
      <c r="F18" s="613">
        <f>'C6 - age-stand death rates'!AZ37</f>
        <v>23.9</v>
      </c>
      <c r="G18" s="613">
        <f t="shared" si="0"/>
        <v>2.3000000000000007</v>
      </c>
      <c r="H18" s="613">
        <f t="shared" si="1"/>
        <v>2.3999999999999986</v>
      </c>
    </row>
    <row r="19" spans="1:8">
      <c r="A19" s="1229" t="s">
        <v>16</v>
      </c>
      <c r="B19" s="613">
        <f>'C6 - age-stand death rates'!R7</f>
        <v>21.2</v>
      </c>
      <c r="C19" s="613"/>
      <c r="D19" s="613"/>
      <c r="E19" s="613">
        <f>'C6 - age-stand death rates'!AI7</f>
        <v>20.6</v>
      </c>
      <c r="F19" s="613">
        <f>'C6 - age-stand death rates'!AZ7</f>
        <v>21.8</v>
      </c>
      <c r="G19" s="613">
        <f t="shared" si="0"/>
        <v>0.59999999999999787</v>
      </c>
      <c r="H19" s="613">
        <f t="shared" si="1"/>
        <v>0.60000000000000142</v>
      </c>
    </row>
    <row r="20" spans="1:8">
      <c r="A20" s="1229" t="s">
        <v>47</v>
      </c>
      <c r="B20" s="613">
        <f>'C6 - age-stand death rates'!R38</f>
        <v>21.2</v>
      </c>
      <c r="C20" s="613"/>
      <c r="D20" s="613"/>
      <c r="E20" s="613">
        <f>'C6 - age-stand death rates'!AI38</f>
        <v>16.899999999999999</v>
      </c>
      <c r="F20" s="613">
        <f>'C6 - age-stand death rates'!AZ38</f>
        <v>25.6</v>
      </c>
      <c r="G20" s="613">
        <f t="shared" si="0"/>
        <v>4.3000000000000007</v>
      </c>
      <c r="H20" s="613">
        <f t="shared" si="1"/>
        <v>4.4000000000000021</v>
      </c>
    </row>
    <row r="21" spans="1:8">
      <c r="A21" s="1229" t="s">
        <v>62</v>
      </c>
      <c r="B21" s="613">
        <f>'C6 - age-stand death rates'!R21</f>
        <v>20.9</v>
      </c>
      <c r="C21" s="613"/>
      <c r="D21" s="613"/>
      <c r="E21" s="613">
        <f>'C6 - age-stand death rates'!AI21</f>
        <v>17.7</v>
      </c>
      <c r="F21" s="613">
        <f>'C6 - age-stand death rates'!AZ21</f>
        <v>24.1</v>
      </c>
      <c r="G21" s="613">
        <f t="shared" si="0"/>
        <v>3.1999999999999993</v>
      </c>
      <c r="H21" s="613">
        <f t="shared" si="1"/>
        <v>3.2000000000000028</v>
      </c>
    </row>
    <row r="22" spans="1:8">
      <c r="A22" s="1229" t="s">
        <v>19</v>
      </c>
      <c r="B22" s="613">
        <f>'C6 - age-stand death rates'!R15</f>
        <v>19.3</v>
      </c>
      <c r="C22" s="613"/>
      <c r="D22" s="613"/>
      <c r="E22" s="613">
        <f>'C6 - age-stand death rates'!AI15</f>
        <v>15.8</v>
      </c>
      <c r="F22" s="613">
        <f>'C6 - age-stand death rates'!AZ15</f>
        <v>22.9</v>
      </c>
      <c r="G22" s="613">
        <f t="shared" si="0"/>
        <v>3.5</v>
      </c>
      <c r="H22" s="613">
        <f t="shared" si="1"/>
        <v>3.5999999999999979</v>
      </c>
    </row>
    <row r="23" spans="1:8">
      <c r="A23" s="1229" t="s">
        <v>58</v>
      </c>
      <c r="B23" s="613">
        <f>'C6 - age-stand death rates'!R26</f>
        <v>18.7</v>
      </c>
      <c r="C23" s="613"/>
      <c r="D23" s="613"/>
      <c r="E23" s="613">
        <f>'C6 - age-stand death rates'!AI26</f>
        <v>14.6</v>
      </c>
      <c r="F23" s="613">
        <f>'C6 - age-stand death rates'!AZ26</f>
        <v>22.8</v>
      </c>
      <c r="G23" s="613">
        <f t="shared" si="0"/>
        <v>4.0999999999999996</v>
      </c>
      <c r="H23" s="613">
        <f t="shared" si="1"/>
        <v>4.1000000000000014</v>
      </c>
    </row>
    <row r="24" spans="1:8">
      <c r="A24" s="1229" t="s">
        <v>20</v>
      </c>
      <c r="B24" s="613">
        <f>'C6 - age-stand death rates'!R22</f>
        <v>18.600000000000001</v>
      </c>
      <c r="C24" s="613"/>
      <c r="D24" s="613"/>
      <c r="E24" s="613">
        <f>'C6 - age-stand death rates'!AI22</f>
        <v>16.600000000000001</v>
      </c>
      <c r="F24" s="613">
        <f>'C6 - age-stand death rates'!AZ22</f>
        <v>20.7</v>
      </c>
      <c r="G24" s="613">
        <f t="shared" si="0"/>
        <v>2</v>
      </c>
      <c r="H24" s="613">
        <f t="shared" si="1"/>
        <v>2.0999999999999979</v>
      </c>
    </row>
    <row r="25" spans="1:8">
      <c r="A25" s="1229" t="s">
        <v>369</v>
      </c>
      <c r="B25" s="613">
        <f>'C6 - age-stand death rates'!R13</f>
        <v>17.600000000000001</v>
      </c>
      <c r="C25" s="613"/>
      <c r="D25" s="613"/>
      <c r="E25" s="613">
        <f>'C6 - age-stand death rates'!AI13</f>
        <v>16</v>
      </c>
      <c r="F25" s="613">
        <f>'C6 - age-stand death rates'!AZ13</f>
        <v>19.3</v>
      </c>
      <c r="G25" s="613">
        <f t="shared" si="0"/>
        <v>1.6000000000000014</v>
      </c>
      <c r="H25" s="613">
        <f t="shared" si="1"/>
        <v>1.6999999999999993</v>
      </c>
    </row>
    <row r="26" spans="1:8">
      <c r="A26" s="1229" t="s">
        <v>53</v>
      </c>
      <c r="B26" s="613">
        <f>'C6 - age-stand death rates'!R32</f>
        <v>17.100000000000001</v>
      </c>
      <c r="C26" s="613"/>
      <c r="D26" s="613"/>
      <c r="E26" s="613">
        <f>'C6 - age-stand death rates'!AI32</f>
        <v>14</v>
      </c>
      <c r="F26" s="613">
        <f>'C6 - age-stand death rates'!AZ32</f>
        <v>20.2</v>
      </c>
      <c r="G26" s="613">
        <f t="shared" si="0"/>
        <v>3.1000000000000014</v>
      </c>
      <c r="H26" s="613">
        <f t="shared" si="1"/>
        <v>3.0999999999999979</v>
      </c>
    </row>
    <row r="27" spans="1:8">
      <c r="A27" s="1229" t="s">
        <v>51</v>
      </c>
      <c r="B27" s="613">
        <f>'C6 - age-stand death rates'!R34</f>
        <v>16.399999999999999</v>
      </c>
      <c r="C27" s="613"/>
      <c r="D27" s="613"/>
      <c r="E27" s="613">
        <f>'C6 - age-stand death rates'!AI34</f>
        <v>12.7</v>
      </c>
      <c r="F27" s="613">
        <f>'C6 - age-stand death rates'!AZ34</f>
        <v>20</v>
      </c>
      <c r="G27" s="613">
        <f t="shared" si="0"/>
        <v>3.6999999999999993</v>
      </c>
      <c r="H27" s="613">
        <f t="shared" si="1"/>
        <v>3.6000000000000014</v>
      </c>
    </row>
    <row r="28" spans="1:8">
      <c r="A28" s="1229" t="s">
        <v>70</v>
      </c>
      <c r="B28" s="613">
        <f>'C6 - age-stand death rates'!R11</f>
        <v>15.3</v>
      </c>
      <c r="C28" s="613"/>
      <c r="D28" s="613"/>
      <c r="E28" s="613">
        <f>'C6 - age-stand death rates'!AI11</f>
        <v>11.9</v>
      </c>
      <c r="F28" s="613">
        <f>'C6 - age-stand death rates'!AZ11</f>
        <v>18.7</v>
      </c>
      <c r="G28" s="613">
        <f t="shared" si="0"/>
        <v>3.4000000000000004</v>
      </c>
      <c r="H28" s="613">
        <f t="shared" si="1"/>
        <v>3.3999999999999986</v>
      </c>
    </row>
    <row r="29" spans="1:8">
      <c r="A29" s="1229" t="s">
        <v>69</v>
      </c>
      <c r="B29" s="613">
        <f>'C6 - age-stand death rates'!R12</f>
        <v>15.1</v>
      </c>
      <c r="C29" s="613"/>
      <c r="D29" s="613"/>
      <c r="E29" s="613">
        <f>'C6 - age-stand death rates'!AI12</f>
        <v>11.1</v>
      </c>
      <c r="F29" s="613">
        <f>'C6 - age-stand death rates'!AZ12</f>
        <v>19.100000000000001</v>
      </c>
      <c r="G29" s="613">
        <f t="shared" si="0"/>
        <v>4</v>
      </c>
      <c r="H29" s="613">
        <f t="shared" si="1"/>
        <v>4.0000000000000018</v>
      </c>
    </row>
    <row r="30" spans="1:8">
      <c r="A30" s="1229" t="s">
        <v>64</v>
      </c>
      <c r="B30" s="613">
        <f>'C6 - age-stand death rates'!R19</f>
        <v>14.7</v>
      </c>
      <c r="C30" s="613"/>
      <c r="D30" s="613"/>
      <c r="E30" s="613">
        <f>'C6 - age-stand death rates'!AI19</f>
        <v>11.3</v>
      </c>
      <c r="F30" s="613">
        <f>'C6 - age-stand death rates'!AZ19</f>
        <v>18.100000000000001</v>
      </c>
      <c r="G30" s="613">
        <f t="shared" si="0"/>
        <v>3.3999999999999986</v>
      </c>
      <c r="H30" s="613">
        <f t="shared" si="1"/>
        <v>3.4000000000000021</v>
      </c>
    </row>
    <row r="31" spans="1:8">
      <c r="A31" s="1229" t="s">
        <v>45</v>
      </c>
      <c r="B31" s="613">
        <f>'C6 - age-stand death rates'!R40</f>
        <v>13.3</v>
      </c>
      <c r="C31" s="613"/>
      <c r="D31" s="613"/>
      <c r="E31" s="613">
        <f>'C6 - age-stand death rates'!AI40</f>
        <v>10.9</v>
      </c>
      <c r="F31" s="613">
        <f>'C6 - age-stand death rates'!AZ40</f>
        <v>15.6</v>
      </c>
      <c r="G31" s="613">
        <f t="shared" si="0"/>
        <v>2.4000000000000004</v>
      </c>
      <c r="H31" s="613">
        <f t="shared" si="1"/>
        <v>2.2999999999999989</v>
      </c>
    </row>
    <row r="32" spans="1:8">
      <c r="A32" s="1229" t="s">
        <v>60</v>
      </c>
      <c r="B32" s="613">
        <f>'C6 - age-stand death rates'!R24</f>
        <v>12.8</v>
      </c>
      <c r="C32" s="613"/>
      <c r="D32" s="613"/>
      <c r="E32" s="613">
        <f>'C6 - age-stand death rates'!AI24</f>
        <v>10.6</v>
      </c>
      <c r="F32" s="613">
        <f>'C6 - age-stand death rates'!AZ24</f>
        <v>14.9</v>
      </c>
      <c r="G32" s="613">
        <f t="shared" si="0"/>
        <v>2.2000000000000011</v>
      </c>
      <c r="H32" s="613">
        <f t="shared" si="1"/>
        <v>2.0999999999999996</v>
      </c>
    </row>
    <row r="33" spans="1:8">
      <c r="A33" s="1229" t="s">
        <v>57</v>
      </c>
      <c r="B33" s="613">
        <f>'C6 - age-stand death rates'!R27</f>
        <v>12.4</v>
      </c>
      <c r="C33" s="613"/>
      <c r="D33" s="613"/>
      <c r="E33" s="613">
        <f>'C6 - age-stand death rates'!AI27</f>
        <v>9.1999999999999993</v>
      </c>
      <c r="F33" s="613">
        <f>'C6 - age-stand death rates'!AZ27</f>
        <v>15.7</v>
      </c>
      <c r="G33" s="613">
        <f t="shared" si="0"/>
        <v>3.2000000000000011</v>
      </c>
      <c r="H33" s="613">
        <f t="shared" si="1"/>
        <v>3.2999999999999989</v>
      </c>
    </row>
    <row r="34" spans="1:8">
      <c r="A34" s="1229" t="s">
        <v>65</v>
      </c>
      <c r="B34" s="613">
        <f>'C6 - age-stand death rates'!R18</f>
        <v>9.5</v>
      </c>
      <c r="C34" s="613"/>
      <c r="D34" s="613"/>
      <c r="E34" s="613">
        <f>'C6 - age-stand death rates'!AI18</f>
        <v>6.7</v>
      </c>
      <c r="F34" s="613">
        <f>'C6 - age-stand death rates'!AZ18</f>
        <v>12.3</v>
      </c>
      <c r="G34" s="613">
        <f t="shared" si="0"/>
        <v>2.8</v>
      </c>
      <c r="H34" s="613">
        <f t="shared" si="1"/>
        <v>2.8000000000000007</v>
      </c>
    </row>
    <row r="35" spans="1:8">
      <c r="A35" s="1229" t="s">
        <v>71</v>
      </c>
      <c r="B35" s="613">
        <f>'C6 - age-stand death rates'!R10</f>
        <v>9.3000000000000007</v>
      </c>
      <c r="C35" s="613"/>
      <c r="D35" s="613"/>
      <c r="E35" s="613">
        <f>'C6 - age-stand death rates'!AI10</f>
        <v>7.6</v>
      </c>
      <c r="F35" s="613">
        <f>'C6 - age-stand death rates'!AZ10</f>
        <v>11</v>
      </c>
      <c r="G35" s="613">
        <f t="shared" si="0"/>
        <v>1.7000000000000011</v>
      </c>
      <c r="H35" s="613">
        <f t="shared" si="1"/>
        <v>1.6999999999999993</v>
      </c>
    </row>
    <row r="36" spans="1:8">
      <c r="A36" s="1229" t="s">
        <v>63</v>
      </c>
      <c r="B36" s="613">
        <f>'C6 - age-stand death rates'!R20</f>
        <v>8.8000000000000007</v>
      </c>
      <c r="C36" s="613"/>
      <c r="D36" s="613"/>
      <c r="E36" s="613">
        <f>'C6 - age-stand death rates'!AI20</f>
        <v>6</v>
      </c>
      <c r="F36" s="613">
        <f>'C6 - age-stand death rates'!AZ20</f>
        <v>11.7</v>
      </c>
      <c r="G36" s="613">
        <f t="shared" si="0"/>
        <v>2.8000000000000007</v>
      </c>
      <c r="H36" s="613">
        <f t="shared" si="1"/>
        <v>2.8999999999999986</v>
      </c>
    </row>
    <row r="38" spans="1:8">
      <c r="A38" s="1362" t="s">
        <v>815</v>
      </c>
      <c r="B38" s="1362"/>
    </row>
  </sheetData>
  <sortState ref="A4:H36">
    <sortCondition descending="1" ref="B4:B36"/>
  </sortState>
  <mergeCells count="7">
    <mergeCell ref="N1:O1"/>
    <mergeCell ref="A38:B38"/>
    <mergeCell ref="A1:L1"/>
    <mergeCell ref="A3:A4"/>
    <mergeCell ref="B3:D4"/>
    <mergeCell ref="E3:F4"/>
    <mergeCell ref="G3:H4"/>
  </mergeCells>
  <hyperlinks>
    <hyperlink ref="N1:O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sqref="A1:M1"/>
    </sheetView>
  </sheetViews>
  <sheetFormatPr defaultRowHeight="12.75"/>
  <cols>
    <col min="1" max="1" width="23.33203125" style="1229" customWidth="1"/>
    <col min="2" max="6" width="12.83203125" style="1229" customWidth="1"/>
    <col min="7" max="12" width="9.33203125" style="1229"/>
    <col min="13" max="13" width="12.33203125" style="1229" customWidth="1"/>
    <col min="14" max="16384" width="9.33203125" style="1229"/>
  </cols>
  <sheetData>
    <row r="1" spans="1:16" ht="18" customHeight="1">
      <c r="A1" s="1360" t="s">
        <v>1820</v>
      </c>
      <c r="B1" s="1360"/>
      <c r="C1" s="1360"/>
      <c r="D1" s="1360"/>
      <c r="E1" s="1360"/>
      <c r="F1" s="1360"/>
      <c r="G1" s="1360"/>
      <c r="H1" s="1360"/>
      <c r="I1" s="1360"/>
      <c r="J1" s="1360"/>
      <c r="K1" s="1360"/>
      <c r="L1" s="1360"/>
      <c r="M1" s="1360"/>
      <c r="O1" s="1364" t="s">
        <v>665</v>
      </c>
      <c r="P1" s="1364"/>
    </row>
    <row r="2" spans="1:16" ht="15" customHeight="1"/>
    <row r="3" spans="1:16">
      <c r="A3" s="1230" t="s">
        <v>1812</v>
      </c>
      <c r="B3" s="1230" t="s">
        <v>959</v>
      </c>
      <c r="C3" s="1230" t="s">
        <v>961</v>
      </c>
      <c r="D3" s="1230" t="s">
        <v>962</v>
      </c>
      <c r="E3" s="1230" t="s">
        <v>834</v>
      </c>
      <c r="F3" s="1230" t="s">
        <v>960</v>
      </c>
    </row>
    <row r="4" spans="1:16">
      <c r="A4" s="1229" t="str">
        <f>'C6 - age-stand death rates'!A20</f>
        <v>East Renfrewshire</v>
      </c>
      <c r="B4" s="1229">
        <v>1</v>
      </c>
      <c r="C4" s="1229">
        <v>1</v>
      </c>
      <c r="D4" s="613">
        <f>'C6 - age-stand death rates'!B20</f>
        <v>5</v>
      </c>
      <c r="E4" s="613">
        <f>'C6 - age-stand death rates'!R20</f>
        <v>8.8000000000000007</v>
      </c>
      <c r="F4" s="613">
        <f>E4-D4</f>
        <v>3.8000000000000007</v>
      </c>
    </row>
    <row r="5" spans="1:16">
      <c r="A5" s="1229" t="str">
        <f>'C6 - age-stand death rates'!A10</f>
        <v>Aberdeenshire</v>
      </c>
      <c r="B5" s="1229">
        <v>2</v>
      </c>
      <c r="C5" s="1229">
        <v>2</v>
      </c>
      <c r="D5" s="613">
        <f>'C6 - age-stand death rates'!B10</f>
        <v>4.5999999999999996</v>
      </c>
      <c r="E5" s="613">
        <f>'C6 - age-stand death rates'!R10</f>
        <v>9.3000000000000007</v>
      </c>
      <c r="F5" s="613">
        <f>E5-D5</f>
        <v>4.7000000000000011</v>
      </c>
    </row>
    <row r="6" spans="1:16">
      <c r="A6" s="1229" t="str">
        <f>'C6 - age-stand death rates'!A18</f>
        <v>East Dunbartonshire</v>
      </c>
      <c r="B6" s="1229">
        <v>3</v>
      </c>
      <c r="C6" s="1229">
        <v>3</v>
      </c>
      <c r="D6" s="613">
        <f>'C6 - age-stand death rates'!B18</f>
        <v>3.8</v>
      </c>
      <c r="E6" s="613">
        <f>'C6 - age-stand death rates'!R18</f>
        <v>9.5</v>
      </c>
      <c r="F6" s="613">
        <f t="shared" ref="F6:F19" si="0">E6-D6</f>
        <v>5.7</v>
      </c>
    </row>
    <row r="7" spans="1:16">
      <c r="A7" s="1229" t="str">
        <f>'C6 - age-stand death rates'!A40</f>
        <v>West Lothian</v>
      </c>
      <c r="B7" s="1229">
        <v>4</v>
      </c>
      <c r="C7" s="1229">
        <v>4</v>
      </c>
      <c r="D7" s="613">
        <f>'C6 - age-stand death rates'!B40</f>
        <v>4.3</v>
      </c>
      <c r="E7" s="613">
        <f>'C6 - age-stand death rates'!R40</f>
        <v>13.3</v>
      </c>
      <c r="F7" s="613">
        <f t="shared" si="0"/>
        <v>9</v>
      </c>
    </row>
    <row r="8" spans="1:16">
      <c r="A8" s="1229" t="str">
        <f>'C6 - age-stand death rates'!A27</f>
        <v>Moray</v>
      </c>
      <c r="B8" s="1229">
        <v>5</v>
      </c>
      <c r="C8" s="1229">
        <v>5</v>
      </c>
      <c r="D8" s="613">
        <f>'C6 - age-stand death rates'!B27</f>
        <v>3</v>
      </c>
      <c r="E8" s="613">
        <f>'C6 - age-stand death rates'!R27</f>
        <v>12.4</v>
      </c>
      <c r="F8" s="613">
        <f t="shared" si="0"/>
        <v>9.4</v>
      </c>
    </row>
    <row r="9" spans="1:16">
      <c r="A9" s="1229" t="str">
        <f>'C6 - age-stand death rates'!A24</f>
        <v>Highland</v>
      </c>
      <c r="B9" s="1229">
        <v>6</v>
      </c>
      <c r="C9" s="1229">
        <v>6</v>
      </c>
      <c r="D9" s="613">
        <f>'C6 - age-stand death rates'!B24</f>
        <v>2.9</v>
      </c>
      <c r="E9" s="613">
        <f>'C6 - age-stand death rates'!R24</f>
        <v>12.8</v>
      </c>
      <c r="F9" s="613">
        <f t="shared" si="0"/>
        <v>9.9</v>
      </c>
    </row>
    <row r="10" spans="1:16">
      <c r="A10" s="1229" t="str">
        <f>'C6 - age-stand death rates'!A19</f>
        <v>East Lothian</v>
      </c>
      <c r="B10" s="1229">
        <v>7</v>
      </c>
      <c r="C10" s="1229">
        <v>7</v>
      </c>
      <c r="D10" s="613">
        <f>'C6 - age-stand death rates'!B19</f>
        <v>3.7</v>
      </c>
      <c r="E10" s="613">
        <f>'C6 - age-stand death rates'!R19</f>
        <v>14.7</v>
      </c>
      <c r="F10" s="613">
        <f t="shared" si="0"/>
        <v>11</v>
      </c>
    </row>
    <row r="11" spans="1:16">
      <c r="A11" s="1229" t="str">
        <f>'C6 - age-stand death rates'!A11</f>
        <v>Angus</v>
      </c>
      <c r="B11" s="1229">
        <v>8</v>
      </c>
      <c r="C11" s="1229">
        <v>8</v>
      </c>
      <c r="D11" s="613">
        <f>'C6 - age-stand death rates'!B11</f>
        <v>4</v>
      </c>
      <c r="E11" s="613">
        <f>'C6 - age-stand death rates'!R11</f>
        <v>15.3</v>
      </c>
      <c r="F11" s="613">
        <f t="shared" si="0"/>
        <v>11.3</v>
      </c>
    </row>
    <row r="12" spans="1:16">
      <c r="A12" s="1229" t="str">
        <f>'C6 - age-stand death rates'!A12</f>
        <v>Argyll &amp; Bute</v>
      </c>
      <c r="B12" s="1229">
        <v>9</v>
      </c>
      <c r="C12" s="1229">
        <v>9</v>
      </c>
      <c r="D12" s="613">
        <f>'C6 - age-stand death rates'!B12</f>
        <v>3.7</v>
      </c>
      <c r="E12" s="613">
        <f>'C6 - age-stand death rates'!R12</f>
        <v>15.1</v>
      </c>
      <c r="F12" s="613">
        <f t="shared" si="0"/>
        <v>11.399999999999999</v>
      </c>
    </row>
    <row r="13" spans="1:16">
      <c r="A13" s="1229" t="str">
        <f>'C6 - age-stand death rates'!A9</f>
        <v>Aberdeen City</v>
      </c>
      <c r="B13" s="1229">
        <v>10</v>
      </c>
      <c r="C13" s="1229">
        <v>10</v>
      </c>
      <c r="D13" s="613">
        <f>'C6 - age-stand death rates'!B9</f>
        <v>10.7</v>
      </c>
      <c r="E13" s="613">
        <f>'C6 - age-stand death rates'!R9</f>
        <v>22.7</v>
      </c>
      <c r="F13" s="613">
        <f t="shared" si="0"/>
        <v>12</v>
      </c>
    </row>
    <row r="14" spans="1:16">
      <c r="A14" s="1229" t="str">
        <f>'C6 - age-stand death rates'!A13</f>
        <v>City of Edinburgh</v>
      </c>
      <c r="B14" s="1229">
        <v>11</v>
      </c>
      <c r="C14" s="1229">
        <v>11</v>
      </c>
      <c r="D14" s="613">
        <f>'C6 - age-stand death rates'!B13</f>
        <v>5.0999999999999996</v>
      </c>
      <c r="E14" s="613">
        <f>'C6 - age-stand death rates'!R13</f>
        <v>17.600000000000001</v>
      </c>
      <c r="F14" s="613">
        <f t="shared" si="0"/>
        <v>12.500000000000002</v>
      </c>
    </row>
    <row r="15" spans="1:16">
      <c r="A15" s="1229" t="str">
        <f>'C6 - age-stand death rates'!A15</f>
        <v>Dumfries &amp; Galloway</v>
      </c>
      <c r="B15" s="1229">
        <v>12</v>
      </c>
      <c r="C15" s="1229">
        <v>12</v>
      </c>
      <c r="D15" s="613">
        <f>'C6 - age-stand death rates'!B15</f>
        <v>6.4</v>
      </c>
      <c r="E15" s="613">
        <f>'C6 - age-stand death rates'!R15</f>
        <v>19.3</v>
      </c>
      <c r="F15" s="613">
        <f t="shared" si="0"/>
        <v>12.9</v>
      </c>
    </row>
    <row r="16" spans="1:16">
      <c r="A16" s="1229" t="str">
        <f>'C6 - age-stand death rates'!A32</f>
        <v>Perth &amp; Kinross</v>
      </c>
      <c r="B16" s="1229">
        <v>13</v>
      </c>
      <c r="C16" s="1229">
        <v>13</v>
      </c>
      <c r="D16" s="613">
        <f>'C6 - age-stand death rates'!B32</f>
        <v>3.6</v>
      </c>
      <c r="E16" s="613">
        <f>'C6 - age-stand death rates'!R32</f>
        <v>17.100000000000001</v>
      </c>
      <c r="F16" s="613">
        <f t="shared" si="0"/>
        <v>13.500000000000002</v>
      </c>
    </row>
    <row r="17" spans="1:6">
      <c r="A17" s="1229" t="str">
        <f>'C6 - age-stand death rates'!A26</f>
        <v>Midlothian</v>
      </c>
      <c r="B17" s="1229">
        <v>14</v>
      </c>
      <c r="C17" s="1229">
        <v>14</v>
      </c>
      <c r="D17" s="613">
        <f>'C6 - age-stand death rates'!B26</f>
        <v>4.5999999999999996</v>
      </c>
      <c r="E17" s="613">
        <f>'C6 - age-stand death rates'!R26</f>
        <v>18.7</v>
      </c>
      <c r="F17" s="613">
        <f t="shared" si="0"/>
        <v>14.1</v>
      </c>
    </row>
    <row r="18" spans="1:6">
      <c r="A18" s="1229" t="str">
        <f>'C6 - age-stand death rates'!A7</f>
        <v>Scotland</v>
      </c>
      <c r="B18" s="1229">
        <v>15</v>
      </c>
      <c r="C18" s="1229">
        <v>15</v>
      </c>
      <c r="D18" s="613">
        <f>'C6 - age-stand death rates'!B7</f>
        <v>6.3</v>
      </c>
      <c r="E18" s="613">
        <f>'C6 - age-stand death rates'!R7</f>
        <v>21.2</v>
      </c>
      <c r="F18" s="613">
        <f t="shared" si="0"/>
        <v>14.899999999999999</v>
      </c>
    </row>
    <row r="19" spans="1:6">
      <c r="A19" s="1229" t="str">
        <f>'C6 - age-stand death rates'!A22</f>
        <v>Fife</v>
      </c>
      <c r="B19" s="1229">
        <v>16</v>
      </c>
      <c r="C19" s="1229">
        <v>16</v>
      </c>
      <c r="D19" s="613">
        <f>'C6 - age-stand death rates'!B22</f>
        <v>3.6</v>
      </c>
      <c r="E19" s="613">
        <f>'C6 - age-stand death rates'!R22</f>
        <v>18.600000000000001</v>
      </c>
      <c r="F19" s="613">
        <f t="shared" si="0"/>
        <v>15.000000000000002</v>
      </c>
    </row>
    <row r="20" spans="1:6">
      <c r="A20" s="1229" t="str">
        <f>'C6 - age-stand death rates'!A30</f>
        <v>North Lanarkshire</v>
      </c>
      <c r="B20" s="1229">
        <v>17</v>
      </c>
      <c r="C20" s="1229">
        <v>17</v>
      </c>
      <c r="D20" s="613">
        <f>'C6 - age-stand death rates'!B30</f>
        <v>5.6</v>
      </c>
      <c r="E20" s="613">
        <f>'C6 - age-stand death rates'!R30</f>
        <v>21.6</v>
      </c>
      <c r="F20" s="613">
        <f t="shared" ref="F20:F32" si="1">E20-D20</f>
        <v>16</v>
      </c>
    </row>
    <row r="21" spans="1:6">
      <c r="A21" s="1229" t="str">
        <f>'C6 - age-stand death rates'!A38</f>
        <v>Stirling</v>
      </c>
      <c r="B21" s="1229">
        <v>18</v>
      </c>
      <c r="C21" s="1229">
        <v>18</v>
      </c>
      <c r="D21" s="613">
        <f>'C6 - age-stand death rates'!B38</f>
        <v>4.9000000000000004</v>
      </c>
      <c r="E21" s="613">
        <f>'C6 - age-stand death rates'!R38</f>
        <v>21.2</v>
      </c>
      <c r="F21" s="613">
        <f t="shared" si="1"/>
        <v>16.299999999999997</v>
      </c>
    </row>
    <row r="22" spans="1:6">
      <c r="A22" s="1229" t="str">
        <f>'C6 - age-stand death rates'!A14</f>
        <v>Clackmannanshire</v>
      </c>
      <c r="B22" s="1229">
        <v>19</v>
      </c>
      <c r="C22" s="1229">
        <v>19</v>
      </c>
      <c r="D22" s="613">
        <f>'C6 - age-stand death rates'!B14</f>
        <v>5.9</v>
      </c>
      <c r="E22" s="613">
        <f>'C6 - age-stand death rates'!R14</f>
        <v>22.3</v>
      </c>
      <c r="F22" s="613">
        <f t="shared" si="1"/>
        <v>16.399999999999999</v>
      </c>
    </row>
    <row r="23" spans="1:6">
      <c r="A23" s="1229" t="str">
        <f>'C6 - age-stand death rates'!A36</f>
        <v>South Ayrshire</v>
      </c>
      <c r="B23" s="1229">
        <v>20</v>
      </c>
      <c r="C23" s="1229">
        <v>20</v>
      </c>
      <c r="D23" s="613">
        <f>'C6 - age-stand death rates'!B36</f>
        <v>6.1</v>
      </c>
      <c r="E23" s="613">
        <f>'C6 - age-stand death rates'!R36</f>
        <v>22.9</v>
      </c>
      <c r="F23" s="613">
        <f t="shared" si="1"/>
        <v>16.799999999999997</v>
      </c>
    </row>
    <row r="24" spans="1:6">
      <c r="A24" s="1229" t="str">
        <f>'C6 - age-stand death rates'!A21</f>
        <v>Falkirk</v>
      </c>
      <c r="B24" s="1229">
        <v>21</v>
      </c>
      <c r="C24" s="1229">
        <v>21</v>
      </c>
      <c r="D24" s="613">
        <f>'C6 - age-stand death rates'!B21</f>
        <v>3.8</v>
      </c>
      <c r="E24" s="613">
        <f>'C6 - age-stand death rates'!R21</f>
        <v>20.9</v>
      </c>
      <c r="F24" s="613">
        <f t="shared" si="1"/>
        <v>17.099999999999998</v>
      </c>
    </row>
    <row r="25" spans="1:6">
      <c r="A25" s="1229" t="str">
        <f>'C6 - age-stand death rates'!A37</f>
        <v>South Lanarkshire</v>
      </c>
      <c r="B25" s="1229">
        <v>22</v>
      </c>
      <c r="C25" s="1229">
        <v>22</v>
      </c>
      <c r="D25" s="613">
        <f>'C6 - age-stand death rates'!B37</f>
        <v>4.3</v>
      </c>
      <c r="E25" s="613">
        <f>'C6 - age-stand death rates'!R37</f>
        <v>21.5</v>
      </c>
      <c r="F25" s="613">
        <f t="shared" si="1"/>
        <v>17.2</v>
      </c>
    </row>
    <row r="26" spans="1:6">
      <c r="A26" s="1229" t="str">
        <f>'C6 - age-stand death rates'!A39</f>
        <v>West Dunbartonshire</v>
      </c>
      <c r="B26" s="1229">
        <v>23</v>
      </c>
      <c r="C26" s="1229">
        <v>23</v>
      </c>
      <c r="D26" s="613">
        <f>'C6 - age-stand death rates'!B39</f>
        <v>7.6</v>
      </c>
      <c r="E26" s="613">
        <f>'C6 - age-stand death rates'!R39</f>
        <v>26</v>
      </c>
      <c r="F26" s="613">
        <f t="shared" si="1"/>
        <v>18.399999999999999</v>
      </c>
    </row>
    <row r="27" spans="1:6">
      <c r="A27" s="1229" t="str">
        <f>'C6 - age-stand death rates'!A29</f>
        <v>North Ayrshire</v>
      </c>
      <c r="B27" s="1229">
        <v>24</v>
      </c>
      <c r="C27" s="1229">
        <v>24</v>
      </c>
      <c r="D27" s="613">
        <f>'C6 - age-stand death rates'!B29</f>
        <v>9</v>
      </c>
      <c r="E27" s="613">
        <f>'C6 - age-stand death rates'!R29</f>
        <v>29.6</v>
      </c>
      <c r="F27" s="613">
        <f t="shared" si="1"/>
        <v>20.6</v>
      </c>
    </row>
    <row r="28" spans="1:6">
      <c r="A28" s="1229" t="str">
        <f>'C6 - age-stand death rates'!A33</f>
        <v>Renfrewshire</v>
      </c>
      <c r="B28" s="1229">
        <v>25</v>
      </c>
      <c r="C28" s="1229">
        <v>25</v>
      </c>
      <c r="D28" s="613">
        <f>'C6 - age-stand death rates'!B33</f>
        <v>5.7</v>
      </c>
      <c r="E28" s="613">
        <f>'C6 - age-stand death rates'!R33</f>
        <v>28</v>
      </c>
      <c r="F28" s="613">
        <f t="shared" si="1"/>
        <v>22.3</v>
      </c>
    </row>
    <row r="29" spans="1:6">
      <c r="A29" s="1229" t="str">
        <f>'C6 - age-stand death rates'!A17</f>
        <v>East Ayrshire</v>
      </c>
      <c r="B29" s="1229">
        <v>26</v>
      </c>
      <c r="C29" s="1229">
        <v>26</v>
      </c>
      <c r="D29" s="613">
        <f>'C6 - age-stand death rates'!B17</f>
        <v>5.6</v>
      </c>
      <c r="E29" s="613">
        <f>'C6 - age-stand death rates'!R17</f>
        <v>28.3</v>
      </c>
      <c r="F29" s="613">
        <f t="shared" si="1"/>
        <v>22.700000000000003</v>
      </c>
    </row>
    <row r="30" spans="1:6">
      <c r="A30" s="1229" t="str">
        <f>'C6 - age-stand death rates'!A23</f>
        <v>Glasgow City</v>
      </c>
      <c r="B30" s="1229">
        <v>27</v>
      </c>
      <c r="C30" s="1229">
        <v>27</v>
      </c>
      <c r="D30" s="613">
        <f>'C6 - age-stand death rates'!B23</f>
        <v>14.5</v>
      </c>
      <c r="E30" s="613">
        <f>'C6 - age-stand death rates'!R23</f>
        <v>39.799999999999997</v>
      </c>
      <c r="F30" s="613">
        <f t="shared" si="1"/>
        <v>25.299999999999997</v>
      </c>
    </row>
    <row r="31" spans="1:6">
      <c r="A31" s="1229" t="str">
        <f>'C6 - age-stand death rates'!A25</f>
        <v>Inverclyde</v>
      </c>
      <c r="B31" s="1229">
        <v>28</v>
      </c>
      <c r="C31" s="1229">
        <v>28</v>
      </c>
      <c r="D31" s="613">
        <f>'C6 - age-stand death rates'!B25</f>
        <v>11.3</v>
      </c>
      <c r="E31" s="613">
        <f>'C6 - age-stand death rates'!R25</f>
        <v>36.700000000000003</v>
      </c>
      <c r="F31" s="613">
        <f t="shared" si="1"/>
        <v>25.400000000000002</v>
      </c>
    </row>
    <row r="32" spans="1:6">
      <c r="A32" s="1229" t="str">
        <f>'C6 - age-stand death rates'!A16</f>
        <v>Dundee City</v>
      </c>
      <c r="B32" s="1229">
        <v>29</v>
      </c>
      <c r="C32" s="1229">
        <v>29</v>
      </c>
      <c r="D32" s="613">
        <f>'C6 - age-stand death rates'!B16</f>
        <v>5.9</v>
      </c>
      <c r="E32" s="613">
        <f>'C6 - age-stand death rates'!R16</f>
        <v>43.1</v>
      </c>
      <c r="F32" s="613">
        <f t="shared" si="1"/>
        <v>37.200000000000003</v>
      </c>
    </row>
    <row r="34" spans="1:1">
      <c r="A34" s="1226" t="s">
        <v>815</v>
      </c>
    </row>
  </sheetData>
  <autoFilter ref="A3:F35">
    <sortState ref="A4:F36">
      <sortCondition ref="F4:F36"/>
    </sortState>
  </autoFilter>
  <sortState ref="B4:C36">
    <sortCondition ref="B4:B36"/>
  </sortState>
  <mergeCells count="2">
    <mergeCell ref="A1:M1"/>
    <mergeCell ref="O1:P1"/>
  </mergeCells>
  <hyperlinks>
    <hyperlink ref="O1:P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A33380360</value>
    </field>
    <field name="Objective-Title">
      <value order="0">Drug-related Deaths in 2020 - tables and charts</value>
    </field>
    <field name="Objective-Description">
      <value order="0"/>
    </field>
    <field name="Objective-CreationStamp">
      <value order="0">2021-05-21T13:05:34Z</value>
    </field>
    <field name="Objective-IsApproved">
      <value order="0">false</value>
    </field>
    <field name="Objective-IsPublished">
      <value order="0">true</value>
    </field>
    <field name="Objective-DatePublished">
      <value order="0">2021-07-21T11:44:31Z</value>
    </field>
    <field name="Objective-ModificationStamp">
      <value order="0">2021-07-21T11:44:32Z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Published</value>
    </field>
    <field name="Objective-VersionId">
      <value order="0">vA49918354</value>
    </field>
    <field name="Objective-Version">
      <value order="0">1.0</value>
    </field>
    <field name="Objective-VersionNumber">
      <value order="0">76</value>
    </field>
    <field name="Objective-VersionComment">
      <value order="0"/>
    </field>
    <field name="Objective-FileNumber">
      <value order="0">PROJ/11656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65</vt:i4>
      </vt:variant>
      <vt:variant>
        <vt:lpstr>Charts</vt:lpstr>
      </vt:variant>
      <vt:variant>
        <vt:i4>18</vt:i4>
      </vt:variant>
      <vt:variant>
        <vt:lpstr>Named Ranges</vt:lpstr>
      </vt:variant>
      <vt:variant>
        <vt:i4>40</vt:i4>
      </vt:variant>
    </vt:vector>
  </HeadingPairs>
  <TitlesOfParts>
    <vt:vector size="123" baseType="lpstr">
      <vt:lpstr>Introduction</vt:lpstr>
      <vt:lpstr>Contents</vt:lpstr>
      <vt:lpstr>Fig 2 data</vt:lpstr>
      <vt:lpstr>Fig 3a data</vt:lpstr>
      <vt:lpstr>Fig 3b data</vt:lpstr>
      <vt:lpstr>Fig 5a data</vt:lpstr>
      <vt:lpstr>Fig 5b data</vt:lpstr>
      <vt:lpstr>Fig 6a data</vt:lpstr>
      <vt:lpstr>Fig 6b data</vt:lpstr>
      <vt:lpstr>Fig 7a data</vt:lpstr>
      <vt:lpstr>Fig 7b data</vt:lpstr>
      <vt:lpstr>Fig 7c data</vt:lpstr>
      <vt:lpstr>Fig 9 data</vt:lpstr>
      <vt:lpstr>1 - summary</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10 - age-stand d-r-d rates</vt:lpstr>
      <vt:lpstr>11 - SIMD Quintiles</vt:lpstr>
      <vt:lpstr>12 - SIMD Deciles</vt:lpstr>
      <vt:lpstr>HB1 - summary</vt:lpstr>
      <vt:lpstr>HB2 - causes</vt:lpstr>
      <vt:lpstr>HB3 - drugs implicated</vt:lpstr>
      <vt:lpstr>HB4 - rates by age-group</vt:lpstr>
      <vt:lpstr>HB5 - per problem drug user</vt:lpstr>
      <vt:lpstr>HB6 - age-stand death rates</vt:lpstr>
      <vt:lpstr>C1 - summary</vt:lpstr>
      <vt:lpstr>C2 - causes</vt:lpstr>
      <vt:lpstr>C3 - drugs implicated</vt:lpstr>
      <vt:lpstr>C4 - rates by age-group</vt:lpstr>
      <vt:lpstr>C5 - per problem drug user</vt:lpstr>
      <vt:lpstr>C6 - age-stand death rates</vt:lpstr>
      <vt:lpstr>X - diff defs</vt:lpstr>
      <vt:lpstr>Y - Drug pois (wide) - drugs</vt:lpstr>
      <vt:lpstr>Z - excluded and other causes</vt:lpstr>
      <vt:lpstr>NPS1</vt:lpstr>
      <vt:lpstr>NPS2</vt:lpstr>
      <vt:lpstr>NPS3</vt:lpstr>
      <vt:lpstr>CS1 - 'extra' deaths - drugs</vt:lpstr>
      <vt:lpstr>CS2 - 'extra' deaths - age sex</vt:lpstr>
      <vt:lpstr>EMCDDA - drug-induced deaths</vt:lpstr>
      <vt:lpstr>working + background</vt:lpstr>
      <vt:lpstr>unspecified drug</vt:lpstr>
      <vt:lpstr>1+ of main drugs implic</vt:lpstr>
      <vt:lpstr>only drug implicated ...</vt:lpstr>
      <vt:lpstr>no drug was implicated</vt:lpstr>
      <vt:lpstr>8 calc Scots rates</vt:lpstr>
      <vt:lpstr>9 for prob drug user</vt:lpstr>
      <vt:lpstr>HB1 C1 calc first 5-yr aves</vt:lpstr>
      <vt:lpstr>HB4 calc HB rates</vt:lpstr>
      <vt:lpstr>Fig HB5 calc rates</vt:lpstr>
      <vt:lpstr>C4 calc LA rates</vt:lpstr>
      <vt:lpstr>Fig C5 calc rates</vt:lpstr>
      <vt:lpstr>Fig X2 per million </vt:lpstr>
      <vt:lpstr>calc Scot rate for Table EMCDDA</vt:lpstr>
      <vt:lpstr>S UK rate per mill pop all ages</vt:lpstr>
      <vt:lpstr>wide def COVID mentioned</vt:lpstr>
      <vt:lpstr>COVID und cause and drug mentio</vt:lpstr>
      <vt:lpstr>Number of drugs implicated</vt:lpstr>
      <vt:lpstr>Number of drugs mentioned</vt:lpstr>
      <vt:lpstr>Fig1</vt:lpstr>
      <vt:lpstr>Fig2</vt:lpstr>
      <vt:lpstr>Fig3a</vt:lpstr>
      <vt:lpstr>Fig3b</vt:lpstr>
      <vt:lpstr>Fig 4</vt:lpstr>
      <vt:lpstr>Fig 5a</vt:lpstr>
      <vt:lpstr>Fig 5b</vt:lpstr>
      <vt:lpstr>Fig 6a</vt:lpstr>
      <vt:lpstr>Fig 6b</vt:lpstr>
      <vt:lpstr>Fig7A</vt:lpstr>
      <vt:lpstr>Fig7B</vt:lpstr>
      <vt:lpstr>Fig7C</vt:lpstr>
      <vt:lpstr>Fig 8</vt:lpstr>
      <vt:lpstr>Fig 9</vt:lpstr>
      <vt:lpstr>Fig HB5</vt:lpstr>
      <vt:lpstr>Fig C5</vt:lpstr>
      <vt:lpstr>Fig X1</vt:lpstr>
      <vt:lpstr>Fig X2</vt:lpstr>
      <vt:lpstr>'1 - summary'!Print_Area</vt:lpstr>
      <vt:lpstr>'1+ of main drugs implic'!Print_Area</vt:lpstr>
      <vt:lpstr>'10 - age-stand d-r-d rates'!Print_Area</vt:lpstr>
      <vt:lpstr>'11 - SIMD Quintiles'!Print_Area</vt:lpstr>
      <vt:lpstr>'12 - SIMD Deciles'!Print_Area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'8 calc Scots rates'!Print_Area</vt:lpstr>
      <vt:lpstr>'9 - per problem drug user'!Print_Area</vt:lpstr>
      <vt:lpstr>'9 for prob drug user'!Print_Area</vt:lpstr>
      <vt:lpstr>'C1 - summary'!Print_Area</vt:lpstr>
      <vt:lpstr>'C2 - causes'!Print_Area</vt:lpstr>
      <vt:lpstr>'C3 - drugs implicated'!Print_Area</vt:lpstr>
      <vt:lpstr>'C4 - rates by age-group'!Print_Area</vt:lpstr>
      <vt:lpstr>'C5 - per problem drug user'!Print_Area</vt:lpstr>
      <vt:lpstr>'C6 - age-stand death rates'!Print_Area</vt:lpstr>
      <vt:lpstr>'CS1 - ''extra'' deaths - drugs'!Print_Area</vt:lpstr>
      <vt:lpstr>'CS2 - ''extra'' deaths - age sex'!Print_Area</vt:lpstr>
      <vt:lpstr>'EMCDDA - drug-induced deaths'!Print_Area</vt:lpstr>
      <vt:lpstr>'Fig C5 calc rates'!Print_Area</vt:lpstr>
      <vt:lpstr>'Fig HB5 calc rates'!Print_Area</vt:lpstr>
      <vt:lpstr>'HB1 - summary'!Print_Area</vt:lpstr>
      <vt:lpstr>'HB1 C1 calc first 5-yr aves'!Print_Area</vt:lpstr>
      <vt:lpstr>'HB2 - causes'!Print_Area</vt:lpstr>
      <vt:lpstr>'HB3 - drugs implicated'!Print_Area</vt:lpstr>
      <vt:lpstr>'HB4 - rates by age-group'!Print_Area</vt:lpstr>
      <vt:lpstr>'HB5 - per problem drug user'!Print_Area</vt:lpstr>
      <vt:lpstr>'HB6 - age-stand death rates'!Print_Area</vt:lpstr>
      <vt:lpstr>'NPS1'!Print_Area</vt:lpstr>
      <vt:lpstr>'NPS2'!Print_Area</vt:lpstr>
      <vt:lpstr>'NPS3'!Print_Area</vt:lpstr>
      <vt:lpstr>'unspecified drug'!Print_Area</vt:lpstr>
      <vt:lpstr>'X - diff defs'!Print_Area</vt:lpstr>
      <vt:lpstr>'Y - Drug pois (wide) - drugs'!Print_Area</vt:lpstr>
      <vt:lpstr>'Z - excluded and other causes'!Print_Area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2021-07-21T11:43:39Z</cp:lastPrinted>
  <dcterms:created xsi:type="dcterms:W3CDTF">2000-07-12T06:56:02Z</dcterms:created>
  <dcterms:modified xsi:type="dcterms:W3CDTF">2021-07-28T12:48:20Z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A33380360</vt:lpwstr>
  </property>
  <property fmtid="{D5CDD505-2E9C-101B-9397-08002B2CF9AE}" pid="4" name="Objective-Title">
    <vt:lpwstr>Drug-related Deaths in 2020 - tables and charts</vt:lpwstr>
  </property>
  <property fmtid="{D5CDD505-2E9C-101B-9397-08002B2CF9AE}" pid="5" name="Objective-Comment">
    <vt:lpwstr/>
  </property>
  <property fmtid="{D5CDD505-2E9C-101B-9397-08002B2CF9AE}" pid="6" name="Objective-CreationStamp">
    <vt:filetime>2021-05-21T13:05:46Z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2021-07-21T11:44:31Z</vt:filetime>
  </property>
  <property fmtid="{D5CDD505-2E9C-101B-9397-08002B2CF9AE}" pid="10" name="Objective-ModificationStamp">
    <vt:filetime>2021-07-21T11:44:32Z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76</vt:r8>
  </property>
  <property fmtid="{D5CDD505-2E9C-101B-9397-08002B2CF9AE}" pid="17" name="Objective-VersionComment">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vA49918354</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