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scotsconnect-my.sharepoint.com/personal/ruby_adam_nrscotland_gov_uk/Documents/Publications/covid deaths data 20 21 22 final/"/>
    </mc:Choice>
  </mc:AlternateContent>
  <xr:revisionPtr revIDLastSave="1" documentId="11_7F01FDAEAFF2F806E1DF5779F41978B7E855D6ED" xr6:coauthVersionLast="47" xr6:coauthVersionMax="47" xr10:uidLastSave="{3BD560B2-351B-4BDA-9369-E59E9F908A77}"/>
  <bookViews>
    <workbookView xWindow="-110" yWindow="-110" windowWidth="19420" windowHeight="10420" tabRatio="745" xr2:uid="{00000000-000D-0000-FFFF-FFFF00000000}"/>
  </bookViews>
  <sheets>
    <sheet name="Cover sheet" sheetId="9" r:id="rId1"/>
    <sheet name="Contents" sheetId="10" r:id="rId2"/>
    <sheet name="Notes" sheetId="11" r:id="rId3"/>
    <sheet name="1" sheetId="25" r:id="rId4"/>
    <sheet name="2" sheetId="21" r:id="rId5"/>
    <sheet name="3" sheetId="20" r:id="rId6"/>
    <sheet name="4" sheetId="26" r:id="rId7"/>
    <sheet name="5" sheetId="30" r:id="rId8"/>
    <sheet name="6" sheetId="27" r:id="rId9"/>
    <sheet name="7" sheetId="22" r:id="rId10"/>
    <sheet name="8" sheetId="31" r:id="rId1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7" i="31" l="1"/>
  <c r="O228" i="31"/>
  <c r="O229" i="31"/>
  <c r="O230" i="31"/>
  <c r="O231" i="31"/>
  <c r="O232" i="31"/>
  <c r="O233" i="31"/>
  <c r="O234" i="31"/>
  <c r="O235" i="31"/>
  <c r="O236" i="31"/>
  <c r="O237" i="31"/>
  <c r="O238" i="31"/>
  <c r="O239" i="31"/>
  <c r="O240" i="31"/>
  <c r="O241" i="31"/>
  <c r="O242" i="31"/>
  <c r="O243" i="31"/>
  <c r="O244" i="31"/>
  <c r="O245" i="31"/>
  <c r="O246" i="31"/>
  <c r="O247" i="31"/>
  <c r="O248" i="31"/>
  <c r="O249" i="31"/>
  <c r="O250" i="31"/>
  <c r="O251" i="31"/>
  <c r="O252" i="31"/>
  <c r="O253" i="31"/>
  <c r="O254" i="31"/>
  <c r="O255" i="31"/>
  <c r="O256" i="31"/>
  <c r="O257" i="31"/>
  <c r="O258" i="31"/>
  <c r="O259" i="31"/>
  <c r="O260" i="31"/>
  <c r="O261" i="31"/>
  <c r="O262" i="31"/>
  <c r="O263" i="31"/>
  <c r="O264" i="31"/>
  <c r="O265" i="31"/>
  <c r="O266" i="31"/>
  <c r="O267" i="31"/>
  <c r="O268" i="31"/>
  <c r="O269" i="31"/>
  <c r="O270" i="31"/>
  <c r="O271" i="31"/>
  <c r="O272" i="31"/>
  <c r="O273" i="31"/>
  <c r="O274" i="31"/>
  <c r="O275" i="31"/>
  <c r="O276" i="31"/>
  <c r="O277" i="31"/>
  <c r="O278" i="31"/>
  <c r="O172" i="31"/>
  <c r="O173" i="31"/>
  <c r="O174" i="31"/>
  <c r="O175" i="31"/>
  <c r="O176" i="31"/>
  <c r="O177" i="31"/>
  <c r="O178" i="31"/>
  <c r="O179" i="31"/>
  <c r="O180" i="31"/>
  <c r="O181" i="31"/>
  <c r="O182" i="31"/>
  <c r="O183" i="31"/>
  <c r="O184" i="31"/>
  <c r="O185" i="31"/>
  <c r="O186" i="31"/>
  <c r="O187" i="31"/>
  <c r="O188" i="31"/>
  <c r="O189" i="31"/>
  <c r="O190" i="31"/>
  <c r="O191" i="31"/>
  <c r="O192" i="31"/>
  <c r="O193" i="31"/>
  <c r="O194" i="31"/>
  <c r="O195" i="31"/>
  <c r="O196" i="31"/>
  <c r="O197" i="31"/>
  <c r="O198" i="31"/>
  <c r="O199" i="31"/>
  <c r="O200" i="31"/>
  <c r="O201" i="31"/>
  <c r="O202" i="31"/>
  <c r="O203" i="31"/>
  <c r="O204" i="31"/>
  <c r="O205" i="31"/>
  <c r="O206" i="31"/>
  <c r="O207" i="31"/>
  <c r="O208" i="31"/>
  <c r="O209" i="31"/>
  <c r="O210" i="31"/>
  <c r="O211" i="31"/>
  <c r="O212" i="31"/>
  <c r="O213" i="31"/>
  <c r="O214" i="31"/>
  <c r="O215" i="31"/>
  <c r="O216" i="31"/>
  <c r="O217" i="31"/>
  <c r="O218" i="31"/>
  <c r="O219" i="31"/>
  <c r="O220" i="31"/>
  <c r="O221" i="31"/>
  <c r="O222" i="31"/>
  <c r="O223" i="31"/>
  <c r="O117" i="31"/>
  <c r="O118" i="31"/>
  <c r="O119" i="31"/>
  <c r="O120" i="31"/>
  <c r="O121" i="31"/>
  <c r="O122" i="31"/>
  <c r="O123" i="31"/>
  <c r="O124" i="31"/>
  <c r="O125" i="31"/>
  <c r="O126" i="31"/>
  <c r="O127" i="31"/>
  <c r="O128" i="31"/>
  <c r="O129" i="31"/>
  <c r="O130" i="31"/>
  <c r="O131" i="31"/>
  <c r="O132" i="31"/>
  <c r="O133" i="31"/>
  <c r="O134" i="31"/>
  <c r="O135" i="31"/>
  <c r="O136" i="31"/>
  <c r="O137" i="31"/>
  <c r="O138" i="31"/>
  <c r="O139" i="31"/>
  <c r="O140" i="31"/>
  <c r="O141" i="31"/>
  <c r="O142" i="31"/>
  <c r="O143" i="31"/>
  <c r="O144" i="31"/>
  <c r="O145" i="31"/>
  <c r="O146" i="31"/>
  <c r="O147" i="31"/>
  <c r="O148" i="31"/>
  <c r="O149" i="31"/>
  <c r="O150" i="31"/>
  <c r="O151" i="31"/>
  <c r="O152" i="31"/>
  <c r="O153" i="31"/>
  <c r="O154" i="31"/>
  <c r="O155" i="31"/>
  <c r="O156" i="31"/>
  <c r="O157" i="31"/>
  <c r="O158" i="31"/>
  <c r="O159" i="31"/>
  <c r="O160" i="31"/>
  <c r="O161" i="31"/>
  <c r="O162" i="31"/>
  <c r="O163" i="31"/>
  <c r="O164" i="31"/>
  <c r="O165" i="31"/>
  <c r="O166" i="31"/>
  <c r="O167" i="31"/>
  <c r="O168" i="31"/>
  <c r="O62" i="31"/>
  <c r="O63" i="31"/>
  <c r="O64" i="31"/>
  <c r="O65" i="31"/>
  <c r="O66" i="31"/>
  <c r="O67" i="31"/>
  <c r="O68" i="31"/>
  <c r="O69" i="31"/>
  <c r="O70" i="31"/>
  <c r="O71" i="31"/>
  <c r="O72" i="31"/>
  <c r="O73"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7" i="31"/>
  <c r="O8" i="31"/>
  <c r="O9" i="31"/>
  <c r="O10" i="31"/>
  <c r="O11" i="31"/>
  <c r="O12" i="31"/>
  <c r="O13" i="31"/>
  <c r="O14" i="31"/>
  <c r="O16" i="31"/>
  <c r="O17" i="31"/>
  <c r="O18" i="31"/>
  <c r="O19" i="31"/>
  <c r="O20" i="31"/>
  <c r="O21" i="31"/>
  <c r="O22" i="31"/>
  <c r="O23" i="31"/>
  <c r="O24" i="31"/>
  <c r="O25"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26" i="31"/>
  <c r="O15" i="31"/>
  <c r="V234" i="31"/>
  <c r="V238" i="31"/>
  <c r="V242" i="31"/>
  <c r="V246" i="31"/>
  <c r="V250" i="31"/>
  <c r="V254" i="31"/>
  <c r="V258" i="31"/>
  <c r="V262" i="31"/>
  <c r="V266" i="31"/>
  <c r="V270" i="31"/>
  <c r="V274" i="31"/>
  <c r="V278" i="31"/>
  <c r="R229" i="31"/>
  <c r="R231" i="31"/>
  <c r="R233" i="31"/>
  <c r="R235" i="31"/>
  <c r="R237" i="31"/>
  <c r="R239" i="31"/>
  <c r="R241" i="31"/>
  <c r="R243" i="31"/>
  <c r="R245" i="31"/>
  <c r="R247" i="31"/>
  <c r="R249" i="31"/>
  <c r="R251" i="31"/>
  <c r="R253" i="31"/>
  <c r="R255" i="31"/>
  <c r="R257" i="31"/>
  <c r="R259" i="31"/>
  <c r="R261" i="31"/>
  <c r="R263" i="31"/>
  <c r="R265" i="31"/>
  <c r="R267" i="31"/>
  <c r="R269" i="31"/>
  <c r="R271" i="31"/>
  <c r="R273" i="31"/>
  <c r="R275" i="31"/>
  <c r="R277" i="31"/>
  <c r="L228" i="31"/>
  <c r="L230" i="31"/>
  <c r="L232" i="31"/>
  <c r="L234" i="31"/>
  <c r="L236" i="31"/>
  <c r="L238" i="31"/>
  <c r="L240" i="31"/>
  <c r="L242" i="31"/>
  <c r="L244" i="31"/>
  <c r="L246" i="31"/>
  <c r="L248" i="31"/>
  <c r="L250" i="31"/>
  <c r="L252" i="31"/>
  <c r="L254" i="31"/>
  <c r="L256" i="31"/>
  <c r="L258" i="31"/>
  <c r="L260" i="31"/>
  <c r="L262" i="31"/>
  <c r="L264" i="31"/>
  <c r="L266" i="31"/>
  <c r="L268" i="31"/>
  <c r="L270" i="31"/>
  <c r="L272" i="31"/>
  <c r="L274" i="31"/>
  <c r="L276" i="31"/>
  <c r="L278" i="31"/>
  <c r="I229" i="31"/>
  <c r="I231" i="31"/>
  <c r="I233" i="31"/>
  <c r="I235" i="31"/>
  <c r="I237" i="31"/>
  <c r="I239" i="31"/>
  <c r="I241" i="31"/>
  <c r="I243" i="31"/>
  <c r="I245" i="31"/>
  <c r="I247" i="31"/>
  <c r="I249" i="31"/>
  <c r="I251" i="31"/>
  <c r="I253" i="31"/>
  <c r="I255" i="31"/>
  <c r="I257" i="31"/>
  <c r="I259" i="31"/>
  <c r="I261" i="31"/>
  <c r="I263" i="31"/>
  <c r="I265" i="31"/>
  <c r="I267" i="31"/>
  <c r="I269" i="31"/>
  <c r="I271" i="31"/>
  <c r="I273" i="31"/>
  <c r="I275" i="31"/>
  <c r="I277" i="31"/>
  <c r="F228" i="31"/>
  <c r="F230" i="31"/>
  <c r="F232" i="31"/>
  <c r="F234" i="31"/>
  <c r="F236" i="31"/>
  <c r="F238" i="31"/>
  <c r="F240" i="31"/>
  <c r="F242" i="31"/>
  <c r="F244" i="31"/>
  <c r="F246" i="31"/>
  <c r="F248" i="31"/>
  <c r="F250" i="31"/>
  <c r="F252" i="31"/>
  <c r="F254" i="31"/>
  <c r="F256" i="31"/>
  <c r="F258" i="31"/>
  <c r="F260" i="31"/>
  <c r="F262" i="31"/>
  <c r="F264" i="31"/>
  <c r="F266" i="31"/>
  <c r="F268" i="31"/>
  <c r="F270" i="31"/>
  <c r="F272" i="31"/>
  <c r="F274" i="31"/>
  <c r="F276" i="31"/>
  <c r="F278" i="31"/>
  <c r="R227" i="31"/>
  <c r="L227" i="31"/>
  <c r="I227" i="31"/>
  <c r="F227" i="31"/>
  <c r="R186" i="31"/>
  <c r="R188" i="31"/>
  <c r="R190" i="31"/>
  <c r="R192" i="31"/>
  <c r="R194" i="31"/>
  <c r="R196" i="31"/>
  <c r="R198" i="31"/>
  <c r="R200" i="31"/>
  <c r="R202" i="31"/>
  <c r="R204" i="31"/>
  <c r="R206" i="31"/>
  <c r="R208" i="31"/>
  <c r="R210" i="31"/>
  <c r="R212" i="31"/>
  <c r="R214" i="31"/>
  <c r="R216" i="31"/>
  <c r="R218" i="31"/>
  <c r="R220" i="31"/>
  <c r="R222" i="31"/>
  <c r="L173" i="31"/>
  <c r="L175" i="31"/>
  <c r="L177" i="31"/>
  <c r="L179" i="31"/>
  <c r="L181" i="31"/>
  <c r="L183" i="31"/>
  <c r="L185" i="31"/>
  <c r="L187" i="31"/>
  <c r="L189" i="31"/>
  <c r="L191" i="31"/>
  <c r="L193" i="31"/>
  <c r="L195" i="31"/>
  <c r="L197" i="31"/>
  <c r="L199" i="31"/>
  <c r="L201" i="31"/>
  <c r="L203" i="31"/>
  <c r="L205" i="31"/>
  <c r="L207" i="31"/>
  <c r="L209" i="31"/>
  <c r="L211" i="31"/>
  <c r="L213" i="31"/>
  <c r="L215" i="31"/>
  <c r="L217" i="31"/>
  <c r="L219" i="31"/>
  <c r="L221" i="31"/>
  <c r="L223" i="31"/>
  <c r="I174" i="31"/>
  <c r="I176" i="31"/>
  <c r="I178" i="31"/>
  <c r="I180" i="31"/>
  <c r="I182" i="31"/>
  <c r="I184" i="31"/>
  <c r="I186" i="31"/>
  <c r="I188" i="31"/>
  <c r="I190" i="31"/>
  <c r="I192" i="31"/>
  <c r="I194" i="31"/>
  <c r="I196" i="31"/>
  <c r="I198" i="31"/>
  <c r="I200" i="31"/>
  <c r="I202" i="31"/>
  <c r="I204" i="31"/>
  <c r="I206" i="31"/>
  <c r="I208" i="31"/>
  <c r="I210" i="31"/>
  <c r="I212" i="31"/>
  <c r="I214" i="31"/>
  <c r="I216" i="31"/>
  <c r="I218" i="31"/>
  <c r="I220" i="31"/>
  <c r="I222" i="31"/>
  <c r="F173" i="31"/>
  <c r="F175" i="31"/>
  <c r="F177" i="31"/>
  <c r="F179" i="31"/>
  <c r="F181" i="31"/>
  <c r="F183" i="31"/>
  <c r="F185" i="31"/>
  <c r="F187" i="31"/>
  <c r="F189" i="31"/>
  <c r="F191" i="31"/>
  <c r="F193" i="31"/>
  <c r="F195" i="31"/>
  <c r="F197" i="31"/>
  <c r="F199" i="31"/>
  <c r="F201" i="31"/>
  <c r="F203" i="31"/>
  <c r="F205" i="31"/>
  <c r="F207" i="31"/>
  <c r="F209" i="31"/>
  <c r="F211" i="31"/>
  <c r="F213" i="31"/>
  <c r="F215" i="31"/>
  <c r="F217" i="31"/>
  <c r="F219" i="31"/>
  <c r="F221" i="31"/>
  <c r="F223" i="31"/>
  <c r="L172" i="31"/>
  <c r="F172" i="31"/>
  <c r="V120" i="31"/>
  <c r="V124" i="31"/>
  <c r="V128" i="31"/>
  <c r="V132" i="31"/>
  <c r="V136" i="31"/>
  <c r="V140" i="31"/>
  <c r="V144" i="31"/>
  <c r="V148" i="31"/>
  <c r="V152" i="31"/>
  <c r="V156" i="31"/>
  <c r="V160" i="31"/>
  <c r="V164" i="31"/>
  <c r="V168" i="31"/>
  <c r="R119" i="31"/>
  <c r="R121" i="31"/>
  <c r="R123" i="31"/>
  <c r="R125" i="31"/>
  <c r="R127" i="31"/>
  <c r="R129" i="31"/>
  <c r="R131" i="31"/>
  <c r="R133" i="31"/>
  <c r="R135" i="31"/>
  <c r="R137" i="31"/>
  <c r="R139" i="31"/>
  <c r="R141" i="31"/>
  <c r="R143" i="31"/>
  <c r="R145" i="31"/>
  <c r="R147" i="31"/>
  <c r="R149" i="31"/>
  <c r="R151" i="31"/>
  <c r="R153" i="31"/>
  <c r="R155" i="31"/>
  <c r="R157" i="31"/>
  <c r="R158" i="31"/>
  <c r="R159" i="31"/>
  <c r="R161" i="31"/>
  <c r="R162" i="31"/>
  <c r="R163" i="31"/>
  <c r="R164" i="31"/>
  <c r="R165" i="31"/>
  <c r="R166" i="31"/>
  <c r="R167" i="31"/>
  <c r="R168" i="31"/>
  <c r="L118" i="31"/>
  <c r="L119" i="31"/>
  <c r="L120" i="31"/>
  <c r="L121" i="31"/>
  <c r="L122" i="31"/>
  <c r="L123" i="31"/>
  <c r="L124" i="31"/>
  <c r="L125" i="31"/>
  <c r="L126" i="31"/>
  <c r="L127" i="31"/>
  <c r="L128" i="31"/>
  <c r="L129" i="31"/>
  <c r="L130" i="31"/>
  <c r="L131" i="31"/>
  <c r="L132" i="31"/>
  <c r="L133" i="31"/>
  <c r="L134" i="31"/>
  <c r="L135" i="31"/>
  <c r="L136" i="31"/>
  <c r="L137" i="31"/>
  <c r="L138" i="31"/>
  <c r="L139" i="31"/>
  <c r="L140" i="31"/>
  <c r="L141" i="31"/>
  <c r="L142" i="31"/>
  <c r="L143" i="31"/>
  <c r="L144" i="31"/>
  <c r="L145" i="31"/>
  <c r="L146" i="31"/>
  <c r="L147" i="31"/>
  <c r="L148" i="31"/>
  <c r="L149" i="31"/>
  <c r="L150" i="31"/>
  <c r="L151" i="31"/>
  <c r="L152" i="31"/>
  <c r="L153" i="31"/>
  <c r="L154" i="31"/>
  <c r="L155" i="31"/>
  <c r="L156" i="31"/>
  <c r="L157" i="31"/>
  <c r="L158" i="31"/>
  <c r="L159" i="31"/>
  <c r="L160" i="31"/>
  <c r="L161" i="31"/>
  <c r="L162" i="31"/>
  <c r="L163" i="31"/>
  <c r="L164" i="31"/>
  <c r="L165" i="31"/>
  <c r="L166" i="31"/>
  <c r="L167" i="31"/>
  <c r="L168" i="31"/>
  <c r="I118" i="31"/>
  <c r="I119" i="31"/>
  <c r="I120" i="31"/>
  <c r="I121" i="31"/>
  <c r="I122" i="31"/>
  <c r="I123" i="31"/>
  <c r="I124" i="31"/>
  <c r="I125" i="31"/>
  <c r="I126" i="31"/>
  <c r="I127" i="31"/>
  <c r="I128" i="31"/>
  <c r="I129" i="31"/>
  <c r="I130" i="31"/>
  <c r="I131" i="31"/>
  <c r="I132" i="31"/>
  <c r="I133" i="31"/>
  <c r="I134" i="31"/>
  <c r="I135" i="31"/>
  <c r="I136" i="31"/>
  <c r="I137" i="31"/>
  <c r="I138" i="31"/>
  <c r="I139" i="31"/>
  <c r="I140" i="31"/>
  <c r="I141" i="31"/>
  <c r="I142" i="31"/>
  <c r="I143" i="31"/>
  <c r="I144" i="31"/>
  <c r="I145" i="31"/>
  <c r="I146" i="31"/>
  <c r="I147" i="31"/>
  <c r="I148" i="31"/>
  <c r="I149" i="31"/>
  <c r="I150" i="31"/>
  <c r="I151" i="31"/>
  <c r="I152" i="31"/>
  <c r="I153" i="31"/>
  <c r="I154" i="31"/>
  <c r="I155" i="31"/>
  <c r="I156" i="31"/>
  <c r="I157" i="31"/>
  <c r="I158" i="31"/>
  <c r="I159" i="31"/>
  <c r="I160" i="31"/>
  <c r="I161" i="31"/>
  <c r="I162" i="31"/>
  <c r="I163" i="31"/>
  <c r="I164" i="31"/>
  <c r="I165" i="31"/>
  <c r="I166" i="31"/>
  <c r="I167" i="31"/>
  <c r="I168" i="31"/>
  <c r="F118" i="31"/>
  <c r="F119" i="31"/>
  <c r="F120" i="31"/>
  <c r="F121" i="31"/>
  <c r="F122" i="31"/>
  <c r="F123" i="31"/>
  <c r="F124" i="31"/>
  <c r="F125" i="31"/>
  <c r="F126" i="31"/>
  <c r="F127" i="31"/>
  <c r="F128" i="31"/>
  <c r="F129" i="31"/>
  <c r="F130" i="31"/>
  <c r="F131" i="31"/>
  <c r="F132" i="31"/>
  <c r="F133" i="31"/>
  <c r="F134" i="31"/>
  <c r="F135" i="31"/>
  <c r="F136" i="31"/>
  <c r="F137" i="31"/>
  <c r="F138" i="31"/>
  <c r="F139" i="31"/>
  <c r="F140" i="31"/>
  <c r="F141" i="31"/>
  <c r="F142" i="31"/>
  <c r="F143" i="31"/>
  <c r="F144" i="31"/>
  <c r="F145" i="31"/>
  <c r="F146" i="31"/>
  <c r="F147" i="31"/>
  <c r="F148" i="31"/>
  <c r="F149" i="31"/>
  <c r="F150" i="31"/>
  <c r="F151" i="31"/>
  <c r="F152" i="31"/>
  <c r="F153" i="31"/>
  <c r="F154" i="31"/>
  <c r="F155" i="31"/>
  <c r="F156" i="31"/>
  <c r="F157" i="31"/>
  <c r="F158" i="31"/>
  <c r="F159" i="31"/>
  <c r="F160" i="31"/>
  <c r="F161" i="31"/>
  <c r="F162" i="31"/>
  <c r="F163" i="31"/>
  <c r="F164" i="31"/>
  <c r="F165" i="31"/>
  <c r="F166" i="31"/>
  <c r="F167" i="31"/>
  <c r="F168" i="31"/>
  <c r="R117" i="31"/>
  <c r="L117" i="31"/>
  <c r="I117" i="31"/>
  <c r="F117" i="31"/>
  <c r="R160" i="31"/>
  <c r="R156" i="31"/>
  <c r="R154" i="31"/>
  <c r="R152" i="31"/>
  <c r="R150" i="31"/>
  <c r="R148" i="31"/>
  <c r="R146" i="31"/>
  <c r="R144" i="31"/>
  <c r="R142" i="31"/>
  <c r="R184" i="31"/>
  <c r="R182" i="31"/>
  <c r="R180" i="31"/>
  <c r="R178" i="31"/>
  <c r="R176" i="31"/>
  <c r="R174" i="31"/>
  <c r="V223" i="31"/>
  <c r="V219" i="31"/>
  <c r="V215" i="31"/>
  <c r="V211" i="31"/>
  <c r="V207" i="31"/>
  <c r="V203" i="31"/>
  <c r="V199" i="31"/>
  <c r="V195" i="31"/>
  <c r="V191" i="31"/>
  <c r="V187" i="31"/>
  <c r="V183" i="31"/>
  <c r="V179" i="31"/>
  <c r="V175" i="31"/>
  <c r="R140" i="31"/>
  <c r="R138" i="31"/>
  <c r="R136" i="31"/>
  <c r="R134" i="31"/>
  <c r="R132" i="31"/>
  <c r="R130" i="31"/>
  <c r="R128" i="31"/>
  <c r="R126" i="31"/>
  <c r="R124" i="31"/>
  <c r="R122" i="31"/>
  <c r="R120" i="31"/>
  <c r="R118" i="31"/>
  <c r="V166" i="31"/>
  <c r="V162" i="31"/>
  <c r="V158" i="31"/>
  <c r="V154" i="31"/>
  <c r="V150" i="31"/>
  <c r="V146" i="31"/>
  <c r="V142" i="31"/>
  <c r="V138" i="31"/>
  <c r="V134" i="31"/>
  <c r="V130" i="31"/>
  <c r="V126" i="31"/>
  <c r="V122" i="31"/>
  <c r="V118" i="31"/>
  <c r="I172" i="31"/>
  <c r="R172" i="31"/>
  <c r="F222" i="31"/>
  <c r="F220" i="31"/>
  <c r="F218" i="31"/>
  <c r="F216" i="31"/>
  <c r="F214" i="31"/>
  <c r="F212" i="31"/>
  <c r="F210" i="31"/>
  <c r="F208" i="31"/>
  <c r="F206" i="31"/>
  <c r="F204" i="31"/>
  <c r="F202" i="31"/>
  <c r="F200" i="31"/>
  <c r="F198" i="31"/>
  <c r="F196" i="31"/>
  <c r="F194" i="31"/>
  <c r="F192" i="31"/>
  <c r="F190" i="31"/>
  <c r="F188" i="31"/>
  <c r="F186" i="31"/>
  <c r="F184" i="31"/>
  <c r="F182" i="31"/>
  <c r="F180" i="31"/>
  <c r="F178" i="31"/>
  <c r="F176" i="31"/>
  <c r="F174" i="31"/>
  <c r="I223" i="31"/>
  <c r="I221" i="31"/>
  <c r="I219" i="31"/>
  <c r="I217" i="31"/>
  <c r="I215" i="31"/>
  <c r="I213" i="31"/>
  <c r="I211" i="31"/>
  <c r="I209" i="31"/>
  <c r="I207" i="31"/>
  <c r="I205" i="31"/>
  <c r="I203" i="31"/>
  <c r="I201" i="31"/>
  <c r="I199" i="31"/>
  <c r="I197" i="31"/>
  <c r="I195" i="31"/>
  <c r="I193" i="31"/>
  <c r="I191" i="31"/>
  <c r="I189" i="31"/>
  <c r="I187" i="31"/>
  <c r="I185" i="31"/>
  <c r="I183" i="31"/>
  <c r="I181" i="31"/>
  <c r="I179" i="31"/>
  <c r="I177" i="31"/>
  <c r="I175" i="31"/>
  <c r="I173" i="31"/>
  <c r="F277" i="31"/>
  <c r="F275" i="31"/>
  <c r="F273" i="31"/>
  <c r="F271" i="31"/>
  <c r="F269" i="31"/>
  <c r="F267" i="31"/>
  <c r="F265" i="31"/>
  <c r="L222" i="31"/>
  <c r="L220" i="31"/>
  <c r="L218" i="31"/>
  <c r="L216" i="31"/>
  <c r="L214" i="31"/>
  <c r="L212" i="31"/>
  <c r="L210" i="31"/>
  <c r="L208" i="31"/>
  <c r="L206" i="31"/>
  <c r="L204" i="31"/>
  <c r="L202" i="31"/>
  <c r="L200" i="31"/>
  <c r="L198" i="31"/>
  <c r="L196" i="31"/>
  <c r="L194" i="31"/>
  <c r="L192" i="31"/>
  <c r="L190" i="31"/>
  <c r="L188" i="31"/>
  <c r="L186" i="31"/>
  <c r="L184" i="31"/>
  <c r="L182" i="31"/>
  <c r="L180" i="31"/>
  <c r="L178" i="31"/>
  <c r="F263" i="31"/>
  <c r="F261" i="31"/>
  <c r="F259" i="31"/>
  <c r="F257" i="31"/>
  <c r="V230" i="31"/>
  <c r="F255" i="31"/>
  <c r="F253" i="31"/>
  <c r="F251" i="31"/>
  <c r="F249" i="31"/>
  <c r="F247" i="31"/>
  <c r="F245" i="31"/>
  <c r="F243" i="31"/>
  <c r="F241" i="31"/>
  <c r="F239" i="31"/>
  <c r="F237" i="31"/>
  <c r="F235" i="31"/>
  <c r="F233" i="31"/>
  <c r="F231" i="31"/>
  <c r="F229" i="31"/>
  <c r="I278" i="31"/>
  <c r="I276" i="31"/>
  <c r="I274" i="31"/>
  <c r="I272" i="31"/>
  <c r="I270" i="31"/>
  <c r="I268" i="31"/>
  <c r="I266" i="31"/>
  <c r="I264" i="31"/>
  <c r="I262" i="31"/>
  <c r="I260" i="31"/>
  <c r="I258" i="31"/>
  <c r="I256" i="31"/>
  <c r="I254" i="31"/>
  <c r="I252" i="31"/>
  <c r="I250" i="31"/>
  <c r="I248" i="31"/>
  <c r="I246" i="31"/>
  <c r="I244" i="31"/>
  <c r="I242" i="31"/>
  <c r="I240" i="31"/>
  <c r="I238" i="31"/>
  <c r="I236" i="31"/>
  <c r="I234" i="31"/>
  <c r="I232" i="31"/>
  <c r="I230" i="31"/>
  <c r="I228" i="31"/>
  <c r="L277" i="31"/>
  <c r="L275" i="31"/>
  <c r="V117" i="31"/>
  <c r="V165" i="31"/>
  <c r="V161" i="31"/>
  <c r="V157" i="31"/>
  <c r="V153" i="31"/>
  <c r="V149" i="31"/>
  <c r="V145" i="31"/>
  <c r="V141" i="31"/>
  <c r="V137" i="31"/>
  <c r="V133" i="31"/>
  <c r="V129" i="31"/>
  <c r="V125" i="31"/>
  <c r="V121" i="31"/>
  <c r="V172" i="31"/>
  <c r="V220" i="31"/>
  <c r="V216" i="31"/>
  <c r="V212" i="31"/>
  <c r="V208" i="31"/>
  <c r="V204" i="31"/>
  <c r="V200" i="31"/>
  <c r="V196" i="31"/>
  <c r="V192" i="31"/>
  <c r="V188" i="31"/>
  <c r="V184" i="31"/>
  <c r="V180" i="31"/>
  <c r="V176" i="31"/>
  <c r="V227" i="31"/>
  <c r="V275" i="31"/>
  <c r="V271" i="31"/>
  <c r="V267" i="31"/>
  <c r="V263" i="31"/>
  <c r="V259" i="31"/>
  <c r="V255" i="31"/>
  <c r="V251" i="31"/>
  <c r="V247" i="31"/>
  <c r="V243" i="31"/>
  <c r="V239" i="31"/>
  <c r="V235" i="31"/>
  <c r="V231" i="31"/>
  <c r="L176" i="31"/>
  <c r="L174" i="31"/>
  <c r="R223" i="31"/>
  <c r="R221" i="31"/>
  <c r="R219" i="31"/>
  <c r="R217" i="31"/>
  <c r="R215" i="31"/>
  <c r="R213" i="31"/>
  <c r="R211" i="31"/>
  <c r="R209" i="31"/>
  <c r="R207" i="31"/>
  <c r="R205" i="31"/>
  <c r="R203" i="31"/>
  <c r="R201" i="31"/>
  <c r="R199" i="31"/>
  <c r="R197" i="31"/>
  <c r="R195" i="31"/>
  <c r="R193" i="31"/>
  <c r="R191" i="31"/>
  <c r="R189" i="31"/>
  <c r="R187" i="31"/>
  <c r="R185" i="31"/>
  <c r="R183" i="31"/>
  <c r="R181" i="31"/>
  <c r="R179" i="31"/>
  <c r="R177" i="31"/>
  <c r="R175" i="31"/>
  <c r="R173" i="31"/>
  <c r="V221" i="31"/>
  <c r="V217" i="31"/>
  <c r="V213" i="31"/>
  <c r="V209" i="31"/>
  <c r="V205" i="31"/>
  <c r="V201" i="31"/>
  <c r="V197" i="31"/>
  <c r="V193" i="31"/>
  <c r="V189" i="31"/>
  <c r="V185" i="31"/>
  <c r="V181" i="31"/>
  <c r="V177" i="31"/>
  <c r="V173" i="31"/>
  <c r="L273" i="31"/>
  <c r="L271" i="31"/>
  <c r="L269" i="31"/>
  <c r="L267" i="31"/>
  <c r="L265" i="31"/>
  <c r="L263" i="31"/>
  <c r="L261" i="31"/>
  <c r="L259" i="31"/>
  <c r="L257" i="31"/>
  <c r="L255" i="31"/>
  <c r="L253" i="31"/>
  <c r="L251" i="31"/>
  <c r="L249" i="31"/>
  <c r="L247" i="31"/>
  <c r="L245" i="31"/>
  <c r="L243" i="31"/>
  <c r="L241" i="31"/>
  <c r="L239" i="31"/>
  <c r="L237" i="31"/>
  <c r="L235" i="31"/>
  <c r="L233" i="31"/>
  <c r="L231" i="31"/>
  <c r="L229" i="31"/>
  <c r="R278" i="31"/>
  <c r="R276" i="31"/>
  <c r="R274" i="31"/>
  <c r="R272" i="31"/>
  <c r="R270" i="31"/>
  <c r="R268" i="31"/>
  <c r="R266" i="31"/>
  <c r="R264" i="31"/>
  <c r="R262" i="31"/>
  <c r="R260" i="31"/>
  <c r="R258" i="31"/>
  <c r="R256" i="31"/>
  <c r="R254" i="31"/>
  <c r="R252" i="31"/>
  <c r="R250" i="31"/>
  <c r="R248" i="31"/>
  <c r="R246" i="31"/>
  <c r="R244" i="31"/>
  <c r="R242" i="31"/>
  <c r="R240" i="31"/>
  <c r="R238" i="31"/>
  <c r="R236" i="31"/>
  <c r="R234" i="31"/>
  <c r="R232" i="31"/>
  <c r="R230" i="31"/>
  <c r="R228" i="31"/>
  <c r="V276" i="31"/>
  <c r="V272" i="31"/>
  <c r="V268" i="31"/>
  <c r="V264" i="31"/>
  <c r="V260" i="31"/>
  <c r="V256" i="31"/>
  <c r="V252" i="31"/>
  <c r="V248" i="31"/>
  <c r="V244" i="31"/>
  <c r="V240" i="31"/>
  <c r="V236" i="31"/>
  <c r="V232" i="31"/>
  <c r="V228" i="31"/>
  <c r="V167" i="31"/>
  <c r="V163" i="31"/>
  <c r="V159" i="31"/>
  <c r="V155" i="31"/>
  <c r="V151" i="31"/>
  <c r="V147" i="31"/>
  <c r="V143" i="31"/>
  <c r="V139" i="31"/>
  <c r="V135" i="31"/>
  <c r="V131" i="31"/>
  <c r="V127" i="31"/>
  <c r="V123" i="31"/>
  <c r="V119" i="31"/>
  <c r="V222" i="31"/>
  <c r="V218" i="31"/>
  <c r="V214" i="31"/>
  <c r="V210" i="31"/>
  <c r="V206" i="31"/>
  <c r="V202" i="31"/>
  <c r="V198" i="31"/>
  <c r="V194" i="31"/>
  <c r="V190" i="31"/>
  <c r="V186" i="31"/>
  <c r="V182" i="31"/>
  <c r="V178" i="31"/>
  <c r="V174" i="31"/>
  <c r="V277" i="31"/>
  <c r="V273" i="31"/>
  <c r="V269" i="31"/>
  <c r="V265" i="31"/>
  <c r="V261" i="31"/>
  <c r="V257" i="31"/>
  <c r="V253" i="31"/>
  <c r="V249" i="31"/>
  <c r="V245" i="31"/>
  <c r="V241" i="31"/>
  <c r="V237" i="31"/>
  <c r="V233" i="31"/>
  <c r="V229" i="31"/>
  <c r="I63" i="31"/>
  <c r="R63" i="31"/>
  <c r="L65" i="31"/>
  <c r="V7" i="31"/>
  <c r="V8" i="31"/>
  <c r="V9" i="3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40" i="31"/>
  <c r="V41" i="31"/>
  <c r="V42" i="31"/>
  <c r="V43" i="31"/>
  <c r="V44" i="31"/>
  <c r="V45" i="31"/>
  <c r="V46" i="31"/>
  <c r="V47" i="31"/>
  <c r="V48" i="31"/>
  <c r="V49" i="31"/>
  <c r="V50" i="31"/>
  <c r="V51" i="31"/>
  <c r="V52" i="31"/>
  <c r="V53" i="31"/>
  <c r="V54" i="31"/>
  <c r="V55" i="31"/>
  <c r="V56" i="31"/>
  <c r="V57" i="31"/>
  <c r="V58" i="31"/>
  <c r="R7" i="31"/>
  <c r="R8" i="31"/>
  <c r="R9" i="31"/>
  <c r="R10" i="31"/>
  <c r="R11" i="31"/>
  <c r="R12" i="31"/>
  <c r="R13" i="31"/>
  <c r="R14" i="31"/>
  <c r="R15" i="31"/>
  <c r="R16" i="31"/>
  <c r="R17" i="31"/>
  <c r="R18" i="31"/>
  <c r="R19" i="31"/>
  <c r="R20" i="31"/>
  <c r="R21" i="31"/>
  <c r="R22" i="31"/>
  <c r="R23" i="31"/>
  <c r="R24" i="31"/>
  <c r="R25" i="31"/>
  <c r="R26" i="31"/>
  <c r="R27" i="31"/>
  <c r="R28" i="31"/>
  <c r="R29" i="31"/>
  <c r="R30" i="31"/>
  <c r="R31" i="31"/>
  <c r="R32" i="31"/>
  <c r="R33" i="31"/>
  <c r="R34" i="31"/>
  <c r="R35" i="31"/>
  <c r="R36" i="31"/>
  <c r="R37" i="31"/>
  <c r="R38" i="31"/>
  <c r="R39" i="31"/>
  <c r="R40" i="31"/>
  <c r="R41" i="31"/>
  <c r="R42" i="31"/>
  <c r="R43" i="31"/>
  <c r="R44" i="31"/>
  <c r="R45" i="31"/>
  <c r="R46" i="31"/>
  <c r="R47" i="31"/>
  <c r="R48" i="31"/>
  <c r="R49" i="31"/>
  <c r="R50" i="31"/>
  <c r="R51" i="31"/>
  <c r="R52" i="31"/>
  <c r="R53" i="31"/>
  <c r="R54" i="31"/>
  <c r="R55" i="31"/>
  <c r="R56" i="31"/>
  <c r="R57" i="31"/>
  <c r="R58" i="31"/>
  <c r="L7" i="31"/>
  <c r="L8" i="31"/>
  <c r="L9" i="31"/>
  <c r="L10"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G6" i="30"/>
  <c r="H6" i="30"/>
  <c r="L6" i="30"/>
  <c r="R6" i="30"/>
  <c r="O6" i="30"/>
  <c r="F6" i="30"/>
  <c r="P6" i="30"/>
  <c r="G7" i="30"/>
  <c r="H7" i="30"/>
  <c r="L7" i="30"/>
  <c r="R7" i="30"/>
  <c r="O7" i="30"/>
  <c r="F7" i="30"/>
  <c r="P7" i="30"/>
  <c r="G8" i="30"/>
  <c r="H8" i="30"/>
  <c r="L8" i="30"/>
  <c r="R8" i="30"/>
  <c r="O8" i="30"/>
  <c r="F8" i="30"/>
  <c r="P8" i="30"/>
  <c r="G9" i="30"/>
  <c r="H9" i="30"/>
  <c r="L9" i="30"/>
  <c r="R9" i="30"/>
  <c r="O9" i="30"/>
  <c r="F9" i="30"/>
  <c r="P9" i="30"/>
  <c r="G10" i="30"/>
  <c r="H10" i="30"/>
  <c r="L10" i="30"/>
  <c r="R10" i="30"/>
  <c r="O10" i="30"/>
  <c r="F10" i="30"/>
  <c r="P10" i="30"/>
  <c r="G11" i="30"/>
  <c r="H11" i="30"/>
  <c r="L11" i="30"/>
  <c r="R11" i="30"/>
  <c r="O11" i="30"/>
  <c r="F11" i="30"/>
  <c r="P11" i="30"/>
  <c r="G12" i="30"/>
  <c r="H12" i="30"/>
  <c r="L12" i="30"/>
  <c r="R12" i="30"/>
  <c r="O12" i="30"/>
  <c r="F12" i="30"/>
  <c r="P12" i="30"/>
  <c r="G13" i="30"/>
  <c r="H13" i="30"/>
  <c r="L13" i="30"/>
  <c r="R13" i="30"/>
  <c r="O13" i="30"/>
  <c r="F13" i="30"/>
  <c r="P13" i="30"/>
  <c r="G14" i="30"/>
  <c r="H14" i="30"/>
  <c r="L14" i="30"/>
  <c r="R14" i="30"/>
  <c r="O14" i="30"/>
  <c r="F14" i="30"/>
  <c r="P14" i="30"/>
  <c r="G15" i="30"/>
  <c r="H15" i="30"/>
  <c r="L15" i="30"/>
  <c r="R15" i="30"/>
  <c r="O15" i="30"/>
  <c r="F15" i="30"/>
  <c r="P15" i="30"/>
  <c r="G16" i="30"/>
  <c r="H16" i="30"/>
  <c r="L16" i="30"/>
  <c r="R16" i="30"/>
  <c r="O16" i="30"/>
  <c r="F16" i="30"/>
  <c r="P16" i="30"/>
  <c r="G17" i="30"/>
  <c r="H17" i="30"/>
  <c r="L17" i="30"/>
  <c r="R17" i="30"/>
  <c r="O17" i="30"/>
  <c r="F17" i="30"/>
  <c r="P17" i="30"/>
  <c r="G18" i="30"/>
  <c r="H18" i="30"/>
  <c r="L18" i="30"/>
  <c r="R18" i="30"/>
  <c r="O18" i="30"/>
  <c r="F18" i="30"/>
  <c r="P18" i="30"/>
  <c r="G19" i="30"/>
  <c r="H19" i="30"/>
  <c r="L19" i="30"/>
  <c r="R19" i="30"/>
  <c r="O19" i="30"/>
  <c r="F19" i="30"/>
  <c r="P19" i="30"/>
  <c r="G20" i="30"/>
  <c r="H20" i="30"/>
  <c r="L20" i="30"/>
  <c r="R20" i="30"/>
  <c r="O20" i="30"/>
  <c r="F20" i="30"/>
  <c r="P20" i="30"/>
  <c r="G21" i="30"/>
  <c r="H21" i="30"/>
  <c r="L21" i="30"/>
  <c r="R21" i="30"/>
  <c r="O21" i="30"/>
  <c r="F21" i="30"/>
  <c r="P21" i="30"/>
  <c r="G22" i="30"/>
  <c r="H22" i="30"/>
  <c r="L22" i="30"/>
  <c r="R22" i="30"/>
  <c r="O22" i="30"/>
  <c r="F22" i="30"/>
  <c r="P22" i="30"/>
  <c r="G23" i="30"/>
  <c r="H23" i="30"/>
  <c r="L23" i="30"/>
  <c r="R23" i="30"/>
  <c r="O23" i="30"/>
  <c r="F23" i="30"/>
  <c r="P23" i="30"/>
  <c r="G24" i="30"/>
  <c r="H24" i="30"/>
  <c r="L24" i="30"/>
  <c r="R24" i="30"/>
  <c r="O24" i="30"/>
  <c r="F24" i="30"/>
  <c r="P24" i="30"/>
  <c r="G25" i="30"/>
  <c r="H25" i="30"/>
  <c r="L25" i="30"/>
  <c r="R25" i="30"/>
  <c r="O25" i="30"/>
  <c r="F25" i="30"/>
  <c r="P25" i="30"/>
  <c r="G26" i="30"/>
  <c r="H26" i="30"/>
  <c r="L26" i="30"/>
  <c r="R26" i="30"/>
  <c r="O26" i="30"/>
  <c r="F26" i="30"/>
  <c r="P26" i="30"/>
  <c r="G27" i="30"/>
  <c r="H27" i="30"/>
  <c r="L27" i="30"/>
  <c r="R27" i="30"/>
  <c r="O27" i="30"/>
  <c r="F27" i="30"/>
  <c r="P27" i="30"/>
  <c r="G28" i="30"/>
  <c r="H28" i="30"/>
  <c r="L28" i="30"/>
  <c r="R28" i="30"/>
  <c r="O28" i="30"/>
  <c r="F28" i="30"/>
  <c r="P28" i="30"/>
  <c r="G29" i="30"/>
  <c r="H29" i="30"/>
  <c r="L29" i="30"/>
  <c r="R29" i="30"/>
  <c r="O29" i="30"/>
  <c r="F29" i="30"/>
  <c r="P29" i="30"/>
  <c r="G30" i="30"/>
  <c r="H30" i="30"/>
  <c r="L30" i="30"/>
  <c r="R30" i="30"/>
  <c r="O30" i="30"/>
  <c r="F30" i="30"/>
  <c r="P30" i="30"/>
  <c r="G31" i="30"/>
  <c r="H31" i="30"/>
  <c r="L31" i="30"/>
  <c r="R31" i="30"/>
  <c r="O31" i="30"/>
  <c r="F31" i="30"/>
  <c r="P31" i="30"/>
  <c r="G32" i="30"/>
  <c r="H32" i="30"/>
  <c r="L32" i="30"/>
  <c r="R32" i="30"/>
  <c r="O32" i="30"/>
  <c r="F32" i="30"/>
  <c r="P32" i="30"/>
  <c r="G33" i="30"/>
  <c r="H33" i="30"/>
  <c r="L33" i="30"/>
  <c r="R33" i="30"/>
  <c r="O33" i="30"/>
  <c r="F33" i="30"/>
  <c r="P33" i="30"/>
  <c r="G34" i="30"/>
  <c r="H34" i="30"/>
  <c r="L34" i="30"/>
  <c r="R34" i="30"/>
  <c r="O34" i="30"/>
  <c r="F34" i="30"/>
  <c r="P34" i="30"/>
  <c r="G35" i="30"/>
  <c r="H35" i="30"/>
  <c r="L35" i="30"/>
  <c r="R35" i="30"/>
  <c r="O35" i="30"/>
  <c r="F35" i="30"/>
  <c r="P35" i="30"/>
  <c r="G36" i="30"/>
  <c r="H36" i="30"/>
  <c r="L36" i="30"/>
  <c r="R36" i="30"/>
  <c r="O36" i="30"/>
  <c r="F36" i="30"/>
  <c r="P36" i="30"/>
  <c r="G37" i="30"/>
  <c r="H37" i="30"/>
  <c r="L37" i="30"/>
  <c r="R37" i="30"/>
  <c r="O37" i="30"/>
  <c r="F37" i="30"/>
  <c r="P37" i="30"/>
  <c r="G38" i="30"/>
  <c r="H38" i="30"/>
  <c r="L38" i="30"/>
  <c r="R38" i="30"/>
  <c r="O38" i="30"/>
  <c r="F38" i="30"/>
  <c r="P38" i="30"/>
  <c r="G39" i="30"/>
  <c r="H39" i="30"/>
  <c r="L39" i="30"/>
  <c r="R39" i="30"/>
  <c r="O39" i="30"/>
  <c r="F39" i="30"/>
  <c r="P39" i="30"/>
  <c r="G40" i="30"/>
  <c r="H40" i="30"/>
  <c r="L40" i="30"/>
  <c r="R40" i="30"/>
  <c r="O40" i="30"/>
  <c r="F40" i="30"/>
  <c r="P40" i="30"/>
  <c r="G41" i="30"/>
  <c r="H41" i="30"/>
  <c r="L41" i="30"/>
  <c r="R41" i="30"/>
  <c r="O41" i="30"/>
  <c r="F41" i="30"/>
  <c r="P41" i="30"/>
  <c r="G42" i="30"/>
  <c r="H42" i="30"/>
  <c r="L42" i="30"/>
  <c r="R42" i="30"/>
  <c r="O42" i="30"/>
  <c r="F42" i="30"/>
  <c r="P42" i="30"/>
  <c r="G43" i="30"/>
  <c r="H43" i="30"/>
  <c r="L43" i="30"/>
  <c r="R43" i="30"/>
  <c r="O43" i="30"/>
  <c r="F43" i="30"/>
  <c r="P43" i="30"/>
  <c r="G44" i="30"/>
  <c r="H44" i="30"/>
  <c r="L44" i="30"/>
  <c r="R44" i="30"/>
  <c r="O44" i="30"/>
  <c r="F44" i="30"/>
  <c r="P44" i="30"/>
  <c r="G45" i="30"/>
  <c r="H45" i="30"/>
  <c r="L45" i="30"/>
  <c r="R45" i="30"/>
  <c r="O45" i="30"/>
  <c r="F45" i="30"/>
  <c r="P45" i="30"/>
  <c r="G46" i="30"/>
  <c r="H46" i="30"/>
  <c r="L46" i="30"/>
  <c r="R46" i="30"/>
  <c r="O46" i="30"/>
  <c r="F46" i="30"/>
  <c r="P46" i="30"/>
  <c r="G47" i="30"/>
  <c r="H47" i="30"/>
  <c r="L47" i="30"/>
  <c r="R47" i="30"/>
  <c r="O47" i="30"/>
  <c r="F47" i="30"/>
  <c r="P47" i="30"/>
  <c r="G48" i="30"/>
  <c r="H48" i="30"/>
  <c r="L48" i="30"/>
  <c r="R48" i="30"/>
  <c r="O48" i="30"/>
  <c r="F48" i="30"/>
  <c r="P48" i="30"/>
  <c r="G49" i="30"/>
  <c r="H49" i="30"/>
  <c r="L49" i="30"/>
  <c r="R49" i="30"/>
  <c r="O49" i="30"/>
  <c r="F49" i="30"/>
  <c r="P49" i="30"/>
  <c r="G50" i="30"/>
  <c r="H50" i="30"/>
  <c r="L50" i="30"/>
  <c r="R50" i="30"/>
  <c r="O50" i="30"/>
  <c r="F50" i="30"/>
  <c r="P50" i="30"/>
  <c r="G51" i="30"/>
  <c r="H51" i="30"/>
  <c r="L51" i="30"/>
  <c r="R51" i="30"/>
  <c r="O51" i="30"/>
  <c r="F51" i="30"/>
  <c r="P51" i="30"/>
  <c r="G52" i="30"/>
  <c r="H52" i="30"/>
  <c r="L52" i="30"/>
  <c r="R52" i="30"/>
  <c r="O52" i="30"/>
  <c r="F52" i="30"/>
  <c r="P52" i="30"/>
  <c r="G53" i="30"/>
  <c r="H53" i="30"/>
  <c r="L53" i="30"/>
  <c r="R53" i="30"/>
  <c r="O53" i="30"/>
  <c r="F53" i="30"/>
  <c r="P53" i="30"/>
  <c r="G54" i="30"/>
  <c r="H54" i="30"/>
  <c r="L54" i="30"/>
  <c r="R54" i="30"/>
  <c r="O54" i="30"/>
  <c r="F54" i="30"/>
  <c r="P54" i="30"/>
  <c r="G55" i="30"/>
  <c r="H55" i="30"/>
  <c r="L55" i="30"/>
  <c r="R55" i="30"/>
  <c r="O55" i="30"/>
  <c r="F55" i="30"/>
  <c r="P55" i="30"/>
  <c r="G56" i="30"/>
  <c r="H56" i="30"/>
  <c r="L56" i="30"/>
  <c r="R56" i="30"/>
  <c r="O56" i="30"/>
  <c r="F56" i="30"/>
  <c r="P56" i="30"/>
  <c r="G57" i="30"/>
  <c r="H57" i="30"/>
  <c r="L57" i="30"/>
  <c r="R57" i="30"/>
  <c r="O57" i="30"/>
  <c r="F57" i="30"/>
  <c r="P57" i="30"/>
  <c r="V113" i="31"/>
  <c r="L112" i="31"/>
  <c r="F112" i="31"/>
  <c r="R110" i="31"/>
  <c r="I110" i="31"/>
  <c r="V109" i="31"/>
  <c r="L108" i="31"/>
  <c r="F108" i="31"/>
  <c r="R106" i="31"/>
  <c r="I106" i="31"/>
  <c r="V105" i="31"/>
  <c r="L104" i="31"/>
  <c r="F104" i="31"/>
  <c r="R102" i="31"/>
  <c r="I102" i="31"/>
  <c r="V101" i="31"/>
  <c r="L100" i="31"/>
  <c r="F100" i="31"/>
  <c r="R98" i="31"/>
  <c r="I98" i="31"/>
  <c r="V97" i="31"/>
  <c r="L96" i="31"/>
  <c r="F96" i="31"/>
  <c r="R94" i="31"/>
  <c r="I94" i="31"/>
  <c r="V93" i="31"/>
  <c r="L92" i="31"/>
  <c r="F92" i="31"/>
  <c r="R90" i="31"/>
  <c r="I90" i="31"/>
  <c r="V89" i="31"/>
  <c r="L88" i="31"/>
  <c r="F88" i="31"/>
  <c r="R86" i="31"/>
  <c r="I86" i="31"/>
  <c r="V85" i="31"/>
  <c r="L84" i="31"/>
  <c r="F84" i="31"/>
  <c r="R82" i="31"/>
  <c r="I82" i="31"/>
  <c r="I62" i="31"/>
  <c r="R62" i="31"/>
  <c r="V81" i="31"/>
  <c r="L80" i="31"/>
  <c r="F80" i="31"/>
  <c r="R78" i="31"/>
  <c r="I78" i="31"/>
  <c r="V77" i="31"/>
  <c r="L76" i="31"/>
  <c r="F76" i="31"/>
  <c r="R74" i="31"/>
  <c r="I74" i="31"/>
  <c r="V73" i="31"/>
  <c r="L72" i="31"/>
  <c r="F72" i="31"/>
  <c r="R70" i="31"/>
  <c r="I70" i="31"/>
  <c r="V69" i="31"/>
  <c r="L68" i="31"/>
  <c r="F68" i="31"/>
  <c r="R66" i="31"/>
  <c r="I66" i="31"/>
  <c r="V65" i="31"/>
  <c r="L64" i="31"/>
  <c r="F64" i="31"/>
  <c r="L113" i="31"/>
  <c r="F113" i="31"/>
  <c r="R111" i="31"/>
  <c r="I111" i="31"/>
  <c r="V110" i="31"/>
  <c r="L109" i="31"/>
  <c r="F109" i="31"/>
  <c r="R107" i="31"/>
  <c r="I107" i="31"/>
  <c r="V106" i="31"/>
  <c r="L105" i="31"/>
  <c r="F105" i="31"/>
  <c r="R103" i="31"/>
  <c r="I103" i="31"/>
  <c r="V102" i="31"/>
  <c r="L101" i="31"/>
  <c r="F101" i="31"/>
  <c r="R99" i="31"/>
  <c r="I99" i="31"/>
  <c r="V98" i="31"/>
  <c r="L97" i="31"/>
  <c r="F97" i="31"/>
  <c r="R95" i="31"/>
  <c r="I95" i="31"/>
  <c r="V94" i="31"/>
  <c r="L93" i="31"/>
  <c r="F93" i="31"/>
  <c r="R91" i="31"/>
  <c r="I91" i="31"/>
  <c r="V90" i="31"/>
  <c r="L89" i="31"/>
  <c r="F89" i="31"/>
  <c r="R87" i="31"/>
  <c r="I87" i="31"/>
  <c r="V86" i="31"/>
  <c r="L85" i="31"/>
  <c r="F85" i="31"/>
  <c r="R83" i="31"/>
  <c r="I83" i="31"/>
  <c r="V82" i="31"/>
  <c r="L81" i="31"/>
  <c r="F81" i="31"/>
  <c r="R79" i="31"/>
  <c r="I79" i="31"/>
  <c r="V78" i="31"/>
  <c r="L77" i="31"/>
  <c r="F77" i="31"/>
  <c r="R75" i="31"/>
  <c r="I75" i="31"/>
  <c r="V74" i="31"/>
  <c r="L73" i="31"/>
  <c r="F73" i="31"/>
  <c r="R71" i="31"/>
  <c r="I71" i="31"/>
  <c r="V70" i="31"/>
  <c r="L69" i="31"/>
  <c r="F69" i="31"/>
  <c r="R67" i="31"/>
  <c r="I67" i="31"/>
  <c r="V66" i="31"/>
  <c r="F65" i="31"/>
  <c r="R112" i="31"/>
  <c r="I112" i="31"/>
  <c r="V111" i="31"/>
  <c r="L110" i="31"/>
  <c r="F110" i="31"/>
  <c r="R108" i="31"/>
  <c r="I108" i="31"/>
  <c r="V107" i="31"/>
  <c r="L106" i="31"/>
  <c r="F106" i="31"/>
  <c r="R104" i="31"/>
  <c r="I104" i="31"/>
  <c r="V103" i="31"/>
  <c r="L102" i="31"/>
  <c r="F102" i="31"/>
  <c r="R100" i="31"/>
  <c r="I100" i="31"/>
  <c r="V99" i="31"/>
  <c r="L98" i="31"/>
  <c r="F98" i="31"/>
  <c r="R96" i="31"/>
  <c r="I96" i="31"/>
  <c r="V95" i="31"/>
  <c r="L94" i="31"/>
  <c r="F94" i="31"/>
  <c r="R92" i="31"/>
  <c r="I92" i="31"/>
  <c r="V91" i="31"/>
  <c r="L90" i="31"/>
  <c r="F90" i="31"/>
  <c r="R88" i="31"/>
  <c r="I88" i="31"/>
  <c r="V87" i="31"/>
  <c r="L86" i="31"/>
  <c r="F86" i="31"/>
  <c r="R84" i="31"/>
  <c r="I84" i="31"/>
  <c r="V83" i="31"/>
  <c r="L82" i="31"/>
  <c r="F82" i="31"/>
  <c r="R80" i="31"/>
  <c r="I80" i="31"/>
  <c r="V79" i="31"/>
  <c r="L78" i="31"/>
  <c r="F78" i="31"/>
  <c r="R76" i="31"/>
  <c r="I76" i="31"/>
  <c r="V75" i="31"/>
  <c r="L74" i="31"/>
  <c r="F74" i="31"/>
  <c r="R72" i="31"/>
  <c r="I72" i="31"/>
  <c r="V71" i="31"/>
  <c r="L70" i="31"/>
  <c r="F70" i="31"/>
  <c r="R68" i="31"/>
  <c r="I68" i="31"/>
  <c r="V67" i="31"/>
  <c r="L66" i="31"/>
  <c r="F66" i="31"/>
  <c r="R64" i="31"/>
  <c r="I64" i="31"/>
  <c r="V63" i="31"/>
  <c r="R113" i="31"/>
  <c r="I113" i="31"/>
  <c r="V112" i="31"/>
  <c r="L111" i="31"/>
  <c r="F111" i="31"/>
  <c r="R109" i="31"/>
  <c r="I109" i="31"/>
  <c r="V108" i="31"/>
  <c r="L107" i="31"/>
  <c r="F107" i="31"/>
  <c r="R105" i="31"/>
  <c r="I105" i="31"/>
  <c r="V104" i="31"/>
  <c r="L103" i="31"/>
  <c r="F103" i="31"/>
  <c r="R101" i="31"/>
  <c r="I101" i="31"/>
  <c r="V100" i="31"/>
  <c r="L99" i="31"/>
  <c r="F99" i="31"/>
  <c r="R97" i="31"/>
  <c r="I97" i="31"/>
  <c r="V96" i="31"/>
  <c r="L95" i="31"/>
  <c r="F95" i="31"/>
  <c r="R93" i="31"/>
  <c r="I93" i="31"/>
  <c r="V92" i="31"/>
  <c r="L91" i="31"/>
  <c r="F91" i="31"/>
  <c r="R89" i="31"/>
  <c r="I89" i="31"/>
  <c r="V88" i="31"/>
  <c r="L87" i="31"/>
  <c r="F87" i="31"/>
  <c r="R85" i="31"/>
  <c r="I85" i="31"/>
  <c r="V84" i="31"/>
  <c r="L83" i="31"/>
  <c r="F83" i="31"/>
  <c r="R81" i="31"/>
  <c r="I81" i="31"/>
  <c r="V80" i="31"/>
  <c r="L79" i="31"/>
  <c r="F79" i="31"/>
  <c r="R77" i="31"/>
  <c r="I77" i="31"/>
  <c r="V76" i="31"/>
  <c r="L75" i="31"/>
  <c r="F75" i="31"/>
  <c r="R73" i="31"/>
  <c r="I73" i="31"/>
  <c r="V72" i="31"/>
  <c r="L71" i="31"/>
  <c r="F71" i="31"/>
  <c r="R69" i="31"/>
  <c r="I69" i="31"/>
  <c r="V68" i="31"/>
  <c r="L67" i="31"/>
  <c r="F67" i="31"/>
  <c r="R65" i="31"/>
  <c r="I65" i="31"/>
  <c r="V64" i="31"/>
  <c r="L63" i="31"/>
  <c r="F63" i="31"/>
  <c r="F62" i="31"/>
  <c r="L62" i="31"/>
  <c r="D36" i="27"/>
  <c r="D32" i="27"/>
  <c r="D28" i="27"/>
  <c r="D24" i="27"/>
  <c r="D20" i="27"/>
  <c r="D16" i="27"/>
  <c r="D12" i="27"/>
  <c r="D8" i="27"/>
  <c r="V62" i="31"/>
  <c r="D54" i="27"/>
  <c r="D50" i="27"/>
  <c r="D46" i="27"/>
  <c r="D42" i="27"/>
  <c r="D38" i="27"/>
  <c r="D34" i="27"/>
  <c r="D30" i="27"/>
  <c r="D26" i="27"/>
  <c r="D22" i="27"/>
  <c r="D18" i="27"/>
  <c r="D14" i="27"/>
  <c r="D10" i="27"/>
  <c r="D6" i="27"/>
  <c r="D48" i="27"/>
  <c r="D40" i="27"/>
  <c r="D56" i="27"/>
  <c r="D52" i="27"/>
  <c r="D44" i="27"/>
  <c r="D55" i="27"/>
  <c r="D51" i="27"/>
  <c r="D47" i="27"/>
  <c r="D43" i="27"/>
  <c r="D39" i="27"/>
  <c r="D35" i="27"/>
  <c r="D31" i="27"/>
  <c r="D27" i="27"/>
  <c r="D23" i="27"/>
  <c r="D19" i="27"/>
  <c r="D15" i="27"/>
  <c r="D11" i="27"/>
  <c r="D7" i="27"/>
  <c r="D57" i="27"/>
  <c r="D53" i="27"/>
  <c r="D49" i="27"/>
  <c r="D45" i="27"/>
  <c r="D41" i="27"/>
  <c r="D37" i="27"/>
  <c r="D33" i="27"/>
  <c r="D29" i="27"/>
  <c r="D25" i="27"/>
  <c r="D21" i="27"/>
  <c r="D17" i="27"/>
  <c r="D13" i="27"/>
  <c r="D9" i="27"/>
  <c r="M55" i="30"/>
  <c r="M51" i="30"/>
  <c r="M47" i="30"/>
  <c r="M43" i="30"/>
  <c r="M39" i="30"/>
  <c r="M35" i="30"/>
  <c r="M31" i="30"/>
  <c r="M27" i="30"/>
  <c r="M23" i="30"/>
  <c r="M19" i="30"/>
  <c r="M15" i="30"/>
  <c r="M11" i="30"/>
  <c r="M7" i="30"/>
  <c r="J54" i="30"/>
  <c r="J50" i="30"/>
  <c r="J46" i="30"/>
  <c r="J42" i="30"/>
  <c r="J38" i="30"/>
  <c r="J34" i="30"/>
  <c r="J30" i="30"/>
  <c r="J26" i="30"/>
  <c r="J22" i="30"/>
  <c r="J18" i="30"/>
  <c r="J14" i="30"/>
  <c r="J10" i="30"/>
  <c r="J6" i="30"/>
  <c r="Q55" i="30"/>
  <c r="Q51" i="30"/>
  <c r="Q47" i="30"/>
  <c r="Q43" i="30"/>
  <c r="Q39" i="30"/>
  <c r="Q35" i="30"/>
  <c r="Q31" i="30"/>
  <c r="Q27" i="30"/>
  <c r="Q23" i="30"/>
  <c r="Q19" i="30"/>
  <c r="Q15" i="30"/>
  <c r="Q11" i="30"/>
  <c r="I34" i="22"/>
  <c r="I30" i="22"/>
  <c r="I18" i="22"/>
  <c r="I14" i="22"/>
  <c r="I10" i="22"/>
  <c r="I6" i="22"/>
  <c r="J57" i="30"/>
  <c r="J53" i="30"/>
  <c r="J49" i="30"/>
  <c r="J45" i="30"/>
  <c r="J41" i="30"/>
  <c r="J37" i="30"/>
  <c r="J33" i="30"/>
  <c r="J29" i="30"/>
  <c r="J25" i="30"/>
  <c r="J21" i="30"/>
  <c r="J17" i="30"/>
  <c r="J13" i="30"/>
  <c r="J9" i="30"/>
  <c r="D41" i="22"/>
  <c r="D9" i="22"/>
  <c r="I43" i="22"/>
  <c r="D75" i="26"/>
  <c r="N57" i="30"/>
  <c r="M54" i="30"/>
  <c r="K54" i="30"/>
  <c r="N53" i="30"/>
  <c r="M50" i="30"/>
  <c r="K50" i="30"/>
  <c r="N49" i="30"/>
  <c r="M46" i="30"/>
  <c r="K46" i="30"/>
  <c r="N45" i="30"/>
  <c r="M42" i="30"/>
  <c r="K42" i="30"/>
  <c r="N41" i="30"/>
  <c r="M38" i="30"/>
  <c r="K38" i="30"/>
  <c r="N37" i="30"/>
  <c r="M34" i="30"/>
  <c r="K34" i="30"/>
  <c r="N33" i="30"/>
  <c r="M30" i="30"/>
  <c r="K30" i="30"/>
  <c r="N29" i="30"/>
  <c r="M26" i="30"/>
  <c r="K26" i="30"/>
  <c r="N25" i="30"/>
  <c r="M22" i="30"/>
  <c r="K22" i="30"/>
  <c r="N21" i="30"/>
  <c r="M18" i="30"/>
  <c r="K18" i="30"/>
  <c r="N17" i="30"/>
  <c r="M14" i="30"/>
  <c r="K14" i="30"/>
  <c r="N13" i="30"/>
  <c r="M10" i="30"/>
  <c r="K10" i="30"/>
  <c r="N9" i="30"/>
  <c r="Q7" i="30"/>
  <c r="M6" i="30"/>
  <c r="K6" i="30"/>
  <c r="J56" i="30"/>
  <c r="J52" i="30"/>
  <c r="J48" i="30"/>
  <c r="J44" i="30"/>
  <c r="J40" i="30"/>
  <c r="J36" i="30"/>
  <c r="J32" i="30"/>
  <c r="J28" i="30"/>
  <c r="J24" i="30"/>
  <c r="J20" i="30"/>
  <c r="J16" i="30"/>
  <c r="J12" i="30"/>
  <c r="J8" i="30"/>
  <c r="M56" i="30"/>
  <c r="M52" i="30"/>
  <c r="M48" i="30"/>
  <c r="M44" i="30"/>
  <c r="M40" i="30"/>
  <c r="M36" i="30"/>
  <c r="M32" i="30"/>
  <c r="M28" i="30"/>
  <c r="M24" i="30"/>
  <c r="M20" i="30"/>
  <c r="M16" i="30"/>
  <c r="M12" i="30"/>
  <c r="M8" i="30"/>
  <c r="F26" i="31"/>
  <c r="D17" i="22"/>
  <c r="E57" i="30"/>
  <c r="I54" i="30"/>
  <c r="E53" i="30"/>
  <c r="I50" i="30"/>
  <c r="E49" i="30"/>
  <c r="I46" i="30"/>
  <c r="E45" i="30"/>
  <c r="I42" i="30"/>
  <c r="E41" i="30"/>
  <c r="I38" i="30"/>
  <c r="E37" i="30"/>
  <c r="I34" i="30"/>
  <c r="E33" i="30"/>
  <c r="I30" i="30"/>
  <c r="E29" i="30"/>
  <c r="I26" i="30"/>
  <c r="E25" i="30"/>
  <c r="I22" i="30"/>
  <c r="E21" i="30"/>
  <c r="I18" i="30"/>
  <c r="E17" i="30"/>
  <c r="I14" i="30"/>
  <c r="E13" i="30"/>
  <c r="I10" i="30"/>
  <c r="E9" i="30"/>
  <c r="I6" i="30"/>
  <c r="F36" i="31"/>
  <c r="D97" i="26"/>
  <c r="I11" i="22"/>
  <c r="D107" i="26"/>
  <c r="D91" i="26"/>
  <c r="D102" i="26"/>
  <c r="D70" i="26"/>
  <c r="Q56" i="30"/>
  <c r="K55" i="30"/>
  <c r="I55" i="30"/>
  <c r="E54" i="30"/>
  <c r="N54" i="30"/>
  <c r="Q52" i="30"/>
  <c r="K51" i="30"/>
  <c r="I51" i="30"/>
  <c r="E50" i="30"/>
  <c r="N50" i="30"/>
  <c r="Q48" i="30"/>
  <c r="K47" i="30"/>
  <c r="I47" i="30"/>
  <c r="E46" i="30"/>
  <c r="N46" i="30"/>
  <c r="Q44" i="30"/>
  <c r="K43" i="30"/>
  <c r="I43" i="30"/>
  <c r="E42" i="30"/>
  <c r="N42" i="30"/>
  <c r="Q40" i="30"/>
  <c r="K39" i="30"/>
  <c r="I39" i="30"/>
  <c r="E38" i="30"/>
  <c r="N38" i="30"/>
  <c r="Q36" i="30"/>
  <c r="K35" i="30"/>
  <c r="I35" i="30"/>
  <c r="E34" i="30"/>
  <c r="N34" i="30"/>
  <c r="Q32" i="30"/>
  <c r="K31" i="30"/>
  <c r="I31" i="30"/>
  <c r="E30" i="30"/>
  <c r="N30" i="30"/>
  <c r="Q28" i="30"/>
  <c r="K27" i="30"/>
  <c r="I27" i="30"/>
  <c r="E26" i="30"/>
  <c r="N26" i="30"/>
  <c r="Q24" i="30"/>
  <c r="K23" i="30"/>
  <c r="I23" i="30"/>
  <c r="E22" i="30"/>
  <c r="N22" i="30"/>
  <c r="Q20" i="30"/>
  <c r="K19" i="30"/>
  <c r="I19" i="30"/>
  <c r="E18" i="30"/>
  <c r="N18" i="30"/>
  <c r="Q16" i="30"/>
  <c r="K15" i="30"/>
  <c r="I15" i="30"/>
  <c r="E14" i="30"/>
  <c r="N14" i="30"/>
  <c r="Q12" i="30"/>
  <c r="K11" i="30"/>
  <c r="I11" i="30"/>
  <c r="E10" i="30"/>
  <c r="N10" i="30"/>
  <c r="Q8" i="30"/>
  <c r="K7" i="30"/>
  <c r="I7" i="30"/>
  <c r="E6" i="30"/>
  <c r="N6" i="30"/>
  <c r="D54" i="22"/>
  <c r="D50" i="22"/>
  <c r="D46" i="22"/>
  <c r="D42" i="22"/>
  <c r="D38" i="22"/>
  <c r="D34" i="22"/>
  <c r="D30" i="22"/>
  <c r="D26" i="22"/>
  <c r="D22" i="22"/>
  <c r="D18" i="22"/>
  <c r="D14" i="22"/>
  <c r="D10" i="22"/>
  <c r="D6" i="22"/>
  <c r="F46" i="31"/>
  <c r="F14" i="31"/>
  <c r="D86" i="26"/>
  <c r="D62" i="26"/>
  <c r="Q57" i="30"/>
  <c r="K56" i="30"/>
  <c r="I56" i="30"/>
  <c r="E55" i="30"/>
  <c r="N55" i="30"/>
  <c r="Q53" i="30"/>
  <c r="K52" i="30"/>
  <c r="I52" i="30"/>
  <c r="E51" i="30"/>
  <c r="N51" i="30"/>
  <c r="Q49" i="30"/>
  <c r="K48" i="30"/>
  <c r="I48" i="30"/>
  <c r="E47" i="30"/>
  <c r="N47" i="30"/>
  <c r="Q45" i="30"/>
  <c r="K44" i="30"/>
  <c r="I44" i="30"/>
  <c r="E43" i="30"/>
  <c r="N43" i="30"/>
  <c r="Q41" i="30"/>
  <c r="K40" i="30"/>
  <c r="I40" i="30"/>
  <c r="E39" i="30"/>
  <c r="N39" i="30"/>
  <c r="Q37" i="30"/>
  <c r="K36" i="30"/>
  <c r="I36" i="30"/>
  <c r="E35" i="30"/>
  <c r="N35" i="30"/>
  <c r="Q33" i="30"/>
  <c r="K32" i="30"/>
  <c r="I32" i="30"/>
  <c r="E31" i="30"/>
  <c r="N31" i="30"/>
  <c r="Q29" i="30"/>
  <c r="K28" i="30"/>
  <c r="I28" i="30"/>
  <c r="E27" i="30"/>
  <c r="N27" i="30"/>
  <c r="Q25" i="30"/>
  <c r="K24" i="30"/>
  <c r="I24" i="30"/>
  <c r="E23" i="30"/>
  <c r="N23" i="30"/>
  <c r="Q21" i="30"/>
  <c r="K20" i="30"/>
  <c r="I20" i="30"/>
  <c r="E19" i="30"/>
  <c r="N19" i="30"/>
  <c r="Q17" i="30"/>
  <c r="K16" i="30"/>
  <c r="I16" i="30"/>
  <c r="E15" i="30"/>
  <c r="N15" i="30"/>
  <c r="Q13" i="30"/>
  <c r="K12" i="30"/>
  <c r="I12" i="30"/>
  <c r="E11" i="30"/>
  <c r="N11" i="30"/>
  <c r="Q9" i="30"/>
  <c r="K8" i="30"/>
  <c r="I8" i="30"/>
  <c r="E7" i="30"/>
  <c r="N7" i="30"/>
  <c r="D57" i="22"/>
  <c r="D49" i="22"/>
  <c r="D33" i="22"/>
  <c r="D25" i="22"/>
  <c r="F38" i="31"/>
  <c r="D81" i="26"/>
  <c r="J55" i="30"/>
  <c r="J51" i="30"/>
  <c r="J47" i="30"/>
  <c r="J43" i="30"/>
  <c r="J39" i="30"/>
  <c r="J35" i="30"/>
  <c r="J31" i="30"/>
  <c r="J27" i="30"/>
  <c r="J23" i="30"/>
  <c r="J19" i="30"/>
  <c r="J15" i="30"/>
  <c r="J11" i="30"/>
  <c r="J7" i="30"/>
  <c r="M57" i="30"/>
  <c r="K57" i="30"/>
  <c r="I57" i="30"/>
  <c r="E56" i="30"/>
  <c r="N56" i="30"/>
  <c r="Q54" i="30"/>
  <c r="M53" i="30"/>
  <c r="K53" i="30"/>
  <c r="I53" i="30"/>
  <c r="E52" i="30"/>
  <c r="N52" i="30"/>
  <c r="Q50" i="30"/>
  <c r="M49" i="30"/>
  <c r="K49" i="30"/>
  <c r="I49" i="30"/>
  <c r="E48" i="30"/>
  <c r="N48" i="30"/>
  <c r="Q46" i="30"/>
  <c r="M45" i="30"/>
  <c r="K45" i="30"/>
  <c r="I45" i="30"/>
  <c r="E44" i="30"/>
  <c r="N44" i="30"/>
  <c r="Q42" i="30"/>
  <c r="M41" i="30"/>
  <c r="K41" i="30"/>
  <c r="I41" i="30"/>
  <c r="E40" i="30"/>
  <c r="N40" i="30"/>
  <c r="Q38" i="30"/>
  <c r="M37" i="30"/>
  <c r="K37" i="30"/>
  <c r="I37" i="30"/>
  <c r="E36" i="30"/>
  <c r="N36" i="30"/>
  <c r="Q34" i="30"/>
  <c r="M33" i="30"/>
  <c r="K33" i="30"/>
  <c r="I33" i="30"/>
  <c r="E32" i="30"/>
  <c r="N32" i="30"/>
  <c r="Q30" i="30"/>
  <c r="M29" i="30"/>
  <c r="K29" i="30"/>
  <c r="I29" i="30"/>
  <c r="E28" i="30"/>
  <c r="N28" i="30"/>
  <c r="Q26" i="30"/>
  <c r="M25" i="30"/>
  <c r="K25" i="30"/>
  <c r="I25" i="30"/>
  <c r="E24" i="30"/>
  <c r="N24" i="30"/>
  <c r="Q22" i="30"/>
  <c r="M21" i="30"/>
  <c r="K21" i="30"/>
  <c r="I21" i="30"/>
  <c r="E20" i="30"/>
  <c r="N20" i="30"/>
  <c r="Q18" i="30"/>
  <c r="M17" i="30"/>
  <c r="K17" i="30"/>
  <c r="I17" i="30"/>
  <c r="E16" i="30"/>
  <c r="N16" i="30"/>
  <c r="Q14" i="30"/>
  <c r="M13" i="30"/>
  <c r="K13" i="30"/>
  <c r="I13" i="30"/>
  <c r="E12" i="30"/>
  <c r="N12" i="30"/>
  <c r="Q10" i="30"/>
  <c r="M9" i="30"/>
  <c r="K9" i="30"/>
  <c r="I9" i="30"/>
  <c r="E8" i="30"/>
  <c r="N8" i="30"/>
  <c r="Q6" i="30"/>
  <c r="I54" i="22"/>
  <c r="I50" i="22"/>
  <c r="I46" i="22"/>
  <c r="I42" i="22"/>
  <c r="I38" i="22"/>
  <c r="I26" i="22"/>
  <c r="I22" i="22"/>
  <c r="I56" i="22"/>
  <c r="I48" i="22"/>
  <c r="I40" i="22"/>
  <c r="I32" i="22"/>
  <c r="I24" i="22"/>
  <c r="I20" i="22"/>
  <c r="I16" i="22"/>
  <c r="I12" i="22"/>
  <c r="I8" i="22"/>
  <c r="F47" i="31"/>
  <c r="F43" i="31"/>
  <c r="F31" i="31"/>
  <c r="F27" i="31"/>
  <c r="F15" i="31"/>
  <c r="F11" i="31"/>
  <c r="I51" i="22"/>
  <c r="I35" i="22"/>
  <c r="I27" i="22"/>
  <c r="I19" i="22"/>
  <c r="D113" i="26"/>
  <c r="D103" i="26"/>
  <c r="D95" i="26"/>
  <c r="D83" i="26"/>
  <c r="D71" i="26"/>
  <c r="D63" i="26"/>
  <c r="D98" i="26"/>
  <c r="D82" i="26"/>
  <c r="D78" i="26"/>
  <c r="D166" i="26"/>
  <c r="D162" i="26"/>
  <c r="D158" i="26"/>
  <c r="D154" i="26"/>
  <c r="D150" i="26"/>
  <c r="D146" i="26"/>
  <c r="D142" i="26"/>
  <c r="D138" i="26"/>
  <c r="D134" i="26"/>
  <c r="D126" i="26"/>
  <c r="D122" i="26"/>
  <c r="D118" i="26"/>
  <c r="D53" i="22"/>
  <c r="D45" i="22"/>
  <c r="D37" i="22"/>
  <c r="D29" i="22"/>
  <c r="D21" i="22"/>
  <c r="D13" i="22"/>
  <c r="I57" i="22"/>
  <c r="I53" i="22"/>
  <c r="I49" i="22"/>
  <c r="I45" i="22"/>
  <c r="I41" i="22"/>
  <c r="I37" i="22"/>
  <c r="I33" i="22"/>
  <c r="I29" i="22"/>
  <c r="I25" i="22"/>
  <c r="I21" i="22"/>
  <c r="I17" i="22"/>
  <c r="I13" i="22"/>
  <c r="I9" i="22"/>
  <c r="I55" i="22"/>
  <c r="I52" i="22"/>
  <c r="I47" i="22"/>
  <c r="I44" i="22"/>
  <c r="I39" i="22"/>
  <c r="I36" i="22"/>
  <c r="I31" i="22"/>
  <c r="I28" i="22"/>
  <c r="I23" i="22"/>
  <c r="I15" i="22"/>
  <c r="I7" i="22"/>
  <c r="F58" i="31"/>
  <c r="F22" i="31"/>
  <c r="D111" i="26"/>
  <c r="D99" i="26"/>
  <c r="D87" i="26"/>
  <c r="D79" i="26"/>
  <c r="D67" i="26"/>
  <c r="D110" i="26"/>
  <c r="D106" i="26"/>
  <c r="D94" i="26"/>
  <c r="D90" i="26"/>
  <c r="D74" i="26"/>
  <c r="D66" i="26"/>
  <c r="D130" i="26"/>
  <c r="D165" i="26"/>
  <c r="D161" i="26"/>
  <c r="D157" i="26"/>
  <c r="D153" i="26"/>
  <c r="D149" i="26"/>
  <c r="D145" i="26"/>
  <c r="D141" i="26"/>
  <c r="D137" i="26"/>
  <c r="D133" i="26"/>
  <c r="D129" i="26"/>
  <c r="D125" i="26"/>
  <c r="D121" i="26"/>
  <c r="D117" i="26"/>
  <c r="F54" i="31"/>
  <c r="F42" i="31"/>
  <c r="F30" i="31"/>
  <c r="F16" i="31"/>
  <c r="F10" i="31"/>
  <c r="D109" i="26"/>
  <c r="D105" i="26"/>
  <c r="D101" i="26"/>
  <c r="D93" i="26"/>
  <c r="D89" i="26"/>
  <c r="D85" i="26"/>
  <c r="D77" i="26"/>
  <c r="D73" i="26"/>
  <c r="D69" i="26"/>
  <c r="D65" i="26"/>
  <c r="D55" i="22"/>
  <c r="D51" i="22"/>
  <c r="D47" i="22"/>
  <c r="D43" i="22"/>
  <c r="D39" i="22"/>
  <c r="D35" i="22"/>
  <c r="D31" i="22"/>
  <c r="D27" i="22"/>
  <c r="D23" i="22"/>
  <c r="D19" i="22"/>
  <c r="D15" i="22"/>
  <c r="D11" i="22"/>
  <c r="D7" i="22"/>
  <c r="F45" i="31"/>
  <c r="F33" i="31"/>
  <c r="F25" i="31"/>
  <c r="F9" i="31"/>
  <c r="D168" i="26"/>
  <c r="D164" i="26"/>
  <c r="D160" i="26"/>
  <c r="D156" i="26"/>
  <c r="D152" i="26"/>
  <c r="D148" i="26"/>
  <c r="D144" i="26"/>
  <c r="D140" i="26"/>
  <c r="D136" i="26"/>
  <c r="D132" i="26"/>
  <c r="D128" i="26"/>
  <c r="D124" i="26"/>
  <c r="D120" i="26"/>
  <c r="F56" i="31"/>
  <c r="F44" i="31"/>
  <c r="F40" i="31"/>
  <c r="F28" i="31"/>
  <c r="F24" i="31"/>
  <c r="F12" i="31"/>
  <c r="F8" i="31"/>
  <c r="F52" i="31"/>
  <c r="F32" i="31"/>
  <c r="F57" i="31"/>
  <c r="F49" i="31"/>
  <c r="F37" i="31"/>
  <c r="F17" i="31"/>
  <c r="D112" i="26"/>
  <c r="D108" i="26"/>
  <c r="D104" i="26"/>
  <c r="D100" i="26"/>
  <c r="D96" i="26"/>
  <c r="D92" i="26"/>
  <c r="D88" i="26"/>
  <c r="D84" i="26"/>
  <c r="D80" i="26"/>
  <c r="D76" i="26"/>
  <c r="D72" i="26"/>
  <c r="D68" i="26"/>
  <c r="D64" i="26"/>
  <c r="D167" i="26"/>
  <c r="D163" i="26"/>
  <c r="D159" i="26"/>
  <c r="D155" i="26"/>
  <c r="D151" i="26"/>
  <c r="D147" i="26"/>
  <c r="D143" i="26"/>
  <c r="D139" i="26"/>
  <c r="D135" i="26"/>
  <c r="D131" i="26"/>
  <c r="D127" i="26"/>
  <c r="D123" i="26"/>
  <c r="D119" i="26"/>
  <c r="F48" i="31"/>
  <c r="F53" i="31"/>
  <c r="F41" i="31"/>
  <c r="F29" i="31"/>
  <c r="F21" i="31"/>
  <c r="F13" i="31"/>
  <c r="D56" i="22"/>
  <c r="D52" i="22"/>
  <c r="D48" i="22"/>
  <c r="D44" i="22"/>
  <c r="D40" i="22"/>
  <c r="D36" i="22"/>
  <c r="D32" i="22"/>
  <c r="D28" i="22"/>
  <c r="D24" i="22"/>
  <c r="D20" i="22"/>
  <c r="D16" i="22"/>
  <c r="D12" i="22"/>
  <c r="D8" i="22"/>
  <c r="F20" i="31"/>
  <c r="F51" i="31"/>
  <c r="F35" i="31"/>
  <c r="F19" i="31"/>
  <c r="F55" i="31"/>
  <c r="F50" i="31"/>
  <c r="F39" i="31"/>
  <c r="F34" i="31"/>
  <c r="F23" i="31"/>
  <c r="F18" i="31"/>
  <c r="F7" i="31"/>
  <c r="G6" i="21"/>
  <c r="H6" i="21"/>
  <c r="L6" i="21"/>
  <c r="R6" i="21"/>
  <c r="O6" i="21"/>
  <c r="P6" i="21"/>
  <c r="G7" i="21"/>
  <c r="H7" i="21"/>
  <c r="L7" i="21"/>
  <c r="R7" i="21"/>
  <c r="O7" i="21"/>
  <c r="P7" i="21"/>
  <c r="G8" i="21"/>
  <c r="H8" i="21"/>
  <c r="R8" i="21"/>
  <c r="O8" i="21"/>
  <c r="P8" i="21"/>
  <c r="G9" i="21"/>
  <c r="H9" i="21"/>
  <c r="L9" i="21"/>
  <c r="R9" i="21"/>
  <c r="O9" i="21"/>
  <c r="P9" i="21"/>
  <c r="G10" i="21"/>
  <c r="H10" i="21"/>
  <c r="L10" i="21"/>
  <c r="R10" i="21"/>
  <c r="O10" i="21"/>
  <c r="P10" i="21"/>
  <c r="G11" i="21"/>
  <c r="H11" i="21"/>
  <c r="L11" i="21"/>
  <c r="R11" i="21"/>
  <c r="O11" i="21"/>
  <c r="P11" i="21"/>
  <c r="G12" i="21"/>
  <c r="H12" i="21"/>
  <c r="L12" i="21"/>
  <c r="R12" i="21"/>
  <c r="O12" i="21"/>
  <c r="P12" i="21"/>
  <c r="G13" i="21"/>
  <c r="H13" i="21"/>
  <c r="L13" i="21"/>
  <c r="R13" i="21"/>
  <c r="O13" i="21"/>
  <c r="P13" i="21"/>
  <c r="G14" i="21"/>
  <c r="H14" i="21"/>
  <c r="L14" i="21"/>
  <c r="R14" i="21"/>
  <c r="O14" i="21"/>
  <c r="P14" i="21"/>
  <c r="G15" i="21"/>
  <c r="H15" i="21"/>
  <c r="L15" i="21"/>
  <c r="R15" i="21"/>
  <c r="O15" i="21"/>
  <c r="P15" i="21"/>
  <c r="G16" i="21"/>
  <c r="H16" i="21"/>
  <c r="L16" i="21"/>
  <c r="R16" i="21"/>
  <c r="O16" i="21"/>
  <c r="P16" i="21"/>
  <c r="G17" i="21"/>
  <c r="H17" i="21"/>
  <c r="L17" i="21"/>
  <c r="R17" i="21"/>
  <c r="O17" i="21"/>
  <c r="P17" i="21"/>
  <c r="G18" i="21"/>
  <c r="H18" i="21"/>
  <c r="L18" i="21"/>
  <c r="R18" i="21"/>
  <c r="O18" i="21"/>
  <c r="P18" i="21"/>
  <c r="G19" i="21"/>
  <c r="H19" i="21"/>
  <c r="L19" i="21"/>
  <c r="R19" i="21"/>
  <c r="O19" i="21"/>
  <c r="P19" i="21"/>
  <c r="G20" i="21"/>
  <c r="H20" i="21"/>
  <c r="L20" i="21"/>
  <c r="R20" i="21"/>
  <c r="O20" i="21"/>
  <c r="P20" i="21"/>
  <c r="G21" i="21"/>
  <c r="H21" i="21"/>
  <c r="L21" i="21"/>
  <c r="R21" i="21"/>
  <c r="O21" i="21"/>
  <c r="P21" i="21"/>
  <c r="G22" i="21"/>
  <c r="H22" i="21"/>
  <c r="R22" i="21"/>
  <c r="O22" i="21"/>
  <c r="P22" i="21"/>
  <c r="G23" i="21"/>
  <c r="H23" i="21"/>
  <c r="L23" i="21"/>
  <c r="R23" i="21"/>
  <c r="O23" i="21"/>
  <c r="P23" i="21"/>
  <c r="G24" i="21"/>
  <c r="H24" i="21"/>
  <c r="L24" i="21"/>
  <c r="R24" i="21"/>
  <c r="O24" i="21"/>
  <c r="P24" i="21"/>
  <c r="G25" i="21"/>
  <c r="H25" i="21"/>
  <c r="L25" i="21"/>
  <c r="R25" i="21"/>
  <c r="O25" i="21"/>
  <c r="P25" i="21"/>
  <c r="G26" i="21"/>
  <c r="H26" i="21"/>
  <c r="L26" i="21"/>
  <c r="R26" i="21"/>
  <c r="O26" i="21"/>
  <c r="P26" i="21"/>
  <c r="G27" i="21"/>
  <c r="H27" i="21"/>
  <c r="L27" i="21"/>
  <c r="R27" i="21"/>
  <c r="O27" i="21"/>
  <c r="P27" i="21"/>
  <c r="G28" i="21"/>
  <c r="H28" i="21"/>
  <c r="L28" i="21"/>
  <c r="R28" i="21"/>
  <c r="O28" i="21"/>
  <c r="P28" i="21"/>
  <c r="G29" i="21"/>
  <c r="H29" i="21"/>
  <c r="L29" i="21"/>
  <c r="R29" i="21"/>
  <c r="O29" i="21"/>
  <c r="P29" i="21"/>
  <c r="G30" i="21"/>
  <c r="H30" i="21"/>
  <c r="L30" i="21"/>
  <c r="R30" i="21"/>
  <c r="O30" i="21"/>
  <c r="P30" i="21"/>
  <c r="G31" i="21"/>
  <c r="H31" i="21"/>
  <c r="L31" i="21"/>
  <c r="R31" i="21"/>
  <c r="O31" i="21"/>
  <c r="P31" i="21"/>
  <c r="G32" i="21"/>
  <c r="H32" i="21"/>
  <c r="R32" i="21"/>
  <c r="O32" i="21"/>
  <c r="P32" i="21"/>
  <c r="G33" i="21"/>
  <c r="H33" i="21"/>
  <c r="L33" i="21"/>
  <c r="R33" i="21"/>
  <c r="O33" i="21"/>
  <c r="P33" i="21"/>
  <c r="G34" i="21"/>
  <c r="H34" i="21"/>
  <c r="L34" i="21"/>
  <c r="R34" i="21"/>
  <c r="O34" i="21"/>
  <c r="P34" i="21"/>
  <c r="G35" i="21"/>
  <c r="H35" i="21"/>
  <c r="L35" i="21"/>
  <c r="R35" i="21"/>
  <c r="O35" i="21"/>
  <c r="P35" i="21"/>
  <c r="G36" i="21"/>
  <c r="H36" i="21"/>
  <c r="L36" i="21"/>
  <c r="R36" i="21"/>
  <c r="O36" i="21"/>
  <c r="P36" i="21"/>
  <c r="G37" i="21"/>
  <c r="H37" i="21"/>
  <c r="L37" i="21"/>
  <c r="R37" i="21"/>
  <c r="O37" i="21"/>
  <c r="P37" i="21"/>
  <c r="G38" i="21"/>
  <c r="H38" i="21"/>
  <c r="L38" i="21"/>
  <c r="R38" i="21"/>
  <c r="O38" i="21"/>
  <c r="P38" i="21"/>
  <c r="G39" i="21"/>
  <c r="H39" i="21"/>
  <c r="L39" i="21"/>
  <c r="R39" i="21"/>
  <c r="O39" i="21"/>
  <c r="P39" i="21"/>
  <c r="G40" i="21"/>
  <c r="H40" i="21"/>
  <c r="L40" i="21"/>
  <c r="R40" i="21"/>
  <c r="O40" i="21"/>
  <c r="P40" i="21"/>
  <c r="G41" i="21"/>
  <c r="H41" i="21"/>
  <c r="L41" i="21"/>
  <c r="R41" i="21"/>
  <c r="O41" i="21"/>
  <c r="P41" i="21"/>
  <c r="G42" i="21"/>
  <c r="H42" i="21"/>
  <c r="L42" i="21"/>
  <c r="R42" i="21"/>
  <c r="O42" i="21"/>
  <c r="P42" i="21"/>
  <c r="G43" i="21"/>
  <c r="H43" i="21"/>
  <c r="L43" i="21"/>
  <c r="R43" i="21"/>
  <c r="O43" i="21"/>
  <c r="P43" i="21"/>
  <c r="G44" i="21"/>
  <c r="H44" i="21"/>
  <c r="L44" i="21"/>
  <c r="R44" i="21"/>
  <c r="O44" i="21"/>
  <c r="P44" i="21"/>
  <c r="G45" i="21"/>
  <c r="H45" i="21"/>
  <c r="L45" i="21"/>
  <c r="R45" i="21"/>
  <c r="O45" i="21"/>
  <c r="P45" i="21"/>
  <c r="G46" i="21"/>
  <c r="H46" i="21"/>
  <c r="L46" i="21"/>
  <c r="R46" i="21"/>
  <c r="O46" i="21"/>
  <c r="P46" i="21"/>
  <c r="G47" i="21"/>
  <c r="H47" i="21"/>
  <c r="L47" i="21"/>
  <c r="R47" i="21"/>
  <c r="O47" i="21"/>
  <c r="P47" i="21"/>
  <c r="G48" i="21"/>
  <c r="H48" i="21"/>
  <c r="L48" i="21"/>
  <c r="R48" i="21"/>
  <c r="O48" i="21"/>
  <c r="P48" i="21"/>
  <c r="G49" i="21"/>
  <c r="H49" i="21"/>
  <c r="L49" i="21"/>
  <c r="R49" i="21"/>
  <c r="O49" i="21"/>
  <c r="P49" i="21"/>
  <c r="G50" i="21"/>
  <c r="H50" i="21"/>
  <c r="L50" i="21"/>
  <c r="R50" i="21"/>
  <c r="O50" i="21"/>
  <c r="P50" i="21"/>
  <c r="G51" i="21"/>
  <c r="H51" i="21"/>
  <c r="L51" i="21"/>
  <c r="R51" i="21"/>
  <c r="O51" i="21"/>
  <c r="P51" i="21"/>
  <c r="G52" i="21"/>
  <c r="H52" i="21"/>
  <c r="L52" i="21"/>
  <c r="R52" i="21"/>
  <c r="O52" i="21"/>
  <c r="P52" i="21"/>
  <c r="G53" i="21"/>
  <c r="H53" i="21"/>
  <c r="L53" i="21"/>
  <c r="R53" i="21"/>
  <c r="O53" i="21"/>
  <c r="P53" i="21"/>
  <c r="G54" i="21"/>
  <c r="H54" i="21"/>
  <c r="L54" i="21"/>
  <c r="R54" i="21"/>
  <c r="O54" i="21"/>
  <c r="P54" i="21"/>
  <c r="G55" i="21"/>
  <c r="H55" i="21"/>
  <c r="L55" i="21"/>
  <c r="R55" i="21"/>
  <c r="O55" i="21"/>
  <c r="P55" i="21"/>
  <c r="G56" i="21"/>
  <c r="H56" i="21"/>
  <c r="L56" i="21"/>
  <c r="R56" i="21"/>
  <c r="O56" i="21"/>
  <c r="P56" i="21"/>
  <c r="G57" i="21"/>
  <c r="H57" i="21"/>
  <c r="L57" i="21"/>
  <c r="R57" i="21"/>
  <c r="O57" i="21"/>
  <c r="P57" i="21"/>
  <c r="L32" i="21"/>
  <c r="L22" i="21"/>
  <c r="D50" i="20"/>
  <c r="D42" i="20"/>
  <c r="D34" i="20"/>
  <c r="D30" i="20"/>
  <c r="D22" i="20"/>
  <c r="D14" i="20"/>
  <c r="D6" i="20"/>
  <c r="N57" i="21"/>
  <c r="D54" i="20"/>
  <c r="D46" i="20"/>
  <c r="D38" i="20"/>
  <c r="D26" i="20"/>
  <c r="D18" i="20"/>
  <c r="D10" i="20"/>
  <c r="D49" i="20"/>
  <c r="D37" i="20"/>
  <c r="D25" i="20"/>
  <c r="D13" i="20"/>
  <c r="D57" i="20"/>
  <c r="D53" i="20"/>
  <c r="D45" i="20"/>
  <c r="D41" i="20"/>
  <c r="D33" i="20"/>
  <c r="D29" i="20"/>
  <c r="D21" i="20"/>
  <c r="D17" i="20"/>
  <c r="D9" i="20"/>
  <c r="D56" i="20"/>
  <c r="D52" i="20"/>
  <c r="D48" i="20"/>
  <c r="D44" i="20"/>
  <c r="D40" i="20"/>
  <c r="D36" i="20"/>
  <c r="D32" i="20"/>
  <c r="D28" i="20"/>
  <c r="D24" i="20"/>
  <c r="D20" i="20"/>
  <c r="D16" i="20"/>
  <c r="D12" i="20"/>
  <c r="D8" i="20"/>
  <c r="D55" i="20"/>
  <c r="D51" i="20"/>
  <c r="D47" i="20"/>
  <c r="D43" i="20"/>
  <c r="D39" i="20"/>
  <c r="D35" i="20"/>
  <c r="D31" i="20"/>
  <c r="D27" i="20"/>
  <c r="D23" i="20"/>
  <c r="D19" i="20"/>
  <c r="D15" i="20"/>
  <c r="D11" i="20"/>
  <c r="D7" i="20"/>
  <c r="D8" i="30"/>
  <c r="D24" i="30"/>
  <c r="D7" i="30"/>
  <c r="D23" i="30"/>
  <c r="D39" i="30"/>
  <c r="D55" i="30"/>
  <c r="D15" i="30"/>
  <c r="D31" i="30"/>
  <c r="D47" i="30"/>
  <c r="D14" i="30"/>
  <c r="D30" i="30"/>
  <c r="D46" i="30"/>
  <c r="D9" i="30"/>
  <c r="D17" i="30"/>
  <c r="D25" i="30"/>
  <c r="D33" i="30"/>
  <c r="D41" i="30"/>
  <c r="D49" i="30"/>
  <c r="D57" i="30"/>
  <c r="D16" i="30"/>
  <c r="D32" i="30"/>
  <c r="D40" i="30"/>
  <c r="D48" i="30"/>
  <c r="D56" i="30"/>
  <c r="D19" i="30"/>
  <c r="D35" i="30"/>
  <c r="D51" i="30"/>
  <c r="D18" i="30"/>
  <c r="D34" i="30"/>
  <c r="D50" i="30"/>
  <c r="D6" i="30"/>
  <c r="D22" i="30"/>
  <c r="D38" i="30"/>
  <c r="D54" i="30"/>
  <c r="D13" i="30"/>
  <c r="D21" i="30"/>
  <c r="D29" i="30"/>
  <c r="D37" i="30"/>
  <c r="D45" i="30"/>
  <c r="D53" i="30"/>
  <c r="D12" i="30"/>
  <c r="D20" i="30"/>
  <c r="D28" i="30"/>
  <c r="D36" i="30"/>
  <c r="D44" i="30"/>
  <c r="D52" i="30"/>
  <c r="D11" i="30"/>
  <c r="D27" i="30"/>
  <c r="D43" i="30"/>
  <c r="D10" i="30"/>
  <c r="D26" i="30"/>
  <c r="D42" i="30"/>
  <c r="J34" i="21"/>
  <c r="J30" i="21"/>
  <c r="J26" i="21"/>
  <c r="J22" i="21"/>
  <c r="J18" i="21"/>
  <c r="J14" i="21"/>
  <c r="J10" i="21"/>
  <c r="J6" i="21"/>
  <c r="J52" i="21"/>
  <c r="J48" i="21"/>
  <c r="J44" i="21"/>
  <c r="J40" i="21"/>
  <c r="J36" i="21"/>
  <c r="J32" i="21"/>
  <c r="J28" i="21"/>
  <c r="J24" i="21"/>
  <c r="J20" i="21"/>
  <c r="J16" i="21"/>
  <c r="J12" i="21"/>
  <c r="J8" i="21"/>
  <c r="M56" i="21"/>
  <c r="M52" i="21"/>
  <c r="M48" i="21"/>
  <c r="M44" i="21"/>
  <c r="M40" i="21"/>
  <c r="M36" i="21"/>
  <c r="M32" i="21"/>
  <c r="J54" i="21"/>
  <c r="J50" i="21"/>
  <c r="J46" i="21"/>
  <c r="J42" i="21"/>
  <c r="J38" i="21"/>
  <c r="N35" i="21"/>
  <c r="Q33" i="21"/>
  <c r="K32" i="21"/>
  <c r="N31" i="21"/>
  <c r="Q29" i="21"/>
  <c r="M28" i="21"/>
  <c r="K28" i="21"/>
  <c r="N27" i="21"/>
  <c r="Q25" i="21"/>
  <c r="M24" i="21"/>
  <c r="K24" i="21"/>
  <c r="Q21" i="21"/>
  <c r="Q17" i="21"/>
  <c r="Q13" i="21"/>
  <c r="Q9" i="21"/>
  <c r="J57" i="21"/>
  <c r="J53" i="21"/>
  <c r="J49" i="21"/>
  <c r="J45" i="21"/>
  <c r="J41" i="21"/>
  <c r="J37" i="21"/>
  <c r="J33" i="21"/>
  <c r="J29" i="21"/>
  <c r="J25" i="21"/>
  <c r="J21" i="21"/>
  <c r="J17" i="21"/>
  <c r="J13" i="21"/>
  <c r="J9" i="21"/>
  <c r="Q56" i="21"/>
  <c r="Q52" i="21"/>
  <c r="Q48" i="21"/>
  <c r="Q44" i="21"/>
  <c r="L8" i="21"/>
  <c r="Q55" i="21"/>
  <c r="Q51" i="21"/>
  <c r="Q47" i="21"/>
  <c r="Q43" i="21"/>
  <c r="Q39" i="21"/>
  <c r="Q35" i="21"/>
  <c r="Q31" i="21"/>
  <c r="Q27" i="21"/>
  <c r="Q23" i="21"/>
  <c r="Q19" i="21"/>
  <c r="Q15" i="21"/>
  <c r="Q11" i="21"/>
  <c r="Q7" i="21"/>
  <c r="M55" i="21"/>
  <c r="K55" i="21"/>
  <c r="N54" i="21"/>
  <c r="M51" i="21"/>
  <c r="K51" i="21"/>
  <c r="N50" i="21"/>
  <c r="M47" i="21"/>
  <c r="K47" i="21"/>
  <c r="N46" i="21"/>
  <c r="M43" i="21"/>
  <c r="K43" i="21"/>
  <c r="N42" i="21"/>
  <c r="Q40" i="21"/>
  <c r="M39" i="21"/>
  <c r="K39" i="21"/>
  <c r="N38" i="21"/>
  <c r="Q36" i="21"/>
  <c r="Q32" i="21"/>
  <c r="Q28" i="21"/>
  <c r="Q24" i="21"/>
  <c r="Q20" i="21"/>
  <c r="Q16" i="21"/>
  <c r="Q12" i="21"/>
  <c r="Q8" i="21"/>
  <c r="N23" i="21"/>
  <c r="M20" i="21"/>
  <c r="K20" i="21"/>
  <c r="N19" i="21"/>
  <c r="M16" i="21"/>
  <c r="K16" i="21"/>
  <c r="N15" i="21"/>
  <c r="M12" i="21"/>
  <c r="K12" i="21"/>
  <c r="N11" i="21"/>
  <c r="M8" i="21"/>
  <c r="K8" i="21"/>
  <c r="N7" i="21"/>
  <c r="K56" i="21"/>
  <c r="K52" i="21"/>
  <c r="K48" i="21"/>
  <c r="Q45" i="21"/>
  <c r="K44" i="21"/>
  <c r="K40" i="21"/>
  <c r="N39" i="21"/>
  <c r="Q37" i="21"/>
  <c r="K36" i="21"/>
  <c r="I28" i="21"/>
  <c r="I24" i="21"/>
  <c r="I20" i="21"/>
  <c r="I16" i="21"/>
  <c r="I12" i="21"/>
  <c r="I8" i="21"/>
  <c r="J56" i="21"/>
  <c r="Q57" i="21"/>
  <c r="I56" i="21"/>
  <c r="N55" i="21"/>
  <c r="Q53" i="21"/>
  <c r="I52" i="21"/>
  <c r="N51" i="21"/>
  <c r="Q49" i="21"/>
  <c r="I48" i="21"/>
  <c r="N47" i="21"/>
  <c r="I44" i="21"/>
  <c r="N43" i="21"/>
  <c r="Q41" i="21"/>
  <c r="I40" i="21"/>
  <c r="I36" i="21"/>
  <c r="I32" i="21"/>
  <c r="J55" i="21"/>
  <c r="J51" i="21"/>
  <c r="J47" i="21"/>
  <c r="J43" i="21"/>
  <c r="J39" i="21"/>
  <c r="J35" i="21"/>
  <c r="J31" i="21"/>
  <c r="J27" i="21"/>
  <c r="J23" i="21"/>
  <c r="J19" i="21"/>
  <c r="J15" i="21"/>
  <c r="J11" i="21"/>
  <c r="J7" i="21"/>
  <c r="M57" i="21"/>
  <c r="K57" i="21"/>
  <c r="I57" i="21"/>
  <c r="N56" i="21"/>
  <c r="Q54" i="21"/>
  <c r="M53" i="21"/>
  <c r="K53" i="21"/>
  <c r="I53" i="21"/>
  <c r="N52" i="21"/>
  <c r="Q50" i="21"/>
  <c r="M49" i="21"/>
  <c r="K49" i="21"/>
  <c r="I49" i="21"/>
  <c r="N48" i="21"/>
  <c r="Q46" i="21"/>
  <c r="M45" i="21"/>
  <c r="K45" i="21"/>
  <c r="I45" i="21"/>
  <c r="N44" i="21"/>
  <c r="Q42" i="21"/>
  <c r="M41" i="21"/>
  <c r="K41" i="21"/>
  <c r="I41" i="21"/>
  <c r="N40" i="21"/>
  <c r="Q38" i="21"/>
  <c r="M37" i="21"/>
  <c r="K37" i="21"/>
  <c r="I37" i="21"/>
  <c r="N36" i="21"/>
  <c r="Q34" i="21"/>
  <c r="M33" i="21"/>
  <c r="K33" i="21"/>
  <c r="I33" i="21"/>
  <c r="N32" i="21"/>
  <c r="Q30" i="21"/>
  <c r="M29" i="21"/>
  <c r="K29" i="21"/>
  <c r="I29" i="21"/>
  <c r="N28" i="21"/>
  <c r="Q26" i="21"/>
  <c r="M25" i="21"/>
  <c r="K25" i="21"/>
  <c r="I25" i="21"/>
  <c r="N24" i="21"/>
  <c r="Q22" i="21"/>
  <c r="M21" i="21"/>
  <c r="K21" i="21"/>
  <c r="I21" i="21"/>
  <c r="N20" i="21"/>
  <c r="Q18" i="21"/>
  <c r="M17" i="21"/>
  <c r="K17" i="21"/>
  <c r="I17" i="21"/>
  <c r="N16" i="21"/>
  <c r="Q14" i="21"/>
  <c r="M13" i="21"/>
  <c r="K13" i="21"/>
  <c r="I13" i="21"/>
  <c r="N12" i="21"/>
  <c r="Q10" i="21"/>
  <c r="M9" i="21"/>
  <c r="K9" i="21"/>
  <c r="I9" i="21"/>
  <c r="N8" i="21"/>
  <c r="Q6" i="21"/>
  <c r="M54" i="21"/>
  <c r="K54" i="21"/>
  <c r="I54" i="21"/>
  <c r="N53" i="21"/>
  <c r="M50" i="21"/>
  <c r="K50" i="21"/>
  <c r="I50" i="21"/>
  <c r="N49" i="21"/>
  <c r="M46" i="21"/>
  <c r="K46" i="21"/>
  <c r="I46" i="21"/>
  <c r="N45" i="21"/>
  <c r="M42" i="21"/>
  <c r="K42" i="21"/>
  <c r="I42" i="21"/>
  <c r="N41" i="21"/>
  <c r="M38" i="21"/>
  <c r="K38" i="21"/>
  <c r="I38" i="21"/>
  <c r="N37" i="21"/>
  <c r="M34" i="21"/>
  <c r="K34" i="21"/>
  <c r="I34" i="21"/>
  <c r="N33" i="21"/>
  <c r="M30" i="21"/>
  <c r="K30" i="21"/>
  <c r="I30" i="21"/>
  <c r="N29" i="21"/>
  <c r="M26" i="21"/>
  <c r="K26" i="21"/>
  <c r="I26" i="21"/>
  <c r="N25" i="21"/>
  <c r="M22" i="21"/>
  <c r="K22" i="21"/>
  <c r="I22" i="21"/>
  <c r="N21" i="21"/>
  <c r="M18" i="21"/>
  <c r="K18" i="21"/>
  <c r="I18" i="21"/>
  <c r="N17" i="21"/>
  <c r="M14" i="21"/>
  <c r="K14" i="21"/>
  <c r="I14" i="21"/>
  <c r="N13" i="21"/>
  <c r="M10" i="21"/>
  <c r="K10" i="21"/>
  <c r="I10" i="21"/>
  <c r="N9" i="21"/>
  <c r="M6" i="21"/>
  <c r="K6" i="21"/>
  <c r="I6" i="21"/>
  <c r="I55" i="21"/>
  <c r="I51" i="21"/>
  <c r="I47" i="21"/>
  <c r="I43" i="21"/>
  <c r="I39" i="21"/>
  <c r="M35" i="21"/>
  <c r="K35" i="21"/>
  <c r="I35" i="21"/>
  <c r="N34" i="21"/>
  <c r="M31" i="21"/>
  <c r="K31" i="21"/>
  <c r="I31" i="21"/>
  <c r="N30" i="21"/>
  <c r="M27" i="21"/>
  <c r="K27" i="21"/>
  <c r="I27" i="21"/>
  <c r="N26" i="21"/>
  <c r="M23" i="21"/>
  <c r="K23" i="21"/>
  <c r="I23" i="21"/>
  <c r="N22" i="21"/>
  <c r="M19" i="21"/>
  <c r="K19" i="21"/>
  <c r="I19" i="21"/>
  <c r="N18" i="21"/>
  <c r="M15" i="21"/>
  <c r="K15" i="21"/>
  <c r="I15" i="21"/>
  <c r="N14" i="21"/>
  <c r="M11" i="21"/>
  <c r="K11" i="21"/>
  <c r="I11" i="21"/>
  <c r="N10" i="21"/>
  <c r="M7" i="21"/>
  <c r="K7" i="21"/>
  <c r="I7" i="21"/>
  <c r="N6" i="21"/>
</calcChain>
</file>

<file path=xl/sharedStrings.xml><?xml version="1.0" encoding="utf-8"?>
<sst xmlns="http://schemas.openxmlformats.org/spreadsheetml/2006/main" count="1148" uniqueCount="183">
  <si>
    <t>National Records of Scotland (NRS)</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</si>
  <si>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</si>
  <si>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</si>
  <si>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</si>
  <si>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</si>
  <si>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</si>
  <si>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</si>
  <si>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</si>
  <si>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</si>
  <si>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</si>
  <si>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</si>
  <si>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</si>
  <si>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</si>
  <si>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</si>
  <si>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</si>
  <si>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</si>
  <si>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</si>
  <si>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</si>
  <si>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</si>
  <si>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</si>
  <si>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</si>
  <si>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</si>
  <si>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</si>
  <si>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</si>
  <si>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</si>
  <si>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</si>
  <si>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</si>
  <si>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</si>
  <si>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</si>
  <si>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</si>
  <si>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</si>
  <si>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</si>
  <si>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</si>
  <si>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</si>
  <si>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</si>
  <si>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</si>
  <si>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</si>
  <si>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</si>
  <si>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</si>
  <si>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</si>
  <si>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</si>
  <si>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</si>
  <si>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</si>
  <si>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</si>
  <si>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</si>
  <si>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</si>
  <si>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</si>
  <si>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</si>
  <si>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</si>
  <si>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</si>
  <si>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</si>
  <si>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</si>
  <si>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</si>
  <si>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</si>
  <si>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Scotland, council areas, NHS boards</t>
  </si>
  <si>
    <t>Demographic Statistics, Vital Events Branch</t>
  </si>
  <si>
    <r>
      <t>More information about the methods</t>
    </r>
    <r>
      <rPr>
        <sz val="12"/>
        <rFont val="Arial"/>
        <family val="2"/>
      </rPr>
      <t xml:space="preserve"> can be found on the NRS website.</t>
    </r>
  </si>
  <si>
    <t>Week number</t>
  </si>
  <si>
    <t>This worksheet contains three tables presented vertically with one blank row in between each table.</t>
  </si>
  <si>
    <t>Some cells refer to notes which can be found on the notes worksheet.</t>
  </si>
  <si>
    <t>All ages</t>
  </si>
  <si>
    <t>&lt;1</t>
  </si>
  <si>
    <t>Registration year</t>
  </si>
  <si>
    <t>2021</t>
  </si>
  <si>
    <t>1-14</t>
  </si>
  <si>
    <t>15-44</t>
  </si>
  <si>
    <t>65-74</t>
  </si>
  <si>
    <t>75-84</t>
  </si>
  <si>
    <t>85+</t>
  </si>
  <si>
    <t>Ayrshire and Arran</t>
  </si>
  <si>
    <t>Borders</t>
  </si>
  <si>
    <t>Forth Valley</t>
  </si>
  <si>
    <t>Grampian</t>
  </si>
  <si>
    <t>Greater Glasgow and Clyde</t>
  </si>
  <si>
    <t>Lanarkshire</t>
  </si>
  <si>
    <t>Lothian</t>
  </si>
  <si>
    <t>Orkney</t>
  </si>
  <si>
    <t>Shetland</t>
  </si>
  <si>
    <t>Tayside</t>
  </si>
  <si>
    <t>Western Isles</t>
  </si>
  <si>
    <t>All causes</t>
  </si>
  <si>
    <t>Cancer deaths</t>
  </si>
  <si>
    <t>Respiratory deaths</t>
  </si>
  <si>
    <t>COVID-19 deaths</t>
  </si>
  <si>
    <t>Dementia / Alzhemier's deaths</t>
  </si>
  <si>
    <t>Week beginning</t>
  </si>
  <si>
    <t>Registration Year</t>
  </si>
  <si>
    <t>Other causes</t>
  </si>
  <si>
    <t>Note 2</t>
  </si>
  <si>
    <t>The data are based on date of registration. In Scotland deaths must be registered within 8 days although in practice, the average time between death and registration is around 3 days.  More information on days between occurrence and registration can be found on the NRS website.</t>
  </si>
  <si>
    <t>Link for more information</t>
  </si>
  <si>
    <t>Note 3</t>
  </si>
  <si>
    <t>Weeks run from Monday to Sunday and are based on the ISO8601 international standard for week numbering. Note that weeks at the beginning and end of a year can overlap with the previous and subsequent year, so counts may not sum to annual totals published elsewhere.</t>
  </si>
  <si>
    <t>Note 4</t>
  </si>
  <si>
    <t>Deaths where codes U07.1, U07.2, U09.9 or U10.9 are mentioned on the death certificate according to the WHO International Statistical Classification of Diseases and Related Health Problems 10th Revision (ICD-10).</t>
  </si>
  <si>
    <t>Note 5</t>
  </si>
  <si>
    <t>Figures include non-residents.  Deaths are allocated to area based on the usual residence of the deceased.  If the deceased was not a Scottish resident, the death is allocated to the area where the death occurred.</t>
  </si>
  <si>
    <t>Note 6</t>
  </si>
  <si>
    <t>Note 7</t>
  </si>
  <si>
    <t>Note 8</t>
  </si>
  <si>
    <t>The ICD-10 codes for the categories of disease noted here are as follows: Cancer (C00-C97), Dementia and Alzheimer's (F01, F03, G30), Circulatory (I00-I99), Respiratory (J00-J99), COVID-19 (U07)</t>
  </si>
  <si>
    <t>International Organisation for Standardisation website</t>
  </si>
  <si>
    <t>World Health Orgainisation website - Emergency use COVID-19 related codes</t>
  </si>
  <si>
    <t>All tables except Table 8</t>
  </si>
  <si>
    <t>NRS website - Geographic basis of vital events statistics</t>
  </si>
  <si>
    <t>NRS website - Days until death registration</t>
  </si>
  <si>
    <t>Deaths by week, location and year</t>
  </si>
  <si>
    <t>Deaths involving COVID-19 by council area, week and year</t>
  </si>
  <si>
    <t>Deaths involving COVID-19 by health board area, week and year</t>
  </si>
  <si>
    <t>Locations are defined based on the list of institution codes given by Public Health Scotland. The category 'Other institutions' includes clinics, medical centres, prisons and schools.</t>
  </si>
  <si>
    <t>PHS Website - Reference files</t>
  </si>
  <si>
    <t>International Statistical Classification of Diseases and Related Health Problems 10th Revision</t>
  </si>
  <si>
    <t>Data is provisional and is subject to change. This is because the cause of death (and other registered details) can be changed after a death has been registered.</t>
  </si>
  <si>
    <t>Deaths by health board area, week and year</t>
  </si>
  <si>
    <t>Tables 7 and 8</t>
  </si>
  <si>
    <t>Table 8</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</si>
  <si>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</si>
  <si>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</si>
  <si>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</si>
  <si>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 Crown Copyright 2022</t>
  </si>
  <si>
    <t>Excess deaths are calculated by comparing the current year to the five year average from previous years. NRS, along with ONS and NISRA, agreed to leave 2020 out of five year average calculations so the five-year average which is used to compare 2022 figures against covers the years 2016, 2017, 2018, 2019 and 2021. More information about this can be found in a paper published on our website (see link on the right). Moveable public holidays, when registration offices are closed, affect the number of registrations made in the published weeks and in the corresponding weeks in previous years.</t>
  </si>
  <si>
    <t>All locations
all causes</t>
  </si>
  <si>
    <t>Care Home
all causes</t>
  </si>
  <si>
    <t>Home / Non-institution
all causes</t>
  </si>
  <si>
    <t>Hospital
all causes</t>
  </si>
  <si>
    <t>Other institution
all causes</t>
  </si>
  <si>
    <t>All locations
COVID-19 mentioned</t>
  </si>
  <si>
    <t>Care Home
COVID-19 mentioned</t>
  </si>
  <si>
    <t>Home / Non-institution
COVID-19 mentioned</t>
  </si>
  <si>
    <t>Hospital
COVID-19 mentioned</t>
  </si>
  <si>
    <t>Other institution
COVID-19 mentioned</t>
  </si>
  <si>
    <t>45-64</t>
  </si>
  <si>
    <t>Deaths involving COVID-19 are deaths where COVID-19 has been identified as being involved in the death by a doctor, either as the underlying cause of death or as a contributory cause of death.</t>
  </si>
  <si>
    <t>All causes five year average</t>
  </si>
  <si>
    <t>Note 9</t>
  </si>
  <si>
    <t>For data registered in 2021, any comparison to a five year average is being made with the 2015-2019 average. For 2022, the comparison is being made to the average of 2016, 2017, 2018, 2019, 2021.</t>
  </si>
  <si>
    <t>Cancer five year average</t>
  </si>
  <si>
    <t>Cancer excess</t>
  </si>
  <si>
    <t>Dementia / Alzheimer's five year average</t>
  </si>
  <si>
    <t>Dementia / Alzheimer's 
excess</t>
  </si>
  <si>
    <t>All causes excess</t>
  </si>
  <si>
    <t>Respiratory five year average</t>
  </si>
  <si>
    <t>Respiratory
excess</t>
  </si>
  <si>
    <t>Other causes five year average</t>
  </si>
  <si>
    <t>Other causes
excess</t>
  </si>
  <si>
    <t>Methodology for excess deaths in 2022</t>
  </si>
  <si>
    <t>Note 10</t>
  </si>
  <si>
    <t>Some cells are left intentionally blank where data is not available</t>
  </si>
  <si>
    <t>Circulatory deaths</t>
  </si>
  <si>
    <t>Circulatory five year average</t>
  </si>
  <si>
    <t>Circulatory excess</t>
  </si>
  <si>
    <t>This worksheet contains five tables presented vertically with one blank row in between each table.</t>
  </si>
  <si>
    <t>The data was published at 09:30 on 7th July 2022</t>
  </si>
  <si>
    <t>Deaths involving coronavirus (COVID-19) in Scotland - finalised data for 2021</t>
  </si>
  <si>
    <t>This spreadsheet contains the data for deaths involving COVID-19 in Scotland up to week 52 of 2021</t>
  </si>
  <si>
    <t>Weekly figures on death registrations involving COVID-19 in Scotland by sex and age group</t>
  </si>
  <si>
    <t>Weekly figures on death registrations involving COVID-19 in Scotland by NHS board area</t>
  </si>
  <si>
    <t>Weekly figures on death registrations involving COVID-19 in Scotland by council area</t>
  </si>
  <si>
    <t>Weekly figures on all cause death registrations in Scotland by sex and age group</t>
  </si>
  <si>
    <t>Weeklyfigures on all cause death registrations in Scotland by NHS board area</t>
  </si>
  <si>
    <t>Weekly figures on all cause death registrations in Scotland by council area</t>
  </si>
  <si>
    <t>Weekly figures on death registrations involving COVID-19 and for all causes in Scotland by location</t>
  </si>
  <si>
    <t>Weekly figures on death registrations by underlying cause of death and location in Scotland</t>
  </si>
  <si>
    <t>Table 1: Weekly figures on death registrations involving COVID-19 in Scotland by sex and age group [note 1][note 2][note 3][note 4][note 5][note 7][note 9][note 10]</t>
  </si>
  <si>
    <t>Table 1a: Weekly figures on death registrations involving COVID-19 in Scotland by age group, people</t>
  </si>
  <si>
    <t>Table 1b: Weekly figures on death registrations involving COVID-19 in Scotland by age group, females</t>
  </si>
  <si>
    <t>Table 1c: Weekly figures on death registrations involving COVID-19 in Scotland by age group, males</t>
  </si>
  <si>
    <t>Table 2: Weekly figures on death registrations involving COVID-19 in Scotland by NHS board area [note 1][note 2][note 3][note 4][note 5][note 7][note 9][note 10]</t>
  </si>
  <si>
    <t>Table 3: Weeklyfigures on death registrations involving COVID-19 in Scotland by council area [note 1][note 2][note 3][note 4][note 5][note 7][note 9][note 10]</t>
  </si>
  <si>
    <t>Table 4: Weekly figures on all cause death registrations in Scotland by sex and age group [note 1][note 2][note 3][note 4][note 5][note 7][note 9][note 10]</t>
  </si>
  <si>
    <t>Table 4a: Weekly figures on all cause death registrations in Scotland by age group, people</t>
  </si>
  <si>
    <t>Table 4b: Weekly figures on all cause death registrations in Scotland by age group, females</t>
  </si>
  <si>
    <t>Table 5: Weekly figures on all cause death registrations in Scotland by NHS board area [note 1][note 2][note 3][note 4][note 5][note 7][note 9][note 10]</t>
  </si>
  <si>
    <t>Table 6: Weekly figures on all cause death registrations in Scotland by council area  [note 1][note 2][note 3][note 4][note 5][note 7][note 9][note 10]</t>
  </si>
  <si>
    <t>Table 7: Weekly figures on death registrations involving COVID-19 and for all causes in Scotland by location [note 1][note 2][note 3][note 4][note 6][note 7] [note 9][note 10]</t>
  </si>
  <si>
    <t>Table 8: Weekly figures on death registrations by underlying cause of death and location in Scotland [note 1][note 2][note 3][note 5][note 7][note 8][note 9][note 10]</t>
  </si>
  <si>
    <t>Table 8a: Weekly figures death registrations in Scotland by underlying cause, ALL LOCATIONS</t>
  </si>
  <si>
    <t>Table 8b: Weekly figures death registrations in Scotland by underlying cause, CARE HOMES</t>
  </si>
  <si>
    <t>Table 8c: Weekly figures death registrations in Scotland by underlying cause, HOME / NON-INSTITUTION</t>
  </si>
  <si>
    <t>Table 8d: Weekly figures death registrations in Scotland by underlying cause, HOSPITAL</t>
  </si>
  <si>
    <t>Table 8e: Weekly figures death registrations in Scotland by underlying cause, OTHER INSTITUTION</t>
  </si>
  <si>
    <t>These are finalised figuresd for 2021 deaths registrations.</t>
  </si>
  <si>
    <t>Table 4c: Weekly figures on all cause death registrations in Scotland by age group, 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</si>
</sst>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s>
  <fills count="2">
    <fill>
      <patternFill patternType="none"/>
    </fill>
    <fill>
      <patternFill patternType="gray125"/>
    </fill>
  </fills>
  <borders count="6">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s>
  <cellStyleXfs count="11">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164" fontId="3" fillId="0" borderId="0" applyFont="0" applyFill="0" applyBorder="0" applyAlignment="0" applyProtection="0"/>
    <xf numFmtId="0" fontId="16" fillId="0" borderId="0"/>
  </cellStyleXfs>
  <cellXfs count="65">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3" fontId="2" fillId="0" borderId="2" xfId="9" applyNumberFormat="1" applyFont="1" applyFill="1" applyBorder="1" applyAlignment="1">
      <alignment horizontal="right"/>
    </xf>
    <xf numFmtId="0" fontId="20" fillId="0" borderId="0" xfId="5" applyFont="1" applyFill="1"/>
    <xf numFmtId="0" fontId="2" fillId="0" borderId="0" xfId="0" applyFont="1"/>
    <xf numFmtId="0" fontId="11" fillId="0" borderId="0" xfId="0" applyFont="1"/>
    <xf numFmtId="0" fontId="12" fillId="0" borderId="0" xfId="1" applyFont="1" applyFill="1" applyAlignment="1" applyProtection="1">
      <alignment vertical="top"/>
    </xf>
    <xf numFmtId="49" fontId="1" fillId="0" borderId="1" xfId="0" applyNumberFormat="1" applyFont="1" applyBorder="1" applyAlignment="1">
      <alignment horizontal="right"/>
    </xf>
    <xf numFmtId="0" fontId="1" fillId="0" borderId="3" xfId="0" applyFont="1" applyBorder="1" applyAlignment="1">
      <alignment horizontal="right" wrapText="1"/>
    </xf>
    <xf numFmtId="49" fontId="1" fillId="0" borderId="1" xfId="0" applyNumberFormat="1" applyFont="1" applyBorder="1" applyAlignment="1">
      <alignment horizontal="right" wrapText="1"/>
    </xf>
    <xf numFmtId="0" fontId="21" fillId="0" borderId="0" xfId="0" applyFont="1"/>
    <xf numFmtId="49" fontId="1" fillId="0" borderId="1" xfId="0" applyNumberFormat="1" applyFont="1" applyBorder="1" applyAlignment="1">
      <alignment horizontal="left" wrapText="1"/>
    </xf>
    <xf numFmtId="0" fontId="1" fillId="0" borderId="1" xfId="0" applyFont="1" applyBorder="1" applyAlignment="1">
      <alignment horizontal="left" wrapText="1"/>
    </xf>
    <xf numFmtId="49" fontId="2" fillId="0" borderId="0" xfId="0" applyNumberFormat="1" applyFont="1" applyAlignment="1">
      <alignment horizontal="left"/>
    </xf>
    <xf numFmtId="0" fontId="2" fillId="0" borderId="0" xfId="0" applyFont="1" applyAlignment="1">
      <alignment horizontal="left"/>
    </xf>
    <xf numFmtId="15" fontId="2" fillId="0" borderId="0" xfId="0" applyNumberFormat="1" applyFont="1" applyAlignment="1">
      <alignment horizontal="left"/>
    </xf>
    <xf numFmtId="3" fontId="2" fillId="0" borderId="4" xfId="9" applyNumberFormat="1" applyFont="1" applyFill="1" applyBorder="1" applyAlignment="1">
      <alignment horizontal="right"/>
    </xf>
    <xf numFmtId="0" fontId="2" fillId="0" borderId="0" xfId="0" applyFont="1" applyAlignment="1">
      <alignment horizontal="right"/>
    </xf>
    <xf numFmtId="3" fontId="2" fillId="0" borderId="0" xfId="2" applyNumberFormat="1" applyFont="1" applyAlignment="1">
      <alignment horizontal="right"/>
    </xf>
    <xf numFmtId="3" fontId="2" fillId="0" borderId="2" xfId="2" applyNumberFormat="1" applyFont="1" applyBorder="1" applyAlignment="1">
      <alignment horizontal="right"/>
    </xf>
    <xf numFmtId="3" fontId="2" fillId="0" borderId="2" xfId="0" applyNumberFormat="1" applyFont="1" applyBorder="1" applyAlignment="1">
      <alignment horizontal="right"/>
    </xf>
    <xf numFmtId="0" fontId="1" fillId="0" borderId="0" xfId="0" applyFont="1" applyAlignment="1">
      <alignment vertical="center"/>
    </xf>
    <xf numFmtId="0" fontId="1" fillId="0" borderId="0" xfId="0" applyFont="1"/>
    <xf numFmtId="0" fontId="2" fillId="0" borderId="0" xfId="0" applyFont="1" applyAlignment="1">
      <alignment horizontal="left" wrapText="1"/>
    </xf>
    <xf numFmtId="3" fontId="2" fillId="0" borderId="0" xfId="0" applyNumberFormat="1" applyFont="1" applyAlignment="1">
      <alignment horizontal="right"/>
    </xf>
    <xf numFmtId="0" fontId="1" fillId="0" borderId="1" xfId="0" applyFont="1" applyBorder="1" applyAlignment="1">
      <alignment horizontal="right" wrapText="1"/>
    </xf>
    <xf numFmtId="0" fontId="14" fillId="0" borderId="0" xfId="5" applyFill="1" applyAlignment="1">
      <alignment wrapText="1"/>
    </xf>
    <xf numFmtId="0" fontId="13" fillId="0" borderId="0" xfId="0" applyFont="1"/>
    <xf numFmtId="0" fontId="9" fillId="0" borderId="0" xfId="0" applyFont="1"/>
    <xf numFmtId="0" fontId="10" fillId="0" borderId="0" xfId="0" applyFont="1"/>
    <xf numFmtId="0" fontId="12" fillId="0" borderId="0" xfId="1" applyFont="1" applyFill="1" applyAlignment="1" applyProtection="1"/>
    <xf numFmtId="0" fontId="19" fillId="0" borderId="0" xfId="0" applyFont="1"/>
    <xf numFmtId="0" fontId="2" fillId="0" borderId="0" xfId="0" applyFont="1" applyAlignment="1">
      <alignment wrapText="1"/>
    </xf>
    <xf numFmtId="0" fontId="18" fillId="0" borderId="0" xfId="0" applyFont="1"/>
    <xf numFmtId="0" fontId="18" fillId="0" borderId="0" xfId="0" applyFont="1" applyAlignment="1">
      <alignment wrapText="1"/>
    </xf>
    <xf numFmtId="0" fontId="17" fillId="0" borderId="0" xfId="1" applyFont="1" applyFill="1" applyAlignment="1" applyProtection="1">
      <alignment wrapText="1"/>
    </xf>
    <xf numFmtId="0" fontId="11" fillId="0" borderId="0" xfId="0" applyFont="1" applyAlignment="1">
      <alignment wrapText="1"/>
    </xf>
    <xf numFmtId="0" fontId="12" fillId="0" borderId="0" xfId="1" applyFont="1" applyFill="1" applyAlignment="1" applyProtection="1">
      <alignment horizontal="center" vertical="center"/>
    </xf>
    <xf numFmtId="0" fontId="11" fillId="0" borderId="0" xfId="0" applyFont="1" applyAlignment="1">
      <alignment vertical="center" wrapText="1"/>
    </xf>
    <xf numFmtId="0" fontId="17"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1" fillId="0" borderId="0" xfId="0" applyFont="1" applyAlignment="1">
      <alignment wrapText="1"/>
    </xf>
    <xf numFmtId="0" fontId="20" fillId="0" borderId="0" xfId="5" applyFont="1" applyFill="1" applyAlignment="1">
      <alignment wrapText="1"/>
    </xf>
    <xf numFmtId="0" fontId="20" fillId="0" borderId="0" xfId="6" applyFont="1" applyFill="1" applyAlignment="1">
      <alignment wrapText="1"/>
    </xf>
    <xf numFmtId="49" fontId="1" fillId="0" borderId="0" xfId="0" applyNumberFormat="1" applyFont="1" applyAlignment="1">
      <alignment horizontal="right"/>
    </xf>
    <xf numFmtId="49" fontId="1" fillId="0" borderId="0" xfId="0" applyNumberFormat="1" applyFont="1" applyAlignment="1">
      <alignment horizontal="right" wrapText="1"/>
    </xf>
    <xf numFmtId="49" fontId="1" fillId="0" borderId="0" xfId="0" applyNumberFormat="1" applyFont="1" applyAlignment="1">
      <alignment horizontal="left" wrapText="1"/>
    </xf>
    <xf numFmtId="0" fontId="1" fillId="0" borderId="0" xfId="0" applyFont="1" applyAlignment="1">
      <alignment horizontal="left" wrapText="1"/>
    </xf>
    <xf numFmtId="0" fontId="20" fillId="0" borderId="0" xfId="5" applyFont="1" applyFill="1" applyBorder="1"/>
    <xf numFmtId="0" fontId="12" fillId="0" borderId="0" xfId="1" applyFont="1" applyFill="1" applyBorder="1" applyAlignment="1" applyProtection="1">
      <alignment vertical="top"/>
    </xf>
    <xf numFmtId="3" fontId="1" fillId="0" borderId="0" xfId="0" applyNumberFormat="1" applyFont="1" applyAlignment="1">
      <alignment wrapText="1"/>
    </xf>
    <xf numFmtId="3" fontId="2" fillId="0" borderId="0" xfId="9" applyNumberFormat="1" applyFont="1" applyFill="1" applyBorder="1" applyAlignment="1"/>
    <xf numFmtId="3" fontId="2" fillId="0" borderId="0" xfId="2" applyNumberFormat="1" applyFont="1"/>
    <xf numFmtId="3" fontId="2" fillId="0" borderId="0" xfId="0" applyNumberFormat="1" applyFont="1"/>
    <xf numFmtId="0" fontId="1" fillId="0" borderId="0" xfId="0" applyFont="1" applyAlignment="1">
      <alignment horizontal="right" wrapText="1"/>
    </xf>
    <xf numFmtId="1" fontId="2" fillId="0" borderId="0" xfId="0" applyNumberFormat="1" applyFont="1" applyAlignment="1">
      <alignment horizontal="right"/>
    </xf>
    <xf numFmtId="1" fontId="2" fillId="0" borderId="2" xfId="0" applyNumberFormat="1" applyFont="1" applyBorder="1" applyAlignment="1">
      <alignment horizontal="right"/>
    </xf>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Border="1"/>
    <xf numFmtId="3" fontId="2" fillId="0" borderId="2" xfId="0" applyNumberFormat="1" applyFont="1" applyBorder="1"/>
    <xf numFmtId="49" fontId="2" fillId="0" borderId="0" xfId="0" applyNumberFormat="1" applyFont="1" applyAlignment="1">
      <alignment horizontal="right"/>
    </xf>
    <xf numFmtId="0" fontId="21" fillId="0" borderId="0" xfId="0" applyFont="1" applyAlignment="1">
      <alignment horizontal="right"/>
    </xf>
    <xf numFmtId="0" fontId="21" fillId="0" borderId="0" xfId="0" applyFont="1" applyAlignment="1">
      <alignment wrapText="1"/>
    </xf>
  </cellXfs>
  <cellStyles count="11">
    <cellStyle name="Comma 3" xfId="9" xr:uid="{00000000-0005-0000-0000-000000000000}"/>
    <cellStyle name="Heading 1 2" xfId="5" xr:uid="{00000000-0005-0000-0000-000001000000}"/>
    <cellStyle name="Heading 2 2" xfId="6" xr:uid="{00000000-0005-0000-0000-000002000000}"/>
    <cellStyle name="Hyperlink" xfId="1" builtinId="8"/>
    <cellStyle name="Normal" xfId="0" builtinId="0"/>
    <cellStyle name="Normal 2" xfId="2" xr:uid="{00000000-0005-0000-0000-000005000000}"/>
    <cellStyle name="Normal 2 2" xfId="3" xr:uid="{00000000-0005-0000-0000-000006000000}"/>
    <cellStyle name="Normal 2 3" xfId="7" xr:uid="{00000000-0005-0000-0000-000007000000}"/>
    <cellStyle name="Normal 3" xfId="4" xr:uid="{00000000-0005-0000-0000-000008000000}"/>
    <cellStyle name="Normal 6" xfId="10" xr:uid="{00000000-0005-0000-0000-000009000000}"/>
    <cellStyle name="Paragraph Han" xfId="8" xr:uid="{00000000-0005-0000-0000-00000A000000}"/>
  </cellStyles>
  <dxfs count="373">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of_contents" displayName="Table_of_contents" ref="A4:B13" totalsRowShown="0" headerRowDxfId="372" dataDxfId="371">
  <autoFilter ref="A4:B13" xr:uid="{00000000-0009-0000-0100-000002000000}">
    <filterColumn colId="0" hiddenButton="1"/>
    <filterColumn colId="1" hiddenButton="1"/>
  </autoFilter>
  <tableColumns count="2">
    <tableColumn id="1" xr3:uid="{00000000-0010-0000-0000-000001000000}" name="Worksheet name" dataDxfId="370"/>
    <tableColumn id="2" xr3:uid="{00000000-0010-0000-0000-000002000000}" name="Worksheet title" dataDxfId="369" dataCellStyle="Hyperlink"/>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weekly_all_cause_deaths_age_males" displayName="weekly_all_cause_deaths_age_males" ref="A116:K168" totalsRowShown="0" headerRowDxfId="226" dataDxfId="224" headerRowBorderDxfId="225" tableBorderDxfId="223">
  <autoFilter ref="A116:K168"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900-000018000000}" name="Registration year" dataDxfId="222"/>
    <tableColumn id="1" xr3:uid="{00000000-0010-0000-0900-000001000000}" name="Week number" dataDxfId="221"/>
    <tableColumn id="2" xr3:uid="{00000000-0010-0000-0900-000002000000}" name="Week beginning" dataDxfId="220"/>
    <tableColumn id="3" xr3:uid="{00000000-0010-0000-0900-000003000000}" name="All ages" dataDxfId="219">
      <calculatedColumnFormula>SUM(weekly_all_cause_deaths_age_males[[#This Row],[&lt;1]:[85+]])</calculatedColumnFormula>
    </tableColumn>
    <tableColumn id="4" xr3:uid="{00000000-0010-0000-0900-000004000000}" name="&lt;1" dataDxfId="218"/>
    <tableColumn id="5" xr3:uid="{00000000-0010-0000-0900-000005000000}" name="1-14" dataDxfId="217"/>
    <tableColumn id="6" xr3:uid="{00000000-0010-0000-0900-000006000000}" name="15-44" dataDxfId="216"/>
    <tableColumn id="7" xr3:uid="{00000000-0010-0000-0900-000007000000}" name="45-64" dataDxfId="215"/>
    <tableColumn id="8" xr3:uid="{00000000-0010-0000-0900-000008000000}" name="65-74" dataDxfId="214"/>
    <tableColumn id="9" xr3:uid="{00000000-0010-0000-0900-000009000000}" name="75-84" dataDxfId="213"/>
    <tableColumn id="10" xr3:uid="{00000000-0010-0000-0900-00000A000000}" name="85+" dataDxfId="21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weekly_all_cause_deaths_health_board" displayName="weekly_all_cause_deaths_health_board" ref="A5:R57" totalsRowShown="0" headerRowDxfId="211" dataDxfId="209" headerRowBorderDxfId="210" tableBorderDxfId="208">
  <autoFilter ref="A5:R57"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A00-000018000000}" name="Registration year" dataDxfId="207"/>
    <tableColumn id="1" xr3:uid="{00000000-0010-0000-0A00-000001000000}" name="Week number" dataDxfId="206"/>
    <tableColumn id="2" xr3:uid="{00000000-0010-0000-0A00-000002000000}" name="Week beginning" dataDxfId="205"/>
    <tableColumn id="3" xr3:uid="{00000000-0010-0000-0A00-000003000000}" name="Scotland" dataDxfId="204">
      <calculatedColumnFormula>SUM(weekly_all_cause_deaths_health_board[[#This Row],[Ayrshire and Arran]:[Western Isles]])</calculatedColumnFormula>
    </tableColumn>
    <tableColumn id="4" xr3:uid="{00000000-0010-0000-0A00-000004000000}" name="Ayrshire and Arran" dataDxfId="203">
      <calculatedColumnFormula>SUM(weekly_all_cause_deaths_council_area[[#This Row],[East Ayrshire]],weekly_all_cause_deaths_council_area[[#This Row],[South Ayrshire]],weekly_all_cause_deaths_council_area[[#This Row],[North Ayrshire]])</calculatedColumnFormula>
    </tableColumn>
    <tableColumn id="5" xr3:uid="{00000000-0010-0000-0A00-000005000000}" name="Borders" dataDxfId="202">
      <calculatedColumnFormula>weekly_all_cause_deaths_council_area[[#This Row],[Scottish Borders ]]</calculatedColumnFormula>
    </tableColumn>
    <tableColumn id="6" xr3:uid="{00000000-0010-0000-0A00-000006000000}" name="Dumfries and Galloway" dataDxfId="201">
      <calculatedColumnFormula>weekly_all_cause_deaths_council_area[[#This Row],[Dumfries and Galloway]]</calculatedColumnFormula>
    </tableColumn>
    <tableColumn id="7" xr3:uid="{00000000-0010-0000-0A00-000007000000}" name="Fife" dataDxfId="200">
      <calculatedColumnFormula>weekly_all_cause_deaths_council_area[[#This Row],[Fife]]</calculatedColumnFormula>
    </tableColumn>
    <tableColumn id="8" xr3:uid="{00000000-0010-0000-0A00-000008000000}" name="Forth Valley" dataDxfId="199">
      <calculatedColumnFormula>SUM(weekly_all_cause_deaths_council_area[[#This Row],[Clackmannanshire]],weekly_all_cause_deaths_council_area[[#This Row],[Falkirk]],weekly_all_cause_deaths_council_area[[#This Row],[Stirling]])</calculatedColumnFormula>
    </tableColumn>
    <tableColumn id="9" xr3:uid="{00000000-0010-0000-0A00-000009000000}" name="Grampian" dataDxfId="198">
      <calculatedColumnFormula>SUM(weekly_all_cause_deaths_council_area[[#This Row],[Aberdeen City]],weekly_all_cause_deaths_council_area[[#This Row],[Aberdeenshire]],weekly_all_cause_deaths_council_area[[#This Row],[Moray]])</calculatedColumnFormula>
    </tableColumn>
    <tableColumn id="10" xr3:uid="{00000000-0010-0000-0A00-00000A000000}" name="Greater Glasgow and Clyde" dataDxfId="197">
      <calculatedColumnFormula>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calculatedColumnFormula>
    </tableColumn>
    <tableColumn id="11" xr3:uid="{00000000-0010-0000-0A00-00000B000000}" name="Highland" dataDxfId="196">
      <calculatedColumnFormula>SUM(weekly_all_cause_deaths_council_area[[#This Row],[Highland]],weekly_all_cause_deaths_council_area[[#This Row],[Argyll and Bute]])</calculatedColumnFormula>
    </tableColumn>
    <tableColumn id="25" xr3:uid="{00000000-0010-0000-0A00-000019000000}" name="Lanarkshire" dataDxfId="195">
      <calculatedColumnFormula>SUM(weekly_all_cause_deaths_council_area[[#This Row],[North Lanarkshire]],weekly_all_cause_deaths_council_area[[#This Row],[South Lanarkshire]])</calculatedColumnFormula>
    </tableColumn>
    <tableColumn id="26" xr3:uid="{00000000-0010-0000-0A00-00001A000000}" name="Lothian" dataDxfId="194">
      <calculatedColumnFormula>SUM(weekly_all_cause_deaths_council_area[[#This Row],[City of Edinburgh]],weekly_all_cause_deaths_council_area[[#This Row],[East Lothian]],weekly_all_cause_deaths_council_area[[#This Row],[Midlothian]],weekly_all_cause_deaths_council_area[[#This Row],[West Lothian]])</calculatedColumnFormula>
    </tableColumn>
    <tableColumn id="27" xr3:uid="{00000000-0010-0000-0A00-00001B000000}" name="Orkney" dataDxfId="193">
      <calculatedColumnFormula>weekly_all_cause_deaths_council_area[[#This Row],[Orkney Islands]]</calculatedColumnFormula>
    </tableColumn>
    <tableColumn id="28" xr3:uid="{00000000-0010-0000-0A00-00001C000000}" name="Shetland" dataDxfId="192">
      <calculatedColumnFormula>weekly_all_cause_deaths_council_area[[#This Row],[Shetland Islands]]</calculatedColumnFormula>
    </tableColumn>
    <tableColumn id="29" xr3:uid="{00000000-0010-0000-0A00-00001D000000}" name="Tayside" dataDxfId="191">
      <calculatedColumnFormula>SUM(weekly_all_cause_deaths_council_area[[#This Row],[Angus]],weekly_all_cause_deaths_council_area[[#This Row],[Dundee City]],weekly_all_cause_deaths_council_area[[#This Row],[Perth and Kinross]])</calculatedColumnFormula>
    </tableColumn>
    <tableColumn id="30" xr3:uid="{00000000-0010-0000-0A00-00001E000000}" name="Western Isles" dataDxfId="190">
      <calculatedColumnFormula>weekly_all_cause_deaths_council_area[[#This Row],[Na h-Eileanan Siar]]</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weekly_all_cause_deaths_council_area" displayName="weekly_all_cause_deaths_council_area" ref="A5:AJ57" headerRowDxfId="189" dataDxfId="187" totalsRowDxfId="185" headerRowBorderDxfId="188" tableBorderDxfId="186">
  <autoFilter ref="A5:AJ57"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B00-000006000000}" name="Registration year" dataDxfId="184"/>
    <tableColumn id="1" xr3:uid="{00000000-0010-0000-0B00-000001000000}" name="Week number" totalsRowLabel="Total" dataDxfId="183"/>
    <tableColumn id="2" xr3:uid="{00000000-0010-0000-0B00-000002000000}" name="Week beginning" dataDxfId="182"/>
    <tableColumn id="3" xr3:uid="{00000000-0010-0000-0B00-000003000000}" name="Scotland" dataDxfId="181">
      <calculatedColumnFormula>IF(ISBLANK(weekly_all_cause_deaths_council_area[[#This Row],[Aberdeen City]]),"",SUM(weekly_all_cause_deaths_council_area[[#This Row],[Aberdeen City]:[West Lothian]]))</calculatedColumnFormula>
    </tableColumn>
    <tableColumn id="4" xr3:uid="{00000000-0010-0000-0B00-000004000000}" name="Aberdeen City" dataDxfId="180" totalsRowDxfId="179"/>
    <tableColumn id="5" xr3:uid="{00000000-0010-0000-0B00-000005000000}" name="Aberdeenshire" dataDxfId="178" totalsRowDxfId="177"/>
    <tableColumn id="14" xr3:uid="{00000000-0010-0000-0B00-00000E000000}" name="Angus" dataDxfId="176"/>
    <tableColumn id="15" xr3:uid="{00000000-0010-0000-0B00-00000F000000}" name="Argyll and Bute" dataDxfId="175"/>
    <tableColumn id="16" xr3:uid="{00000000-0010-0000-0B00-000010000000}" name="City of Edinburgh" dataDxfId="174"/>
    <tableColumn id="17" xr3:uid="{00000000-0010-0000-0B00-000011000000}" name="Clackmannanshire" dataDxfId="173"/>
    <tableColumn id="18" xr3:uid="{00000000-0010-0000-0B00-000012000000}" name="Dumfries and Galloway" dataDxfId="172"/>
    <tableColumn id="19" xr3:uid="{00000000-0010-0000-0B00-000013000000}" name="Dundee City" dataDxfId="171"/>
    <tableColumn id="20" xr3:uid="{00000000-0010-0000-0B00-000014000000}" name="East Ayrshire" dataDxfId="170"/>
    <tableColumn id="21" xr3:uid="{00000000-0010-0000-0B00-000015000000}" name="East Dunbartonshire" dataDxfId="169"/>
    <tableColumn id="22" xr3:uid="{00000000-0010-0000-0B00-000016000000}" name="East Lothian" dataDxfId="168"/>
    <tableColumn id="23" xr3:uid="{00000000-0010-0000-0B00-000017000000}" name="East Renfrewshire" dataDxfId="167"/>
    <tableColumn id="24" xr3:uid="{00000000-0010-0000-0B00-000018000000}" name="Falkirk" dataDxfId="166"/>
    <tableColumn id="25" xr3:uid="{00000000-0010-0000-0B00-000019000000}" name="Fife" dataDxfId="165"/>
    <tableColumn id="26" xr3:uid="{00000000-0010-0000-0B00-00001A000000}" name="Glasgow City" dataDxfId="164"/>
    <tableColumn id="27" xr3:uid="{00000000-0010-0000-0B00-00001B000000}" name="Highland" dataDxfId="163"/>
    <tableColumn id="28" xr3:uid="{00000000-0010-0000-0B00-00001C000000}" name="Inverclyde" dataDxfId="162"/>
    <tableColumn id="29" xr3:uid="{00000000-0010-0000-0B00-00001D000000}" name="Midlothian" dataDxfId="161"/>
    <tableColumn id="30" xr3:uid="{00000000-0010-0000-0B00-00001E000000}" name="Moray" dataDxfId="160"/>
    <tableColumn id="31" xr3:uid="{00000000-0010-0000-0B00-00001F000000}" name="Na h-Eileanan Siar" dataDxfId="159"/>
    <tableColumn id="32" xr3:uid="{00000000-0010-0000-0B00-000020000000}" name="North Ayrshire" dataDxfId="158"/>
    <tableColumn id="33" xr3:uid="{00000000-0010-0000-0B00-000021000000}" name="North Lanarkshire" dataDxfId="157"/>
    <tableColumn id="34" xr3:uid="{00000000-0010-0000-0B00-000022000000}" name="Orkney Islands" dataDxfId="156"/>
    <tableColumn id="35" xr3:uid="{00000000-0010-0000-0B00-000023000000}" name="Perth and Kinross" dataDxfId="155"/>
    <tableColumn id="36" xr3:uid="{00000000-0010-0000-0B00-000024000000}" name="Renfrewshire" dataDxfId="154"/>
    <tableColumn id="37" xr3:uid="{00000000-0010-0000-0B00-000025000000}" name="Scottish Borders " dataDxfId="153"/>
    <tableColumn id="38" xr3:uid="{00000000-0010-0000-0B00-000026000000}" name="Shetland Islands" dataDxfId="152"/>
    <tableColumn id="39" xr3:uid="{00000000-0010-0000-0B00-000027000000}" name="South Ayrshire" dataDxfId="151"/>
    <tableColumn id="40" xr3:uid="{00000000-0010-0000-0B00-000028000000}" name="South Lanarkshire" dataDxfId="150"/>
    <tableColumn id="41" xr3:uid="{00000000-0010-0000-0B00-000029000000}" name="Stirling" dataDxfId="149"/>
    <tableColumn id="42" xr3:uid="{00000000-0010-0000-0B00-00002A000000}" name="West Dunbartonshire" dataDxfId="148"/>
    <tableColumn id="43" xr3:uid="{00000000-0010-0000-0B00-00002B000000}" name="West Lothian" dataDxfId="147"/>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weekly_deaths_by_location" displayName="weekly_deaths_by_location" ref="A5:M57" totalsRowShown="0" headerRowDxfId="146" dataDxfId="144" headerRowBorderDxfId="145" tableBorderDxfId="143">
  <autoFilter ref="A5:M57"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4" xr3:uid="{00000000-0010-0000-0C00-000018000000}" name="Registration year" dataDxfId="142"/>
    <tableColumn id="1" xr3:uid="{00000000-0010-0000-0C00-000001000000}" name="Week number" dataDxfId="141"/>
    <tableColumn id="2" xr3:uid="{00000000-0010-0000-0C00-000002000000}" name="Week beginning" dataDxfId="140"/>
    <tableColumn id="3" xr3:uid="{00000000-0010-0000-0C00-000003000000}" name="All locations_x000a_all causes" dataDxfId="139">
      <calculatedColumnFormula>SUM(weekly_deaths_by_location[[#This Row],[Care Home
all causes]:[Other institution
all causes]])</calculatedColumnFormula>
    </tableColumn>
    <tableColumn id="4" xr3:uid="{00000000-0010-0000-0C00-000004000000}" name="Care Home_x000a_all causes" dataDxfId="138"/>
    <tableColumn id="5" xr3:uid="{00000000-0010-0000-0C00-000005000000}" name="Home / Non-institution_x000a_all causes" dataDxfId="137"/>
    <tableColumn id="6" xr3:uid="{00000000-0010-0000-0C00-000006000000}" name="Hospital_x000a_all causes" dataDxfId="136"/>
    <tableColumn id="29" xr3:uid="{00000000-0010-0000-0C00-00001D000000}" name="Other institution_x000a_all causes" dataDxfId="135"/>
    <tableColumn id="28" xr3:uid="{00000000-0010-0000-0C00-00001C000000}" name="All locations_x000a_COVID-19 mentioned" dataDxfId="134">
      <calculatedColumnFormula>SUM(weekly_deaths_by_location[[#This Row],[Care Home
COVID-19 mentioned]:[Other institution
COVID-19 mentioned]])</calculatedColumnFormula>
    </tableColumn>
    <tableColumn id="27" xr3:uid="{00000000-0010-0000-0C00-00001B000000}" name="Care Home_x000a_COVID-19 mentioned" dataDxfId="133"/>
    <tableColumn id="26" xr3:uid="{00000000-0010-0000-0C00-00001A000000}" name="Home / Non-institution_x000a_COVID-19 mentioned" dataDxfId="132"/>
    <tableColumn id="25" xr3:uid="{00000000-0010-0000-0C00-000019000000}" name="Hospital_x000a_COVID-19 mentioned" dataDxfId="131"/>
    <tableColumn id="7" xr3:uid="{00000000-0010-0000-0C00-000007000000}" name="Other institution_x000a_COVID-19 mentioned" dataDxfId="13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D000000}" name="weekly_deaths_location_cause_and_excess_deaths" displayName="weekly_deaths_location_cause_and_excess_deaths" ref="A6:V58" totalsRowShown="0" headerRowDxfId="129" dataDxfId="127" headerRowBorderDxfId="128" tableBorderDxfId="126">
  <autoFilter ref="A6:V5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0D00-000018000000}" name="Registration year" dataDxfId="125"/>
    <tableColumn id="1" xr3:uid="{00000000-0010-0000-0D00-000001000000}" name="Week number" dataDxfId="124"/>
    <tableColumn id="2" xr3:uid="{00000000-0010-0000-0D00-000002000000}" name="Week beginning" dataDxfId="123"/>
    <tableColumn id="3" xr3:uid="{00000000-0010-0000-0D00-000003000000}" name="All causes" dataDxfId="122"/>
    <tableColumn id="4" xr3:uid="{00000000-0010-0000-0D00-000004000000}" name="All causes five year average" dataDxfId="121"/>
    <tableColumn id="5" xr3:uid="{00000000-0010-0000-0D00-000005000000}" name="All causes excess" dataDxfId="120">
      <calculatedColumnFormula>weekly_deaths_location_cause_and_excess_deaths[[#This Row],[All causes]]-weekly_deaths_location_cause_and_excess_deaths[[#This Row],[All causes five year average]]</calculatedColumnFormula>
    </tableColumn>
    <tableColumn id="6" xr3:uid="{00000000-0010-0000-0D00-000006000000}" name="Cancer deaths" dataDxfId="119"/>
    <tableColumn id="7" xr3:uid="{00000000-0010-0000-0D00-000007000000}" name="Cancer five year average" dataDxfId="118"/>
    <tableColumn id="8" xr3:uid="{00000000-0010-0000-0D00-000008000000}" name="Cancer excess" dataDxfId="117">
      <calculatedColumnFormula>IFERROR(weekly_deaths_location_cause_and_excess_deaths[[#This Row],[Cancer deaths]]-weekly_deaths_location_cause_and_excess_deaths[[#This Row],[Cancer five year average]],"")</calculatedColumnFormula>
    </tableColumn>
    <tableColumn id="9" xr3:uid="{00000000-0010-0000-0D00-000009000000}" name="Dementia / Alzhemier's deaths" dataDxfId="116"/>
    <tableColumn id="10" xr3:uid="{00000000-0010-0000-0D00-00000A000000}" name="Dementia / Alzheimer's five year average" dataDxfId="115"/>
    <tableColumn id="11" xr3:uid="{00000000-0010-0000-0D00-00000B000000}" name="Dementia / Alzheimer's _x000a_excess" dataDxfId="114">
      <calculatedColumnFormula>IFERROR(weekly_deaths_location_cause_and_excess_deaths[[#This Row],[Dementia / Alzhemier''s deaths]]-weekly_deaths_location_cause_and_excess_deaths[[#This Row],[Dementia / Alzheimer''s five year average]],"")</calculatedColumnFormula>
    </tableColumn>
    <tableColumn id="25" xr3:uid="{00000000-0010-0000-0D00-000019000000}" name="Circulatory deaths" dataDxfId="113"/>
    <tableColumn id="26" xr3:uid="{00000000-0010-0000-0D00-00001A000000}" name="Circulatory five year average" dataDxfId="112"/>
    <tableColumn id="12" xr3:uid="{00000000-0010-0000-0D00-00000C000000}" name="Circulatory excess" dataDxfId="111">
      <calculatedColumnFormula>IFERROR(weekly_deaths_location_cause_and_excess_deaths[[#This Row],[Circulatory deaths]]-weekly_deaths_location_cause_and_excess_deaths[[#This Row],[Circulatory five year average]],"")</calculatedColumnFormula>
    </tableColumn>
    <tableColumn id="13" xr3:uid="{00000000-0010-0000-0D00-00000D000000}" name="Respiratory deaths" dataDxfId="110"/>
    <tableColumn id="14" xr3:uid="{00000000-0010-0000-0D00-00000E000000}" name="Respiratory five year average" dataDxfId="109"/>
    <tableColumn id="15" xr3:uid="{00000000-0010-0000-0D00-00000F000000}" name="Respiratory_x000a_excess" dataDxfId="108">
      <calculatedColumnFormula>IFERROR(weekly_deaths_location_cause_and_excess_deaths[[#This Row],[Respiratory deaths]]-weekly_deaths_location_cause_and_excess_deaths[[#This Row],[Respiratory five year average]],"")</calculatedColumnFormula>
    </tableColumn>
    <tableColumn id="16" xr3:uid="{00000000-0010-0000-0D00-000010000000}" name="COVID-19 deaths" dataDxfId="107"/>
    <tableColumn id="17" xr3:uid="{00000000-0010-0000-0D00-000011000000}" name="Other causes" dataDxfId="106"/>
    <tableColumn id="18" xr3:uid="{00000000-0010-0000-0D00-000012000000}" name="Other causes five year average" dataDxfId="105"/>
    <tableColumn id="19" xr3:uid="{00000000-0010-0000-0D00-000013000000}" name="Other causes_x000a_excess" dataDxfId="104">
      <calculatedColumnFormula>IFERROR(weekly_deaths_location_cause_and_excess_deaths[[#This Row],[Other causes]]-weekly_deaths_location_cause_and_excess_deaths[[#This Row],[Other causes five year average]],"")</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weekly_deaths_location_cause_and_excess_deaths_care_homes" displayName="weekly_deaths_location_cause_and_excess_deaths_care_homes" ref="A61:V113" totalsRowShown="0" headerRowDxfId="103" dataDxfId="101" headerRowBorderDxfId="102" tableBorderDxfId="100">
  <autoFilter ref="A61:V113"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0E00-000018000000}" name="Registration year" dataDxfId="99"/>
    <tableColumn id="1" xr3:uid="{00000000-0010-0000-0E00-000001000000}" name="Week number" dataDxfId="98"/>
    <tableColumn id="2" xr3:uid="{00000000-0010-0000-0E00-000002000000}" name="Week beginning" dataDxfId="97"/>
    <tableColumn id="3" xr3:uid="{00000000-0010-0000-0E00-000003000000}" name="All causes" dataDxfId="96"/>
    <tableColumn id="4" xr3:uid="{00000000-0010-0000-0E00-000004000000}" name="All causes five year average" dataDxfId="95"/>
    <tableColumn id="5" xr3:uid="{00000000-0010-0000-0E00-000005000000}" name="All causes excess" dataDxfId="94">
      <calculatedColumnFormula>IFERROR(weekly_deaths_location_cause_and_excess_deaths_care_homes[[#This Row],[All causes]]-weekly_deaths_location_cause_and_excess_deaths_care_homes[[#This Row],[All causes five year average]],"")</calculatedColumnFormula>
    </tableColumn>
    <tableColumn id="6" xr3:uid="{00000000-0010-0000-0E00-000006000000}" name="Cancer deaths" dataDxfId="93"/>
    <tableColumn id="7" xr3:uid="{00000000-0010-0000-0E00-000007000000}" name="Cancer five year average" dataDxfId="92"/>
    <tableColumn id="8" xr3:uid="{00000000-0010-0000-0E00-000008000000}" name="Cancer excess" dataDxfId="91">
      <calculatedColumnFormula>IFERROR(weekly_deaths_location_cause_and_excess_deaths_care_homes[[#This Row],[Cancer deaths]]-weekly_deaths_location_cause_and_excess_deaths_care_homes[[#This Row],[Cancer five year average]],"")</calculatedColumnFormula>
    </tableColumn>
    <tableColumn id="9" xr3:uid="{00000000-0010-0000-0E00-000009000000}" name="Dementia / Alzhemier's deaths" dataDxfId="90"/>
    <tableColumn id="10" xr3:uid="{00000000-0010-0000-0E00-00000A000000}" name="Dementia / Alzheimer's five year average" dataDxfId="89"/>
    <tableColumn id="11" xr3:uid="{00000000-0010-0000-0E00-00000B000000}" name="Dementia / Alzheimer's _x000a_excess" dataDxfId="88">
      <calculatedColumnFormula>IFERROR(weekly_deaths_location_cause_and_excess_deaths_care_homes[[#This Row],[Dementia / Alzhemier''s deaths]]-weekly_deaths_location_cause_and_excess_deaths_care_homes[[#This Row],[Dementia / Alzheimer''s five year average]],"")</calculatedColumnFormula>
    </tableColumn>
    <tableColumn id="25" xr3:uid="{00000000-0010-0000-0E00-000019000000}" name="Circulatory deaths" dataDxfId="87"/>
    <tableColumn id="26" xr3:uid="{00000000-0010-0000-0E00-00001A000000}" name="Circulatory five year average" dataDxfId="86"/>
    <tableColumn id="12" xr3:uid="{00000000-0010-0000-0E00-00000C000000}" name="Circulatory excess" dataDxfId="85">
      <calculatedColumnFormula>IFERROR(weekly_deaths_location_cause_and_excess_deaths_care_homes[[#This Row],[Circulatory deaths]]-weekly_deaths_location_cause_and_excess_deaths_care_homes[[#This Row],[Circulatory five year average]],"")</calculatedColumnFormula>
    </tableColumn>
    <tableColumn id="13" xr3:uid="{00000000-0010-0000-0E00-00000D000000}" name="Respiratory deaths" dataDxfId="84"/>
    <tableColumn id="14" xr3:uid="{00000000-0010-0000-0E00-00000E000000}" name="Respiratory five year average" dataDxfId="83"/>
    <tableColumn id="15" xr3:uid="{00000000-0010-0000-0E00-00000F000000}" name="Respiratory_x000a_excess" dataDxfId="82">
      <calculatedColumnFormula>IFERROR(weekly_deaths_location_cause_and_excess_deaths_care_homes[[#This Row],[Respiratory deaths]]-weekly_deaths_location_cause_and_excess_deaths_care_homes[[#This Row],[Respiratory five year average]],"")</calculatedColumnFormula>
    </tableColumn>
    <tableColumn id="16" xr3:uid="{00000000-0010-0000-0E00-000010000000}" name="COVID-19 deaths" dataDxfId="81"/>
    <tableColumn id="17" xr3:uid="{00000000-0010-0000-0E00-000011000000}" name="Other causes" dataDxfId="80"/>
    <tableColumn id="18" xr3:uid="{00000000-0010-0000-0E00-000012000000}" name="Other causes five year average" dataDxfId="79"/>
    <tableColumn id="19" xr3:uid="{00000000-0010-0000-0E00-000013000000}" name="Other causes_x000a_excess" dataDxfId="78">
      <calculatedColumnFormula>IFERROR(weekly_deaths_location_cause_and_excess_deaths_care_homes[[#This Row],[Other causes]]-weekly_deaths_location_cause_and_excess_deaths_care_homes[[#This Row],[Other causes five year average]],"")</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weekly_deaths_location_cause_and_excess_deaths_home_non_institution" displayName="weekly_deaths_location_cause_and_excess_deaths_home_non_institution" ref="A116:V168" totalsRowShown="0" headerRowDxfId="77" dataDxfId="75" headerRowBorderDxfId="76" tableBorderDxfId="74">
  <autoFilter ref="A116:V168"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0F00-000018000000}" name="Registration year" dataDxfId="73"/>
    <tableColumn id="1" xr3:uid="{00000000-0010-0000-0F00-000001000000}" name="Week number" dataDxfId="72"/>
    <tableColumn id="2" xr3:uid="{00000000-0010-0000-0F00-000002000000}" name="Week beginning" dataDxfId="71"/>
    <tableColumn id="3" xr3:uid="{00000000-0010-0000-0F00-000003000000}" name="All causes" dataDxfId="70"/>
    <tableColumn id="4" xr3:uid="{00000000-0010-0000-0F00-000004000000}" name="All causes five year average" dataDxfId="69"/>
    <tableColumn id="5" xr3:uid="{00000000-0010-0000-0F00-000005000000}" name="All causes excess" dataDxfId="68">
      <calculatedColumnFormula>IFERROR(weekly_deaths_location_cause_and_excess_deaths_home_non_institution[[#This Row],[All causes]]-weekly_deaths_location_cause_and_excess_deaths_home_non_institution[[#This Row],[All causes five year average]],"")</calculatedColumnFormula>
    </tableColumn>
    <tableColumn id="6" xr3:uid="{00000000-0010-0000-0F00-000006000000}" name="Cancer deaths" dataDxfId="67"/>
    <tableColumn id="7" xr3:uid="{00000000-0010-0000-0F00-000007000000}" name="Cancer five year average" dataDxfId="66"/>
    <tableColumn id="8" xr3:uid="{00000000-0010-0000-0F00-000008000000}" name="Cancer excess" dataDxfId="65">
      <calculatedColumnFormula>IFERROR(weekly_deaths_location_cause_and_excess_deaths_home_non_institution[[#This Row],[Cancer deaths]]-weekly_deaths_location_cause_and_excess_deaths_home_non_institution[[#This Row],[Cancer five year average]],"")</calculatedColumnFormula>
    </tableColumn>
    <tableColumn id="9" xr3:uid="{00000000-0010-0000-0F00-000009000000}" name="Dementia / Alzhemier's deaths" dataDxfId="64"/>
    <tableColumn id="10" xr3:uid="{00000000-0010-0000-0F00-00000A000000}" name="Dementia / Alzheimer's five year average" dataDxfId="63"/>
    <tableColumn id="11" xr3:uid="{00000000-0010-0000-0F00-00000B000000}" name="Dementia / Alzheimer's _x000a_excess" dataDxfId="62">
      <calculatedColumnFormula>IFERROR(weekly_deaths_location_cause_and_excess_deaths_home_non_institution[[#This Row],[Dementia / Alzhemier''s deaths]]-weekly_deaths_location_cause_and_excess_deaths_home_non_institution[[#This Row],[Dementia / Alzheimer''s five year average]],"")</calculatedColumnFormula>
    </tableColumn>
    <tableColumn id="25" xr3:uid="{00000000-0010-0000-0F00-000019000000}" name="Circulatory deaths" dataDxfId="61"/>
    <tableColumn id="26" xr3:uid="{00000000-0010-0000-0F00-00001A000000}" name="Circulatory five year average" dataDxfId="60"/>
    <tableColumn id="12" xr3:uid="{00000000-0010-0000-0F00-00000C000000}" name="Circulatory excess" dataDxfId="59">
      <calculatedColumnFormula>IFERROR(weekly_deaths_location_cause_and_excess_deaths_home_non_institution[[#This Row],[Circulatory deaths]]-weekly_deaths_location_cause_and_excess_deaths_home_non_institution[[#This Row],[Circulatory five year average]],"")</calculatedColumnFormula>
    </tableColumn>
    <tableColumn id="13" xr3:uid="{00000000-0010-0000-0F00-00000D000000}" name="Respiratory deaths" dataDxfId="58"/>
    <tableColumn id="14" xr3:uid="{00000000-0010-0000-0F00-00000E000000}" name="Respiratory five year average" dataDxfId="57"/>
    <tableColumn id="15" xr3:uid="{00000000-0010-0000-0F00-00000F000000}" name="Respiratory_x000a_excess" dataDxfId="56">
      <calculatedColumnFormula>IFERROR(weekly_deaths_location_cause_and_excess_deaths_home_non_institution[[#This Row],[Respiratory deaths]]-weekly_deaths_location_cause_and_excess_deaths_home_non_institution[[#This Row],[Respiratory five year average]],"")</calculatedColumnFormula>
    </tableColumn>
    <tableColumn id="16" xr3:uid="{00000000-0010-0000-0F00-000010000000}" name="COVID-19 deaths" dataDxfId="55"/>
    <tableColumn id="17" xr3:uid="{00000000-0010-0000-0F00-000011000000}" name="Other causes" dataDxfId="54"/>
    <tableColumn id="18" xr3:uid="{00000000-0010-0000-0F00-000012000000}" name="Other causes five year average" dataDxfId="53"/>
    <tableColumn id="19" xr3:uid="{00000000-0010-0000-0F00-000013000000}" name="Other causes_x000a_excess" dataDxfId="52">
      <calculatedColumnFormula>IFERROR(weekly_deaths_location_cause_and_excess_deaths_home_non_institution[[#This Row],[Other causes]]-weekly_deaths_location_cause_and_excess_deaths_home_non_institution[[#This Row],[Other causes five year average]],"")</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0000000}" name="weekly_deaths_location_cause_and_excess_deaths_hospital" displayName="weekly_deaths_location_cause_and_excess_deaths_hospital" ref="A171:V223" totalsRowShown="0" headerRowDxfId="51" dataDxfId="49" headerRowBorderDxfId="50" tableBorderDxfId="48">
  <autoFilter ref="A171:V223"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1000-000018000000}" name="Registration year" dataDxfId="47"/>
    <tableColumn id="1" xr3:uid="{00000000-0010-0000-1000-000001000000}" name="Week number" dataDxfId="46"/>
    <tableColumn id="2" xr3:uid="{00000000-0010-0000-1000-000002000000}" name="Week beginning" dataDxfId="45"/>
    <tableColumn id="3" xr3:uid="{00000000-0010-0000-1000-000003000000}" name="All causes" dataDxfId="44"/>
    <tableColumn id="4" xr3:uid="{00000000-0010-0000-1000-000004000000}" name="All causes five year average" dataDxfId="43"/>
    <tableColumn id="5" xr3:uid="{00000000-0010-0000-1000-000005000000}" name="All causes excess" dataDxfId="42">
      <calculatedColumnFormula>IFERROR(weekly_deaths_location_cause_and_excess_deaths_hospital[[#This Row],[All causes]]-weekly_deaths_location_cause_and_excess_deaths_hospital[[#This Row],[All causes five year average]],"")</calculatedColumnFormula>
    </tableColumn>
    <tableColumn id="6" xr3:uid="{00000000-0010-0000-1000-000006000000}" name="Cancer deaths" dataDxfId="41"/>
    <tableColumn id="7" xr3:uid="{00000000-0010-0000-1000-000007000000}" name="Cancer five year average" dataDxfId="40"/>
    <tableColumn id="8" xr3:uid="{00000000-0010-0000-1000-000008000000}" name="Cancer excess" dataDxfId="39">
      <calculatedColumnFormula>IFERROR(weekly_deaths_location_cause_and_excess_deaths_hospital[[#This Row],[Cancer deaths]]-weekly_deaths_location_cause_and_excess_deaths_hospital[[#This Row],[Cancer five year average]],"")</calculatedColumnFormula>
    </tableColumn>
    <tableColumn id="9" xr3:uid="{00000000-0010-0000-1000-000009000000}" name="Dementia / Alzhemier's deaths" dataDxfId="38"/>
    <tableColumn id="10" xr3:uid="{00000000-0010-0000-1000-00000A000000}" name="Dementia / Alzheimer's five year average" dataDxfId="37"/>
    <tableColumn id="11" xr3:uid="{00000000-0010-0000-1000-00000B000000}" name="Dementia / Alzheimer's _x000a_excess" dataDxfId="36">
      <calculatedColumnFormula>IFERROR(weekly_deaths_location_cause_and_excess_deaths_hospital[[#This Row],[Dementia / Alzhemier''s deaths]]-weekly_deaths_location_cause_and_excess_deaths_hospital[[#This Row],[Dementia / Alzheimer''s five year average]],"")</calculatedColumnFormula>
    </tableColumn>
    <tableColumn id="25" xr3:uid="{00000000-0010-0000-1000-000019000000}" name="Circulatory deaths" dataDxfId="35"/>
    <tableColumn id="26" xr3:uid="{00000000-0010-0000-1000-00001A000000}" name="Circulatory five year average" dataDxfId="34"/>
    <tableColumn id="12" xr3:uid="{00000000-0010-0000-1000-00000C000000}" name="Circulatory excess" dataDxfId="33">
      <calculatedColumnFormula>IFERROR(weekly_deaths_location_cause_and_excess_deaths_hospital[[#This Row],[Circulatory deaths]]-weekly_deaths_location_cause_and_excess_deaths_hospital[[#This Row],[Circulatory five year average]],"")</calculatedColumnFormula>
    </tableColumn>
    <tableColumn id="13" xr3:uid="{00000000-0010-0000-1000-00000D000000}" name="Respiratory deaths" dataDxfId="32"/>
    <tableColumn id="14" xr3:uid="{00000000-0010-0000-1000-00000E000000}" name="Respiratory five year average" dataDxfId="31"/>
    <tableColumn id="15" xr3:uid="{00000000-0010-0000-1000-00000F000000}" name="Respiratory_x000a_excess" dataDxfId="30">
      <calculatedColumnFormula>IFERROR(weekly_deaths_location_cause_and_excess_deaths_hospital[[#This Row],[Respiratory deaths]]-weekly_deaths_location_cause_and_excess_deaths_hospital[[#This Row],[Respiratory five year average]],"")</calculatedColumnFormula>
    </tableColumn>
    <tableColumn id="16" xr3:uid="{00000000-0010-0000-1000-000010000000}" name="COVID-19 deaths" dataDxfId="29"/>
    <tableColumn id="17" xr3:uid="{00000000-0010-0000-1000-000011000000}" name="Other causes" dataDxfId="28"/>
    <tableColumn id="18" xr3:uid="{00000000-0010-0000-1000-000012000000}" name="Other causes five year average" dataDxfId="27"/>
    <tableColumn id="19" xr3:uid="{00000000-0010-0000-1000-000013000000}" name="Other causes_x000a_excess" dataDxfId="26">
      <calculatedColumnFormula>IFERROR(weekly_deaths_location_cause_and_excess_deaths_hospital[[#This Row],[Other causes]]-weekly_deaths_location_cause_and_excess_deaths_hospital[[#This Row],[Other causes five year average]],"")</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1000000}" name="weekly_deaths_location_cause_and_excess_deaths_other_institution" displayName="weekly_deaths_location_cause_and_excess_deaths_other_institution" ref="A226:V278" totalsRowShown="0" headerRowDxfId="25" dataDxfId="23" headerRowBorderDxfId="24" tableBorderDxfId="22">
  <autoFilter ref="A226:V278"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1100-000018000000}" name="Registration year" dataDxfId="21"/>
    <tableColumn id="1" xr3:uid="{00000000-0010-0000-1100-000001000000}" name="Week number" dataDxfId="20"/>
    <tableColumn id="2" xr3:uid="{00000000-0010-0000-1100-000002000000}" name="Week beginning" dataDxfId="19"/>
    <tableColumn id="3" xr3:uid="{00000000-0010-0000-1100-000003000000}" name="All causes" dataDxfId="18"/>
    <tableColumn id="4" xr3:uid="{00000000-0010-0000-1100-000004000000}" name="All causes five year average" dataDxfId="17"/>
    <tableColumn id="5" xr3:uid="{00000000-0010-0000-1100-000005000000}" name="All causes excess" dataDxfId="16">
      <calculatedColumnFormula>IFERROR(weekly_deaths_location_cause_and_excess_deaths_other_institution[[#This Row],[All causes]]-weekly_deaths_location_cause_and_excess_deaths_other_institution[[#This Row],[All causes five year average]],"")</calculatedColumnFormula>
    </tableColumn>
    <tableColumn id="6" xr3:uid="{00000000-0010-0000-1100-000006000000}" name="Cancer deaths" dataDxfId="15"/>
    <tableColumn id="7" xr3:uid="{00000000-0010-0000-1100-000007000000}" name="Cancer five year average" dataDxfId="14"/>
    <tableColumn id="8" xr3:uid="{00000000-0010-0000-1100-000008000000}" name="Cancer excess" dataDxfId="13">
      <calculatedColumnFormula>IFERROR(weekly_deaths_location_cause_and_excess_deaths_other_institution[[#This Row],[Cancer deaths]]-weekly_deaths_location_cause_and_excess_deaths_other_institution[[#This Row],[Cancer five year average]],"")</calculatedColumnFormula>
    </tableColumn>
    <tableColumn id="9" xr3:uid="{00000000-0010-0000-1100-000009000000}" name="Dementia / Alzhemier's deaths" dataDxfId="12"/>
    <tableColumn id="10" xr3:uid="{00000000-0010-0000-1100-00000A000000}" name="Dementia / Alzheimer's five year average" dataDxfId="11"/>
    <tableColumn id="11" xr3:uid="{00000000-0010-0000-1100-00000B000000}" name="Dementia / Alzheimer's _x000a_excess" dataDxfId="10">
      <calculatedColumnFormula>IFERROR(weekly_deaths_location_cause_and_excess_deaths_other_institution[[#This Row],[Dementia / Alzhemier''s deaths]]-weekly_deaths_location_cause_and_excess_deaths_other_institution[[#This Row],[Dementia / Alzheimer''s five year average]],"")</calculatedColumnFormula>
    </tableColumn>
    <tableColumn id="25" xr3:uid="{00000000-0010-0000-1100-000019000000}" name="Circulatory deaths" dataDxfId="9"/>
    <tableColumn id="26" xr3:uid="{00000000-0010-0000-1100-00001A000000}" name="Circulatory five year average" dataDxfId="8"/>
    <tableColumn id="12" xr3:uid="{00000000-0010-0000-1100-00000C000000}" name="Circulatory excess" dataDxfId="7">
      <calculatedColumnFormula>IFERROR(weekly_deaths_location_cause_and_excess_deaths_other_institution[[#This Row],[Circulatory deaths]]-weekly_deaths_location_cause_and_excess_deaths_other_institution[[#This Row],[Circulatory five year average]],"")</calculatedColumnFormula>
    </tableColumn>
    <tableColumn id="13" xr3:uid="{00000000-0010-0000-1100-00000D000000}" name="Respiratory deaths" dataDxfId="6"/>
    <tableColumn id="14" xr3:uid="{00000000-0010-0000-1100-00000E000000}" name="Respiratory five year average" dataDxfId="5"/>
    <tableColumn id="15" xr3:uid="{00000000-0010-0000-1100-00000F000000}" name="Respiratory_x000a_excess" dataDxfId="4">
      <calculatedColumnFormula>IFERROR(weekly_deaths_location_cause_and_excess_deaths_other_institution[[#This Row],[Respiratory deaths]]-weekly_deaths_location_cause_and_excess_deaths_other_institution[[#This Row],[Respiratory five year average]],"")</calculatedColumnFormula>
    </tableColumn>
    <tableColumn id="16" xr3:uid="{00000000-0010-0000-1100-000010000000}" name="COVID-19 deaths" dataDxfId="3"/>
    <tableColumn id="17" xr3:uid="{00000000-0010-0000-1100-000011000000}" name="Other causes" dataDxfId="2"/>
    <tableColumn id="18" xr3:uid="{00000000-0010-0000-1100-000012000000}" name="Other causes five year average" dataDxfId="1"/>
    <tableColumn id="19" xr3:uid="{00000000-0010-0000-1100-000013000000}" name="Other causes_x000a_excess" dataDxfId="0">
      <calculatedColumnFormula>IFERROR(weekly_deaths_location_cause_and_excess_deaths_other_institution[[#This Row],[Other causes]]-weekly_deaths_location_cause_and_excess_deaths_other_institution[[#This Row],[Other causes five year average]],"")</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Notes" displayName="Notes" ref="A5:D15" totalsRowShown="0" headerRowDxfId="368" dataDxfId="367">
  <autoFilter ref="A5:D15" xr:uid="{00000000-0009-0000-0100-000003000000}">
    <filterColumn colId="0" hiddenButton="1"/>
    <filterColumn colId="1" hiddenButton="1"/>
    <filterColumn colId="2" hiddenButton="1"/>
    <filterColumn colId="3" hiddenButton="1"/>
  </autoFilter>
  <tableColumns count="4">
    <tableColumn id="1" xr3:uid="{00000000-0010-0000-0100-000001000000}" name="Note number" dataDxfId="366"/>
    <tableColumn id="2" xr3:uid="{00000000-0010-0000-0100-000002000000}" name="Note text" dataDxfId="365"/>
    <tableColumn id="3" xr3:uid="{00000000-0010-0000-0100-000003000000}" name="Related tables" dataDxfId="364"/>
    <tableColumn id="4" xr3:uid="{00000000-0010-0000-0100-000004000000}" name="Link for more information" dataDxfId="363"/>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weekly_covid_deaths_by_age_persons" displayName="weekly_covid_deaths_by_age_persons" ref="A6:K58" totalsRowShown="0" headerRowDxfId="362" dataDxfId="361" tableBorderDxfId="360">
  <autoFilter ref="A6:K5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200-000018000000}" name="Registration year" dataDxfId="359"/>
    <tableColumn id="1" xr3:uid="{00000000-0010-0000-0200-000001000000}" name="Week number" dataDxfId="358"/>
    <tableColumn id="2" xr3:uid="{00000000-0010-0000-0200-000002000000}" name="Week beginning" dataDxfId="357"/>
    <tableColumn id="3" xr3:uid="{00000000-0010-0000-0200-000003000000}" name="All ages" dataDxfId="356"/>
    <tableColumn id="4" xr3:uid="{00000000-0010-0000-0200-000004000000}" name="&lt;1" dataDxfId="355"/>
    <tableColumn id="5" xr3:uid="{00000000-0010-0000-0200-000005000000}" name="1-14" dataDxfId="354"/>
    <tableColumn id="6" xr3:uid="{00000000-0010-0000-0200-000006000000}" name="15-44" dataDxfId="353"/>
    <tableColumn id="7" xr3:uid="{00000000-0010-0000-0200-000007000000}" name="45-64" dataDxfId="352"/>
    <tableColumn id="8" xr3:uid="{00000000-0010-0000-0200-000008000000}" name="65-74" dataDxfId="351"/>
    <tableColumn id="9" xr3:uid="{00000000-0010-0000-0200-000009000000}" name="75-84" dataDxfId="350"/>
    <tableColumn id="10" xr3:uid="{00000000-0010-0000-0200-00000A000000}" name="85+" dataDxfId="349"/>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weekly_covid_deaths_by_age_females" displayName="weekly_covid_deaths_by_age_females" ref="A61:K113" totalsRowShown="0" headerRowDxfId="348" dataDxfId="347" tableBorderDxfId="346">
  <autoFilter ref="A61:K113"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300-000018000000}" name="Registration year" dataDxfId="345"/>
    <tableColumn id="1" xr3:uid="{00000000-0010-0000-0300-000001000000}" name="Week number" dataDxfId="344"/>
    <tableColumn id="2" xr3:uid="{00000000-0010-0000-0300-000002000000}" name="Week beginning" dataDxfId="343"/>
    <tableColumn id="3" xr3:uid="{00000000-0010-0000-0300-000003000000}" name="All ages" dataDxfId="342"/>
    <tableColumn id="4" xr3:uid="{00000000-0010-0000-0300-000004000000}" name="&lt;1" dataDxfId="341"/>
    <tableColumn id="5" xr3:uid="{00000000-0010-0000-0300-000005000000}" name="1-14" dataDxfId="340"/>
    <tableColumn id="6" xr3:uid="{00000000-0010-0000-0300-000006000000}" name="15-44" dataDxfId="339"/>
    <tableColumn id="7" xr3:uid="{00000000-0010-0000-0300-000007000000}" name="45-64" dataDxfId="338"/>
    <tableColumn id="8" xr3:uid="{00000000-0010-0000-0300-000008000000}" name="65-74" dataDxfId="337"/>
    <tableColumn id="9" xr3:uid="{00000000-0010-0000-0300-000009000000}" name="75-84" dataDxfId="336"/>
    <tableColumn id="10" xr3:uid="{00000000-0010-0000-0300-00000A000000}" name="85+" dataDxfId="335"/>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weekly_covid_deaths_by_age_males" displayName="weekly_covid_deaths_by_age_males" ref="A116:K168" totalsRowShown="0" headerRowDxfId="334" dataDxfId="332" headerRowBorderDxfId="333" tableBorderDxfId="331">
  <autoFilter ref="A116:K168"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400-000018000000}" name="Registration year" dataDxfId="330"/>
    <tableColumn id="1" xr3:uid="{00000000-0010-0000-0400-000001000000}" name="Week number" dataDxfId="329"/>
    <tableColumn id="2" xr3:uid="{00000000-0010-0000-0400-000002000000}" name="Week beginning" dataDxfId="328"/>
    <tableColumn id="3" xr3:uid="{00000000-0010-0000-0400-000003000000}" name="All ages" dataDxfId="327"/>
    <tableColumn id="4" xr3:uid="{00000000-0010-0000-0400-000004000000}" name="&lt;1" dataDxfId="326"/>
    <tableColumn id="5" xr3:uid="{00000000-0010-0000-0400-000005000000}" name="1-14" dataDxfId="325"/>
    <tableColumn id="6" xr3:uid="{00000000-0010-0000-0400-000006000000}" name="15-44" dataDxfId="324"/>
    <tableColumn id="7" xr3:uid="{00000000-0010-0000-0400-000007000000}" name="45-64" dataDxfId="323"/>
    <tableColumn id="8" xr3:uid="{00000000-0010-0000-0400-000008000000}" name="65-74" dataDxfId="322"/>
    <tableColumn id="9" xr3:uid="{00000000-0010-0000-0400-000009000000}" name="75-84" dataDxfId="321"/>
    <tableColumn id="10" xr3:uid="{00000000-0010-0000-0400-00000A000000}" name="85+" dataDxfId="320"/>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weekly_covid_deaths_health_board" displayName="weekly_covid_deaths_health_board" ref="A5:R57" totalsRowShown="0" headerRowDxfId="319" dataDxfId="317" headerRowBorderDxfId="318" tableBorderDxfId="316">
  <autoFilter ref="A5:R5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500-000018000000}" name="Registration year" dataDxfId="315"/>
    <tableColumn id="1" xr3:uid="{00000000-0010-0000-0500-000001000000}" name="Week number" dataDxfId="314"/>
    <tableColumn id="2" xr3:uid="{00000000-0010-0000-0500-000002000000}" name="Week beginning" dataDxfId="313"/>
    <tableColumn id="3" xr3:uid="{00000000-0010-0000-0500-000003000000}" name="Scotland" dataDxfId="312"/>
    <tableColumn id="4" xr3:uid="{00000000-0010-0000-0500-000004000000}" name="Ayrshire and Arran" dataDxfId="311"/>
    <tableColumn id="5" xr3:uid="{00000000-0010-0000-0500-000005000000}" name="Borders" dataDxfId="310"/>
    <tableColumn id="6" xr3:uid="{00000000-0010-0000-0500-000006000000}" name="Dumfries and Galloway" dataDxfId="309">
      <calculatedColumnFormula>weekly_covid_deaths_council_area[[#This Row],[Dumfries and Galloway]]</calculatedColumnFormula>
    </tableColumn>
    <tableColumn id="7" xr3:uid="{00000000-0010-0000-0500-000007000000}" name="Fife" dataDxfId="308">
      <calculatedColumnFormula>weekly_covid_deaths_council_area[[#This Row],[Fife]]</calculatedColumnFormula>
    </tableColumn>
    <tableColumn id="8" xr3:uid="{00000000-0010-0000-0500-000008000000}" name="Forth Valley" dataDxfId="307">
      <calculatedColumnFormula>SUM(weekly_covid_deaths_council_area[[#This Row],[Clackmannanshire]],weekly_covid_deaths_council_area[[#This Row],[Falkirk]],weekly_covid_deaths_council_area[[#This Row],[Stirling]])</calculatedColumnFormula>
    </tableColumn>
    <tableColumn id="9" xr3:uid="{00000000-0010-0000-0500-000009000000}" name="Grampian" dataDxfId="306">
      <calculatedColumnFormula>SUM(weekly_covid_deaths_council_area[[#This Row],[Aberdeen City]],weekly_covid_deaths_council_area[[#This Row],[Aberdeenshire]],weekly_covid_deaths_council_area[[#This Row],[Moray]])</calculatedColumnFormula>
    </tableColumn>
    <tableColumn id="10" xr3:uid="{00000000-0010-0000-0500-00000A000000}" name="Greater Glasgow and Clyde" dataDxfId="305">
      <calculatedColumnFormula>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calculatedColumnFormula>
    </tableColumn>
    <tableColumn id="11" xr3:uid="{00000000-0010-0000-0500-00000B000000}" name="Highland" dataDxfId="304">
      <calculatedColumnFormula>SUM(weekly_covid_deaths_council_area[[#This Row],[Highland]],weekly_covid_deaths_council_area[[#This Row],[Argyll and Bute]])</calculatedColumnFormula>
    </tableColumn>
    <tableColumn id="25" xr3:uid="{00000000-0010-0000-0500-000019000000}" name="Lanarkshire" dataDxfId="303">
      <calculatedColumnFormula>SUM(weekly_covid_deaths_council_area[[#This Row],[North Lanarkshire]],weekly_covid_deaths_council_area[[#This Row],[South Lanarkshire]])</calculatedColumnFormula>
    </tableColumn>
    <tableColumn id="26" xr3:uid="{00000000-0010-0000-0500-00001A000000}" name="Lothian" dataDxfId="302">
      <calculatedColumnFormula>SUM(weekly_covid_deaths_council_area[[#This Row],[City of Edinburgh]],weekly_covid_deaths_council_area[[#This Row],[East Lothian]],weekly_covid_deaths_council_area[[#This Row],[Midlothian]],weekly_covid_deaths_council_area[[#This Row],[West Lothian]])</calculatedColumnFormula>
    </tableColumn>
    <tableColumn id="27" xr3:uid="{00000000-0010-0000-0500-00001B000000}" name="Orkney" dataDxfId="301">
      <calculatedColumnFormula>weekly_covid_deaths_council_area[[#This Row],[Orkney Islands]]</calculatedColumnFormula>
    </tableColumn>
    <tableColumn id="28" xr3:uid="{00000000-0010-0000-0500-00001C000000}" name="Shetland" dataDxfId="300">
      <calculatedColumnFormula>weekly_covid_deaths_council_area[[#This Row],[Shetland Islands]]</calculatedColumnFormula>
    </tableColumn>
    <tableColumn id="29" xr3:uid="{00000000-0010-0000-0500-00001D000000}" name="Tayside" dataDxfId="299">
      <calculatedColumnFormula>SUM(weekly_covid_deaths_council_area[[#This Row],[Angus]],weekly_covid_deaths_council_area[[#This Row],[Dundee City]],weekly_covid_deaths_council_area[[#This Row],[Perth and Kinross]])</calculatedColumnFormula>
    </tableColumn>
    <tableColumn id="30" xr3:uid="{00000000-0010-0000-0500-00001E000000}" name="Western Isles" dataDxfId="298">
      <calculatedColumnFormula>weekly_covid_deaths_council_area[[#This Row],[Na h-Eileanan Siar]]</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eekly_covid_deaths_council_area" displayName="weekly_covid_deaths_council_area" ref="A5:AJ57" headerRowDxfId="297" dataDxfId="295" totalsRowDxfId="293" headerRowBorderDxfId="296" tableBorderDxfId="294">
  <autoFilter ref="A5:AJ5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600-000006000000}" name="Registration Year" dataDxfId="292"/>
    <tableColumn id="1" xr3:uid="{00000000-0010-0000-0600-000001000000}" name="Week number" totalsRowLabel="Total" dataDxfId="291"/>
    <tableColumn id="2" xr3:uid="{00000000-0010-0000-0600-000002000000}" name="Week beginning" dataDxfId="290"/>
    <tableColumn id="3" xr3:uid="{00000000-0010-0000-0600-000003000000}" name="Scotland" dataDxfId="289">
      <calculatedColumnFormula>SUM(weekly_covid_deaths_council_area[[#This Row],[Aberdeen City]:[West Lothian]])</calculatedColumnFormula>
    </tableColumn>
    <tableColumn id="4" xr3:uid="{00000000-0010-0000-0600-000004000000}" name="Aberdeen City" dataDxfId="288"/>
    <tableColumn id="5" xr3:uid="{00000000-0010-0000-0600-000005000000}" name="Aberdeenshire" dataDxfId="287"/>
    <tableColumn id="14" xr3:uid="{00000000-0010-0000-0600-00000E000000}" name="Angus" dataDxfId="286"/>
    <tableColumn id="15" xr3:uid="{00000000-0010-0000-0600-00000F000000}" name="Argyll and Bute" dataDxfId="285"/>
    <tableColumn id="16" xr3:uid="{00000000-0010-0000-0600-000010000000}" name="City of Edinburgh" dataDxfId="284"/>
    <tableColumn id="17" xr3:uid="{00000000-0010-0000-0600-000011000000}" name="Clackmannanshire" dataDxfId="283"/>
    <tableColumn id="18" xr3:uid="{00000000-0010-0000-0600-000012000000}" name="Dumfries and Galloway" dataDxfId="282"/>
    <tableColumn id="19" xr3:uid="{00000000-0010-0000-0600-000013000000}" name="Dundee City" dataDxfId="281"/>
    <tableColumn id="20" xr3:uid="{00000000-0010-0000-0600-000014000000}" name="East Ayrshire" dataDxfId="280"/>
    <tableColumn id="21" xr3:uid="{00000000-0010-0000-0600-000015000000}" name="East Dunbartonshire" dataDxfId="279"/>
    <tableColumn id="22" xr3:uid="{00000000-0010-0000-0600-000016000000}" name="East Lothian" dataDxfId="278"/>
    <tableColumn id="23" xr3:uid="{00000000-0010-0000-0600-000017000000}" name="East Renfrewshire" dataDxfId="277"/>
    <tableColumn id="24" xr3:uid="{00000000-0010-0000-0600-000018000000}" name="Falkirk" dataDxfId="276"/>
    <tableColumn id="25" xr3:uid="{00000000-0010-0000-0600-000019000000}" name="Fife" dataDxfId="275"/>
    <tableColumn id="26" xr3:uid="{00000000-0010-0000-0600-00001A000000}" name="Glasgow City" dataDxfId="274"/>
    <tableColumn id="27" xr3:uid="{00000000-0010-0000-0600-00001B000000}" name="Highland" dataDxfId="273"/>
    <tableColumn id="28" xr3:uid="{00000000-0010-0000-0600-00001C000000}" name="Inverclyde" dataDxfId="272"/>
    <tableColumn id="29" xr3:uid="{00000000-0010-0000-0600-00001D000000}" name="Midlothian" dataDxfId="271"/>
    <tableColumn id="30" xr3:uid="{00000000-0010-0000-0600-00001E000000}" name="Moray" dataDxfId="270"/>
    <tableColumn id="31" xr3:uid="{00000000-0010-0000-0600-00001F000000}" name="Na h-Eileanan Siar" dataDxfId="269"/>
    <tableColumn id="32" xr3:uid="{00000000-0010-0000-0600-000020000000}" name="North Ayrshire" dataDxfId="268"/>
    <tableColumn id="33" xr3:uid="{00000000-0010-0000-0600-000021000000}" name="North Lanarkshire" dataDxfId="267"/>
    <tableColumn id="34" xr3:uid="{00000000-0010-0000-0600-000022000000}" name="Orkney Islands" dataDxfId="266"/>
    <tableColumn id="35" xr3:uid="{00000000-0010-0000-0600-000023000000}" name="Perth and Kinross" dataDxfId="265"/>
    <tableColumn id="36" xr3:uid="{00000000-0010-0000-0600-000024000000}" name="Renfrewshire" dataDxfId="264"/>
    <tableColumn id="37" xr3:uid="{00000000-0010-0000-0600-000025000000}" name="Scottish Borders " dataDxfId="263"/>
    <tableColumn id="38" xr3:uid="{00000000-0010-0000-0600-000026000000}" name="Shetland Islands" dataDxfId="262"/>
    <tableColumn id="39" xr3:uid="{00000000-0010-0000-0600-000027000000}" name="South Ayrshire" dataDxfId="261"/>
    <tableColumn id="40" xr3:uid="{00000000-0010-0000-0600-000028000000}" name="South Lanarkshire" dataDxfId="260"/>
    <tableColumn id="41" xr3:uid="{00000000-0010-0000-0600-000029000000}" name="Stirling" dataDxfId="259"/>
    <tableColumn id="42" xr3:uid="{00000000-0010-0000-0600-00002A000000}" name="West Dunbartonshire" dataDxfId="258"/>
    <tableColumn id="43" xr3:uid="{00000000-0010-0000-0600-00002B000000}" name="West Lothian" dataDxfId="257"/>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weekly_all_cause_deaths_age_persons" displayName="weekly_all_cause_deaths_age_persons" ref="A6:K58" totalsRowShown="0" headerRowDxfId="256" dataDxfId="254" headerRowBorderDxfId="255" tableBorderDxfId="253">
  <autoFilter ref="A6:K5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700-000018000000}" name="Registration year" dataDxfId="252"/>
    <tableColumn id="1" xr3:uid="{00000000-0010-0000-0700-000001000000}" name="Week number" dataDxfId="251"/>
    <tableColumn id="2" xr3:uid="{00000000-0010-0000-0700-000002000000}" name="Week beginning" dataDxfId="250"/>
    <tableColumn id="3" xr3:uid="{00000000-0010-0000-0700-000003000000}" name="All ages" dataDxfId="249"/>
    <tableColumn id="4" xr3:uid="{00000000-0010-0000-0700-000004000000}" name="&lt;1" dataDxfId="248"/>
    <tableColumn id="5" xr3:uid="{00000000-0010-0000-0700-000005000000}" name="1-14" dataDxfId="247"/>
    <tableColumn id="6" xr3:uid="{00000000-0010-0000-0700-000006000000}" name="15-44" dataDxfId="246"/>
    <tableColumn id="7" xr3:uid="{00000000-0010-0000-0700-000007000000}" name="45-64" dataDxfId="245"/>
    <tableColumn id="8" xr3:uid="{00000000-0010-0000-0700-000008000000}" name="65-74" dataDxfId="244"/>
    <tableColumn id="9" xr3:uid="{00000000-0010-0000-0700-000009000000}" name="75-84" dataDxfId="243"/>
    <tableColumn id="10" xr3:uid="{00000000-0010-0000-0700-00000A000000}" name="85+" dataDxfId="24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weekly_all_cause_deaths_age_females" displayName="weekly_all_cause_deaths_age_females" ref="A61:K113" totalsRowShown="0" headerRowDxfId="241" dataDxfId="239" headerRowBorderDxfId="240" tableBorderDxfId="238">
  <autoFilter ref="A61:K11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800-000018000000}" name="Registration year" dataDxfId="237"/>
    <tableColumn id="1" xr3:uid="{00000000-0010-0000-0800-000001000000}" name="Week number" dataDxfId="236"/>
    <tableColumn id="2" xr3:uid="{00000000-0010-0000-0800-000002000000}" name="Week beginning" dataDxfId="235"/>
    <tableColumn id="3" xr3:uid="{00000000-0010-0000-0800-000003000000}" name="All ages" dataDxfId="234">
      <calculatedColumnFormula>SUM(weekly_all_cause_deaths_age_females[[#This Row],[&lt;1]:[85+]])</calculatedColumnFormula>
    </tableColumn>
    <tableColumn id="4" xr3:uid="{00000000-0010-0000-0800-000004000000}" name="&lt;1" dataDxfId="233"/>
    <tableColumn id="5" xr3:uid="{00000000-0010-0000-0800-000005000000}" name="1-14" dataDxfId="232"/>
    <tableColumn id="6" xr3:uid="{00000000-0010-0000-0800-000006000000}" name="15-44" dataDxfId="231"/>
    <tableColumn id="7" xr3:uid="{00000000-0010-0000-0800-000007000000}" name="45-64" dataDxfId="230"/>
    <tableColumn id="8" xr3:uid="{00000000-0010-0000-0800-000008000000}" name="65-74" dataDxfId="229"/>
    <tableColumn id="9" xr3:uid="{00000000-0010-0000-0800-000009000000}" name="75-84" dataDxfId="228"/>
    <tableColumn id="10" xr3:uid="{00000000-0010-0000-0800-00000A000000}" name="85+" dataDxfId="22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7.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rscotland.gov.uk/files/statistics/covid19/covid-deaths-methodology-excess-deaths-in-2022.pdf" TargetMode="External"/><Relationship Id="rId3" Type="http://schemas.openxmlformats.org/officeDocument/2006/relationships/hyperlink" Target="https://www.who.int/standards/classifications/classification-of-diseases/emergency-use-icd-codes-for-covid-19-disease-outbreak" TargetMode="External"/><Relationship Id="rId7" Type="http://schemas.openxmlformats.org/officeDocument/2006/relationships/hyperlink" Target="https://www.nrscotland.gov.uk/files/statistics/covid19/covid-deaths-methodology-excess-deaths-in-2022.pdf" TargetMode="External"/><Relationship Id="rId2" Type="http://schemas.openxmlformats.org/officeDocument/2006/relationships/hyperlink" Target="https://www.iso.org/standard/70907.html"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 Id="rId6" Type="http://schemas.openxmlformats.org/officeDocument/2006/relationships/hyperlink" Target="https://icd.who.int/browse10/2016/en" TargetMode="External"/><Relationship Id="rId5" Type="http://schemas.openxmlformats.org/officeDocument/2006/relationships/hyperlink" Target="https://www.isdscotland.org/Products-and-Services/Data-Definitions-and-References/National-Reference-Files/" TargetMode="External"/><Relationship Id="rId10" Type="http://schemas.openxmlformats.org/officeDocument/2006/relationships/table" Target="../tables/table2.xml"/><Relationship Id="rId4" Type="http://schemas.openxmlformats.org/officeDocument/2006/relationships/hyperlink" Target="https://www.nrscotland.gov.uk/files/statistics/vital-events/ve-general-geographical-basis.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zoomScaleNormal="100" workbookViewId="0"/>
  </sheetViews>
  <sheetFormatPr defaultColWidth="8.6328125" defaultRowHeight="15.5" x14ac:dyDescent="0.35"/>
  <cols>
    <col min="1" max="1" width="161.90625" style="6" customWidth="1"/>
    <col min="2" max="16384" width="8.6328125" style="6"/>
  </cols>
  <sheetData>
    <row r="1" spans="1:1" x14ac:dyDescent="0.35">
      <c r="A1" s="43" t="s">
        <v>153</v>
      </c>
    </row>
    <row r="2" spans="1:1" s="5" customFormat="1" x14ac:dyDescent="0.35">
      <c r="A2" s="6" t="s">
        <v>154</v>
      </c>
    </row>
    <row r="3" spans="1:1" s="5" customFormat="1" ht="24.9" customHeight="1" x14ac:dyDescent="0.35">
      <c r="A3" s="44" t="s">
        <v>34</v>
      </c>
    </row>
    <row r="4" spans="1:1" s="5" customFormat="1" x14ac:dyDescent="0.35">
      <c r="A4" s="33" t="s">
        <v>152</v>
      </c>
    </row>
    <row r="5" spans="1:1" s="5" customFormat="1" ht="24.9" customHeight="1" x14ac:dyDescent="0.35">
      <c r="A5" s="44" t="s">
        <v>41</v>
      </c>
    </row>
    <row r="6" spans="1:1" s="5" customFormat="1" x14ac:dyDescent="0.35">
      <c r="A6" s="33" t="s">
        <v>54</v>
      </c>
    </row>
    <row r="7" spans="1:1" s="5" customFormat="1" ht="24.9" customHeight="1" x14ac:dyDescent="0.35">
      <c r="A7" s="44" t="s">
        <v>47</v>
      </c>
    </row>
    <row r="8" spans="1:1" s="5" customFormat="1" x14ac:dyDescent="0.35">
      <c r="A8" s="24">
        <v>2021</v>
      </c>
    </row>
    <row r="9" spans="1:1" s="5" customFormat="1" ht="24.9" customHeight="1" x14ac:dyDescent="0.35">
      <c r="A9" s="44" t="s">
        <v>42</v>
      </c>
    </row>
    <row r="10" spans="1:1" s="5" customFormat="1" x14ac:dyDescent="0.35">
      <c r="A10" s="33" t="s">
        <v>0</v>
      </c>
    </row>
    <row r="11" spans="1:1" s="5" customFormat="1" ht="24.9" customHeight="1" x14ac:dyDescent="0.35">
      <c r="A11" s="44" t="s">
        <v>43</v>
      </c>
    </row>
    <row r="12" spans="1:1" s="5" customFormat="1" x14ac:dyDescent="0.35">
      <c r="A12" s="33" t="s">
        <v>55</v>
      </c>
    </row>
    <row r="13" spans="1:1" s="5" customFormat="1" ht="24.9" customHeight="1" x14ac:dyDescent="0.35">
      <c r="A13" s="44" t="s">
        <v>35</v>
      </c>
    </row>
    <row r="14" spans="1:1" s="5" customFormat="1" x14ac:dyDescent="0.35">
      <c r="A14" s="33" t="s">
        <v>116</v>
      </c>
    </row>
    <row r="15" spans="1:1" s="5" customFormat="1" ht="31" x14ac:dyDescent="0.35">
      <c r="A15" s="37" t="s">
        <v>132</v>
      </c>
    </row>
    <row r="16" spans="1:1" s="5" customFormat="1" x14ac:dyDescent="0.35">
      <c r="A16" s="33" t="s">
        <v>112</v>
      </c>
    </row>
    <row r="17" spans="1:1" s="5" customFormat="1" x14ac:dyDescent="0.35">
      <c r="A17" s="33" t="s">
        <v>117</v>
      </c>
    </row>
    <row r="18" spans="1:1" s="5" customFormat="1" ht="31" x14ac:dyDescent="0.35">
      <c r="A18" s="33" t="s">
        <v>118</v>
      </c>
    </row>
    <row r="19" spans="1:1" x14ac:dyDescent="0.35">
      <c r="A19" s="6" t="s">
        <v>56</v>
      </c>
    </row>
    <row r="20" spans="1:1" ht="24.9" customHeight="1" x14ac:dyDescent="0.35">
      <c r="A20" s="42" t="s">
        <v>119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7"/>
  <sheetViews>
    <sheetView zoomScaleNormal="100" workbookViewId="0"/>
  </sheetViews>
  <sheetFormatPr defaultColWidth="9.08984375" defaultRowHeight="15.5" x14ac:dyDescent="0.35"/>
  <cols>
    <col min="1" max="1" width="16.36328125" style="11" customWidth="1"/>
    <col min="2" max="2" width="11.36328125" style="11" customWidth="1"/>
    <col min="3" max="3" width="12" style="11" bestFit="1" customWidth="1"/>
    <col min="4" max="13" width="15.6328125" style="11" customWidth="1"/>
    <col min="14" max="16384" width="9.08984375" style="11"/>
  </cols>
  <sheetData>
    <row r="1" spans="1:13" s="5" customFormat="1" x14ac:dyDescent="0.35">
      <c r="A1" s="4" t="s">
        <v>174</v>
      </c>
    </row>
    <row r="2" spans="1:13" s="5" customFormat="1" x14ac:dyDescent="0.35">
      <c r="A2" s="6" t="s">
        <v>106</v>
      </c>
    </row>
    <row r="3" spans="1:13" s="5" customFormat="1" x14ac:dyDescent="0.35">
      <c r="A3" s="6" t="s">
        <v>49</v>
      </c>
    </row>
    <row r="4" spans="1:13" s="5" customFormat="1" ht="30" customHeight="1" x14ac:dyDescent="0.35">
      <c r="A4" s="7" t="s">
        <v>53</v>
      </c>
    </row>
    <row r="5" spans="1:13" ht="62.5" thickBot="1" x14ac:dyDescent="0.4">
      <c r="A5" s="10" t="s">
        <v>62</v>
      </c>
      <c r="B5" s="13" t="s">
        <v>57</v>
      </c>
      <c r="C5" s="13" t="s">
        <v>85</v>
      </c>
      <c r="D5" s="9" t="s">
        <v>121</v>
      </c>
      <c r="E5" s="10" t="s">
        <v>122</v>
      </c>
      <c r="F5" s="10" t="s">
        <v>123</v>
      </c>
      <c r="G5" s="10" t="s">
        <v>124</v>
      </c>
      <c r="H5" s="10" t="s">
        <v>125</v>
      </c>
      <c r="I5" s="10" t="s">
        <v>126</v>
      </c>
      <c r="J5" s="10" t="s">
        <v>127</v>
      </c>
      <c r="K5" s="10" t="s">
        <v>128</v>
      </c>
      <c r="L5" s="10" t="s">
        <v>129</v>
      </c>
      <c r="M5" s="10" t="s">
        <v>130</v>
      </c>
    </row>
    <row r="6" spans="1:13" ht="30" customHeight="1" x14ac:dyDescent="0.35">
      <c r="A6" s="14" t="s">
        <v>63</v>
      </c>
      <c r="B6" s="15">
        <v>1</v>
      </c>
      <c r="C6" s="16">
        <v>44200</v>
      </c>
      <c r="D6" s="58">
        <f>SUM(weekly_deaths_by_location[[#This Row],[Care Home
all causes]:[Other institution
all causes]])</f>
        <v>1720</v>
      </c>
      <c r="E6" s="1">
        <v>389</v>
      </c>
      <c r="F6" s="1">
        <v>510</v>
      </c>
      <c r="G6" s="1">
        <v>819</v>
      </c>
      <c r="H6" s="1">
        <v>2</v>
      </c>
      <c r="I6" s="1">
        <f>SUM(weekly_deaths_by_location[[#This Row],[Care Home
COVID-19 mentioned]:[Other institution
COVID-19 mentioned]])</f>
        <v>392</v>
      </c>
      <c r="J6" s="1">
        <v>116</v>
      </c>
      <c r="K6" s="1">
        <v>19</v>
      </c>
      <c r="L6" s="1">
        <v>256</v>
      </c>
      <c r="M6" s="1">
        <v>1</v>
      </c>
    </row>
    <row r="7" spans="1:13" ht="15.9" customHeight="1" x14ac:dyDescent="0.35">
      <c r="A7" s="14" t="s">
        <v>63</v>
      </c>
      <c r="B7" s="15">
        <v>2</v>
      </c>
      <c r="C7" s="16">
        <v>44207</v>
      </c>
      <c r="D7" s="59">
        <f>SUM(weekly_deaths_by_location[[#This Row],[Care Home
all causes]:[Other institution
all causes]])</f>
        <v>1550</v>
      </c>
      <c r="E7" s="2">
        <v>306</v>
      </c>
      <c r="F7" s="2">
        <v>503</v>
      </c>
      <c r="G7" s="2">
        <v>735</v>
      </c>
      <c r="H7" s="2">
        <v>6</v>
      </c>
      <c r="I7" s="2">
        <f>SUM(weekly_deaths_by_location[[#This Row],[Care Home
COVID-19 mentioned]:[Other institution
COVID-19 mentioned]])</f>
        <v>375</v>
      </c>
      <c r="J7" s="2">
        <v>99</v>
      </c>
      <c r="K7" s="2">
        <v>28</v>
      </c>
      <c r="L7" s="2">
        <v>244</v>
      </c>
      <c r="M7" s="2">
        <v>4</v>
      </c>
    </row>
    <row r="8" spans="1:13" ht="15.9" customHeight="1" x14ac:dyDescent="0.35">
      <c r="A8" s="14" t="s">
        <v>63</v>
      </c>
      <c r="B8" s="15">
        <v>3</v>
      </c>
      <c r="C8" s="16">
        <v>44214</v>
      </c>
      <c r="D8" s="59">
        <f>SUM(weekly_deaths_by_location[[#This Row],[Care Home
all causes]:[Other institution
all causes]])</f>
        <v>1559</v>
      </c>
      <c r="E8" s="2">
        <v>319</v>
      </c>
      <c r="F8" s="2">
        <v>481</v>
      </c>
      <c r="G8" s="2">
        <v>745</v>
      </c>
      <c r="H8" s="2">
        <v>14</v>
      </c>
      <c r="I8" s="2">
        <f>SUM(weekly_deaths_by_location[[#This Row],[Care Home
COVID-19 mentioned]:[Other institution
COVID-19 mentioned]])</f>
        <v>452</v>
      </c>
      <c r="J8" s="2">
        <v>111</v>
      </c>
      <c r="K8" s="2">
        <v>36</v>
      </c>
      <c r="L8" s="2">
        <v>297</v>
      </c>
      <c r="M8" s="2">
        <v>8</v>
      </c>
    </row>
    <row r="9" spans="1:13" ht="15.9" customHeight="1" x14ac:dyDescent="0.35">
      <c r="A9" s="14" t="s">
        <v>63</v>
      </c>
      <c r="B9" s="15">
        <v>4</v>
      </c>
      <c r="C9" s="16">
        <v>44221</v>
      </c>
      <c r="D9" s="59">
        <f>SUM(weekly_deaths_by_location[[#This Row],[Care Home
all causes]:[Other institution
all causes]])</f>
        <v>1604</v>
      </c>
      <c r="E9" s="2">
        <v>316</v>
      </c>
      <c r="F9" s="2">
        <v>505</v>
      </c>
      <c r="G9" s="2">
        <v>774</v>
      </c>
      <c r="H9" s="2">
        <v>9</v>
      </c>
      <c r="I9" s="2">
        <f>SUM(weekly_deaths_by_location[[#This Row],[Care Home
COVID-19 mentioned]:[Other institution
COVID-19 mentioned]])</f>
        <v>446</v>
      </c>
      <c r="J9" s="2">
        <v>98</v>
      </c>
      <c r="K9" s="2">
        <v>41</v>
      </c>
      <c r="L9" s="2">
        <v>303</v>
      </c>
      <c r="M9" s="2">
        <v>4</v>
      </c>
    </row>
    <row r="10" spans="1:13" ht="15.9" customHeight="1" x14ac:dyDescent="0.35">
      <c r="A10" s="14" t="s">
        <v>63</v>
      </c>
      <c r="B10" s="15">
        <v>5</v>
      </c>
      <c r="C10" s="16">
        <v>44228</v>
      </c>
      <c r="D10" s="59">
        <f>SUM(weekly_deaths_by_location[[#This Row],[Care Home
all causes]:[Other institution
all causes]])</f>
        <v>1506</v>
      </c>
      <c r="E10" s="2">
        <v>294</v>
      </c>
      <c r="F10" s="2">
        <v>471</v>
      </c>
      <c r="G10" s="2">
        <v>735</v>
      </c>
      <c r="H10" s="2">
        <v>6</v>
      </c>
      <c r="I10" s="2">
        <f>SUM(weekly_deaths_by_location[[#This Row],[Care Home
COVID-19 mentioned]:[Other institution
COVID-19 mentioned]])</f>
        <v>380</v>
      </c>
      <c r="J10" s="2">
        <v>69</v>
      </c>
      <c r="K10" s="2">
        <v>25</v>
      </c>
      <c r="L10" s="2">
        <v>283</v>
      </c>
      <c r="M10" s="2">
        <v>3</v>
      </c>
    </row>
    <row r="11" spans="1:13" ht="15.9" customHeight="1" x14ac:dyDescent="0.35">
      <c r="A11" s="14" t="s">
        <v>63</v>
      </c>
      <c r="B11" s="15">
        <v>6</v>
      </c>
      <c r="C11" s="16">
        <v>44235</v>
      </c>
      <c r="D11" s="59">
        <f>SUM(weekly_deaths_by_location[[#This Row],[Care Home
all causes]:[Other institution
all causes]])</f>
        <v>1412</v>
      </c>
      <c r="E11" s="2">
        <v>233</v>
      </c>
      <c r="F11" s="2">
        <v>469</v>
      </c>
      <c r="G11" s="2">
        <v>707</v>
      </c>
      <c r="H11" s="2">
        <v>3</v>
      </c>
      <c r="I11" s="2">
        <f>SUM(weekly_deaths_by_location[[#This Row],[Care Home
COVID-19 mentioned]:[Other institution
COVID-19 mentioned]])</f>
        <v>326</v>
      </c>
      <c r="J11" s="2">
        <v>42</v>
      </c>
      <c r="K11" s="2">
        <v>14</v>
      </c>
      <c r="L11" s="2">
        <v>270</v>
      </c>
      <c r="M11" s="2">
        <v>0</v>
      </c>
    </row>
    <row r="12" spans="1:13" ht="15.9" customHeight="1" x14ac:dyDescent="0.35">
      <c r="A12" s="14" t="s">
        <v>63</v>
      </c>
      <c r="B12" s="15">
        <v>7</v>
      </c>
      <c r="C12" s="16">
        <v>44242</v>
      </c>
      <c r="D12" s="59">
        <f>SUM(weekly_deaths_by_location[[#This Row],[Care Home
all causes]:[Other institution
all causes]])</f>
        <v>1422</v>
      </c>
      <c r="E12" s="2">
        <v>243</v>
      </c>
      <c r="F12" s="2">
        <v>477</v>
      </c>
      <c r="G12" s="2">
        <v>696</v>
      </c>
      <c r="H12" s="2">
        <v>6</v>
      </c>
      <c r="I12" s="2">
        <f>SUM(weekly_deaths_by_location[[#This Row],[Care Home
COVID-19 mentioned]:[Other institution
COVID-19 mentioned]])</f>
        <v>295</v>
      </c>
      <c r="J12" s="2">
        <v>34</v>
      </c>
      <c r="K12" s="2">
        <v>23</v>
      </c>
      <c r="L12" s="2">
        <v>237</v>
      </c>
      <c r="M12" s="2">
        <v>1</v>
      </c>
    </row>
    <row r="13" spans="1:13" ht="15.9" customHeight="1" x14ac:dyDescent="0.35">
      <c r="A13" s="14" t="s">
        <v>63</v>
      </c>
      <c r="B13" s="15">
        <v>8</v>
      </c>
      <c r="C13" s="16">
        <v>44249</v>
      </c>
      <c r="D13" s="59">
        <f>SUM(weekly_deaths_by_location[[#This Row],[Care Home
all causes]:[Other institution
all causes]])</f>
        <v>1325</v>
      </c>
      <c r="E13" s="2">
        <v>238</v>
      </c>
      <c r="F13" s="2">
        <v>434</v>
      </c>
      <c r="G13" s="2">
        <v>646</v>
      </c>
      <c r="H13" s="2">
        <v>7</v>
      </c>
      <c r="I13" s="2">
        <f>SUM(weekly_deaths_by_location[[#This Row],[Care Home
COVID-19 mentioned]:[Other institution
COVID-19 mentioned]])</f>
        <v>233</v>
      </c>
      <c r="J13" s="2">
        <v>26</v>
      </c>
      <c r="K13" s="2">
        <v>15</v>
      </c>
      <c r="L13" s="2">
        <v>192</v>
      </c>
      <c r="M13" s="2">
        <v>0</v>
      </c>
    </row>
    <row r="14" spans="1:13" ht="15.9" customHeight="1" x14ac:dyDescent="0.35">
      <c r="A14" s="14" t="s">
        <v>63</v>
      </c>
      <c r="B14" s="15">
        <v>9</v>
      </c>
      <c r="C14" s="16">
        <v>44256</v>
      </c>
      <c r="D14" s="59">
        <f>SUM(weekly_deaths_by_location[[#This Row],[Care Home
all causes]:[Other institution
all causes]])</f>
        <v>1204</v>
      </c>
      <c r="E14" s="2">
        <v>207</v>
      </c>
      <c r="F14" s="2">
        <v>430</v>
      </c>
      <c r="G14" s="2">
        <v>564</v>
      </c>
      <c r="H14" s="2">
        <v>3</v>
      </c>
      <c r="I14" s="2">
        <f>SUM(weekly_deaths_by_location[[#This Row],[Care Home
COVID-19 mentioned]:[Other institution
COVID-19 mentioned]])</f>
        <v>142</v>
      </c>
      <c r="J14" s="2">
        <v>14</v>
      </c>
      <c r="K14" s="2">
        <v>8</v>
      </c>
      <c r="L14" s="2">
        <v>120</v>
      </c>
      <c r="M14" s="2">
        <v>0</v>
      </c>
    </row>
    <row r="15" spans="1:13" ht="15.9" customHeight="1" x14ac:dyDescent="0.35">
      <c r="A15" s="14" t="s">
        <v>63</v>
      </c>
      <c r="B15" s="15">
        <v>10</v>
      </c>
      <c r="C15" s="16">
        <v>44263</v>
      </c>
      <c r="D15" s="59">
        <f>SUM(weekly_deaths_by_location[[#This Row],[Care Home
all causes]:[Other institution
all causes]])</f>
        <v>1145</v>
      </c>
      <c r="E15" s="2">
        <v>207</v>
      </c>
      <c r="F15" s="2">
        <v>408</v>
      </c>
      <c r="G15" s="2">
        <v>528</v>
      </c>
      <c r="H15" s="2">
        <v>2</v>
      </c>
      <c r="I15" s="2">
        <f>SUM(weekly_deaths_by_location[[#This Row],[Care Home
COVID-19 mentioned]:[Other institution
COVID-19 mentioned]])</f>
        <v>105</v>
      </c>
      <c r="J15" s="2">
        <v>14</v>
      </c>
      <c r="K15" s="2">
        <v>5</v>
      </c>
      <c r="L15" s="2">
        <v>86</v>
      </c>
      <c r="M15" s="2">
        <v>0</v>
      </c>
    </row>
    <row r="16" spans="1:13" ht="15.9" customHeight="1" x14ac:dyDescent="0.35">
      <c r="A16" s="14" t="s">
        <v>63</v>
      </c>
      <c r="B16" s="15">
        <v>11</v>
      </c>
      <c r="C16" s="16">
        <v>44270</v>
      </c>
      <c r="D16" s="59">
        <f>SUM(weekly_deaths_by_location[[#This Row],[Care Home
all causes]:[Other institution
all causes]])</f>
        <v>1114</v>
      </c>
      <c r="E16" s="2">
        <v>198</v>
      </c>
      <c r="F16" s="2">
        <v>425</v>
      </c>
      <c r="G16" s="2">
        <v>485</v>
      </c>
      <c r="H16" s="2">
        <v>6</v>
      </c>
      <c r="I16" s="2">
        <f>SUM(weekly_deaths_by_location[[#This Row],[Care Home
COVID-19 mentioned]:[Other institution
COVID-19 mentioned]])</f>
        <v>69</v>
      </c>
      <c r="J16" s="2">
        <v>6</v>
      </c>
      <c r="K16" s="2">
        <v>9</v>
      </c>
      <c r="L16" s="2">
        <v>54</v>
      </c>
      <c r="M16" s="2">
        <v>0</v>
      </c>
    </row>
    <row r="17" spans="1:13" ht="15.9" customHeight="1" x14ac:dyDescent="0.35">
      <c r="A17" s="14" t="s">
        <v>63</v>
      </c>
      <c r="B17" s="15">
        <v>12</v>
      </c>
      <c r="C17" s="16">
        <v>44277</v>
      </c>
      <c r="D17" s="59">
        <f>SUM(weekly_deaths_by_location[[#This Row],[Care Home
all causes]:[Other institution
all causes]])</f>
        <v>1097</v>
      </c>
      <c r="E17" s="2">
        <v>191</v>
      </c>
      <c r="F17" s="2">
        <v>408</v>
      </c>
      <c r="G17" s="2">
        <v>494</v>
      </c>
      <c r="H17" s="2">
        <v>4</v>
      </c>
      <c r="I17" s="2">
        <f>SUM(weekly_deaths_by_location[[#This Row],[Care Home
COVID-19 mentioned]:[Other institution
COVID-19 mentioned]])</f>
        <v>62</v>
      </c>
      <c r="J17" s="2">
        <v>5</v>
      </c>
      <c r="K17" s="2">
        <v>13</v>
      </c>
      <c r="L17" s="2">
        <v>44</v>
      </c>
      <c r="M17" s="2">
        <v>0</v>
      </c>
    </row>
    <row r="18" spans="1:13" ht="15.9" customHeight="1" x14ac:dyDescent="0.35">
      <c r="A18" s="14" t="s">
        <v>63</v>
      </c>
      <c r="B18" s="15">
        <v>13</v>
      </c>
      <c r="C18" s="16">
        <v>44284</v>
      </c>
      <c r="D18" s="59">
        <f>SUM(weekly_deaths_by_location[[#This Row],[Care Home
all causes]:[Other institution
all causes]])</f>
        <v>972</v>
      </c>
      <c r="E18" s="2">
        <v>193</v>
      </c>
      <c r="F18" s="2">
        <v>357</v>
      </c>
      <c r="G18" s="2">
        <v>420</v>
      </c>
      <c r="H18" s="2">
        <v>2</v>
      </c>
      <c r="I18" s="2">
        <f>SUM(weekly_deaths_by_location[[#This Row],[Care Home
COVID-19 mentioned]:[Other institution
COVID-19 mentioned]])</f>
        <v>38</v>
      </c>
      <c r="J18" s="2">
        <v>4</v>
      </c>
      <c r="K18" s="2">
        <v>5</v>
      </c>
      <c r="L18" s="2">
        <v>29</v>
      </c>
      <c r="M18" s="2">
        <v>0</v>
      </c>
    </row>
    <row r="19" spans="1:13" ht="15.9" customHeight="1" x14ac:dyDescent="0.35">
      <c r="A19" s="14" t="s">
        <v>63</v>
      </c>
      <c r="B19" s="15">
        <v>14</v>
      </c>
      <c r="C19" s="16">
        <v>44291</v>
      </c>
      <c r="D19" s="59">
        <f>SUM(weekly_deaths_by_location[[#This Row],[Care Home
all causes]:[Other institution
all causes]])</f>
        <v>1058</v>
      </c>
      <c r="E19" s="25">
        <v>210</v>
      </c>
      <c r="F19" s="25">
        <v>381</v>
      </c>
      <c r="G19" s="25">
        <v>465</v>
      </c>
      <c r="H19" s="25">
        <v>2</v>
      </c>
      <c r="I19" s="25">
        <f>SUM(weekly_deaths_by_location[[#This Row],[Care Home
COVID-19 mentioned]:[Other institution
COVID-19 mentioned]])</f>
        <v>34</v>
      </c>
      <c r="J19" s="25">
        <v>5</v>
      </c>
      <c r="K19" s="25">
        <v>3</v>
      </c>
      <c r="L19" s="25">
        <v>26</v>
      </c>
      <c r="M19" s="25">
        <v>0</v>
      </c>
    </row>
    <row r="20" spans="1:13" ht="15.9" customHeight="1" x14ac:dyDescent="0.35">
      <c r="A20" s="14" t="s">
        <v>63</v>
      </c>
      <c r="B20" s="15">
        <v>15</v>
      </c>
      <c r="C20" s="16">
        <v>44298</v>
      </c>
      <c r="D20" s="59">
        <f>SUM(weekly_deaths_by_location[[#This Row],[Care Home
all causes]:[Other institution
all causes]])</f>
        <v>1131</v>
      </c>
      <c r="E20" s="19">
        <v>216</v>
      </c>
      <c r="F20" s="19">
        <v>411</v>
      </c>
      <c r="G20" s="19">
        <v>501</v>
      </c>
      <c r="H20" s="19">
        <v>3</v>
      </c>
      <c r="I20" s="19">
        <f>SUM(weekly_deaths_by_location[[#This Row],[Care Home
COVID-19 mentioned]:[Other institution
COVID-19 mentioned]])</f>
        <v>24</v>
      </c>
      <c r="J20" s="19">
        <v>6</v>
      </c>
      <c r="K20" s="19">
        <v>3</v>
      </c>
      <c r="L20" s="19">
        <v>15</v>
      </c>
      <c r="M20" s="19">
        <v>0</v>
      </c>
    </row>
    <row r="21" spans="1:13" ht="15.9" customHeight="1" x14ac:dyDescent="0.35">
      <c r="A21" s="14" t="s">
        <v>63</v>
      </c>
      <c r="B21" s="15">
        <v>16</v>
      </c>
      <c r="C21" s="16">
        <v>44305</v>
      </c>
      <c r="D21" s="59">
        <f>SUM(weekly_deaths_by_location[[#This Row],[Care Home
all causes]:[Other institution
all causes]])</f>
        <v>1112</v>
      </c>
      <c r="E21" s="19">
        <v>228</v>
      </c>
      <c r="F21" s="19">
        <v>413</v>
      </c>
      <c r="G21" s="19">
        <v>465</v>
      </c>
      <c r="H21" s="19">
        <v>6</v>
      </c>
      <c r="I21" s="19">
        <f>SUM(weekly_deaths_by_location[[#This Row],[Care Home
COVID-19 mentioned]:[Other institution
COVID-19 mentioned]])</f>
        <v>23</v>
      </c>
      <c r="J21" s="19">
        <v>3</v>
      </c>
      <c r="K21" s="19">
        <v>2</v>
      </c>
      <c r="L21" s="19">
        <v>18</v>
      </c>
      <c r="M21" s="19">
        <v>0</v>
      </c>
    </row>
    <row r="22" spans="1:13" ht="15.9" customHeight="1" x14ac:dyDescent="0.35">
      <c r="A22" s="14" t="s">
        <v>63</v>
      </c>
      <c r="B22" s="15">
        <v>17</v>
      </c>
      <c r="C22" s="16">
        <v>44312</v>
      </c>
      <c r="D22" s="59">
        <f>SUM(weekly_deaths_by_location[[#This Row],[Care Home
all causes]:[Other institution
all causes]])</f>
        <v>1040</v>
      </c>
      <c r="E22" s="19">
        <v>205</v>
      </c>
      <c r="F22" s="19">
        <v>377</v>
      </c>
      <c r="G22" s="19">
        <v>454</v>
      </c>
      <c r="H22" s="19">
        <v>4</v>
      </c>
      <c r="I22" s="19">
        <f>SUM(weekly_deaths_by_location[[#This Row],[Care Home
COVID-19 mentioned]:[Other institution
COVID-19 mentioned]])</f>
        <v>19</v>
      </c>
      <c r="J22" s="19">
        <v>7</v>
      </c>
      <c r="K22" s="19">
        <v>1</v>
      </c>
      <c r="L22" s="19">
        <v>11</v>
      </c>
      <c r="M22" s="19">
        <v>0</v>
      </c>
    </row>
    <row r="23" spans="1:13" ht="15.9" customHeight="1" x14ac:dyDescent="0.35">
      <c r="A23" s="14" t="s">
        <v>63</v>
      </c>
      <c r="B23" s="15">
        <v>18</v>
      </c>
      <c r="C23" s="16">
        <v>44319</v>
      </c>
      <c r="D23" s="60">
        <f>SUM(weekly_deaths_by_location[[#This Row],[Care Home
all causes]:[Other institution
all causes]])</f>
        <v>954</v>
      </c>
      <c r="E23" s="19">
        <v>190</v>
      </c>
      <c r="F23" s="19">
        <v>313</v>
      </c>
      <c r="G23" s="19">
        <v>450</v>
      </c>
      <c r="H23" s="19">
        <v>1</v>
      </c>
      <c r="I23" s="19">
        <f>SUM(weekly_deaths_by_location[[#This Row],[Care Home
COVID-19 mentioned]:[Other institution
COVID-19 mentioned]])</f>
        <v>8</v>
      </c>
      <c r="J23" s="19">
        <v>1</v>
      </c>
      <c r="K23" s="19">
        <v>2</v>
      </c>
      <c r="L23" s="19">
        <v>5</v>
      </c>
      <c r="M23" s="19">
        <v>0</v>
      </c>
    </row>
    <row r="24" spans="1:13" ht="15.9" customHeight="1" x14ac:dyDescent="0.35">
      <c r="A24" s="14" t="s">
        <v>63</v>
      </c>
      <c r="B24" s="15">
        <v>19</v>
      </c>
      <c r="C24" s="16">
        <v>44326</v>
      </c>
      <c r="D24" s="60">
        <f>SUM(weekly_deaths_by_location[[#This Row],[Care Home
all causes]:[Other institution
all causes]])</f>
        <v>1076</v>
      </c>
      <c r="E24" s="19">
        <v>209</v>
      </c>
      <c r="F24" s="19">
        <v>410</v>
      </c>
      <c r="G24" s="19">
        <v>449</v>
      </c>
      <c r="H24" s="19">
        <v>8</v>
      </c>
      <c r="I24" s="19">
        <f>SUM(weekly_deaths_by_location[[#This Row],[Care Home
COVID-19 mentioned]:[Other institution
COVID-19 mentioned]])</f>
        <v>6</v>
      </c>
      <c r="J24" s="19">
        <v>1</v>
      </c>
      <c r="K24" s="19">
        <v>1</v>
      </c>
      <c r="L24" s="19">
        <v>4</v>
      </c>
      <c r="M24" s="19">
        <v>0</v>
      </c>
    </row>
    <row r="25" spans="1:13" ht="15.9" customHeight="1" x14ac:dyDescent="0.35">
      <c r="A25" s="14" t="s">
        <v>63</v>
      </c>
      <c r="B25" s="15">
        <v>20</v>
      </c>
      <c r="C25" s="16">
        <v>44333</v>
      </c>
      <c r="D25" s="60">
        <f>SUM(weekly_deaths_by_location[[#This Row],[Care Home
all causes]:[Other institution
all causes]])</f>
        <v>1042</v>
      </c>
      <c r="E25" s="19">
        <v>198</v>
      </c>
      <c r="F25" s="19">
        <v>388</v>
      </c>
      <c r="G25" s="19">
        <v>447</v>
      </c>
      <c r="H25" s="19">
        <v>9</v>
      </c>
      <c r="I25" s="19">
        <f>SUM(weekly_deaths_by_location[[#This Row],[Care Home
COVID-19 mentioned]:[Other institution
COVID-19 mentioned]])</f>
        <v>4</v>
      </c>
      <c r="J25" s="19">
        <v>1</v>
      </c>
      <c r="K25" s="19">
        <v>1</v>
      </c>
      <c r="L25" s="19">
        <v>2</v>
      </c>
      <c r="M25" s="19">
        <v>0</v>
      </c>
    </row>
    <row r="26" spans="1:13" ht="15.9" customHeight="1" x14ac:dyDescent="0.35">
      <c r="A26" s="14" t="s">
        <v>63</v>
      </c>
      <c r="B26" s="15">
        <v>21</v>
      </c>
      <c r="C26" s="16">
        <v>44340</v>
      </c>
      <c r="D26" s="60">
        <f>SUM(weekly_deaths_by_location[[#This Row],[Care Home
all causes]:[Other institution
all causes]])</f>
        <v>1098</v>
      </c>
      <c r="E26" s="19">
        <v>206</v>
      </c>
      <c r="F26" s="19">
        <v>400</v>
      </c>
      <c r="G26" s="19">
        <v>488</v>
      </c>
      <c r="H26" s="19">
        <v>4</v>
      </c>
      <c r="I26" s="19">
        <f>SUM(weekly_deaths_by_location[[#This Row],[Care Home
COVID-19 mentioned]:[Other institution
COVID-19 mentioned]])</f>
        <v>8</v>
      </c>
      <c r="J26" s="19">
        <v>0</v>
      </c>
      <c r="K26" s="19">
        <v>2</v>
      </c>
      <c r="L26" s="19">
        <v>6</v>
      </c>
      <c r="M26" s="19">
        <v>0</v>
      </c>
    </row>
    <row r="27" spans="1:13" ht="15.9" customHeight="1" x14ac:dyDescent="0.35">
      <c r="A27" s="14" t="s">
        <v>63</v>
      </c>
      <c r="B27" s="15">
        <v>22</v>
      </c>
      <c r="C27" s="16">
        <v>44347</v>
      </c>
      <c r="D27" s="61">
        <f>SUM(weekly_deaths_by_location[[#This Row],[Care Home
all causes]:[Other institution
all causes]])</f>
        <v>1055</v>
      </c>
      <c r="E27" s="19">
        <v>223</v>
      </c>
      <c r="F27" s="19">
        <v>367</v>
      </c>
      <c r="G27" s="19">
        <v>460</v>
      </c>
      <c r="H27" s="19">
        <v>5</v>
      </c>
      <c r="I27" s="19">
        <f>SUM(weekly_deaths_by_location[[#This Row],[Care Home
COVID-19 mentioned]:[Other institution
COVID-19 mentioned]])</f>
        <v>8</v>
      </c>
      <c r="J27" s="19">
        <v>1</v>
      </c>
      <c r="K27" s="19">
        <v>0</v>
      </c>
      <c r="L27" s="19">
        <v>7</v>
      </c>
      <c r="M27" s="19">
        <v>0</v>
      </c>
    </row>
    <row r="28" spans="1:13" ht="15.9" customHeight="1" x14ac:dyDescent="0.35">
      <c r="A28" s="14" t="s">
        <v>63</v>
      </c>
      <c r="B28" s="15">
        <v>23</v>
      </c>
      <c r="C28" s="16">
        <v>44354</v>
      </c>
      <c r="D28" s="60">
        <f>SUM(weekly_deaths_by_location[[#This Row],[Care Home
all causes]:[Other institution
all causes]])</f>
        <v>1150</v>
      </c>
      <c r="E28" s="19">
        <v>219</v>
      </c>
      <c r="F28" s="19">
        <v>400</v>
      </c>
      <c r="G28" s="19">
        <v>526</v>
      </c>
      <c r="H28" s="19">
        <v>5</v>
      </c>
      <c r="I28" s="19">
        <f>SUM(weekly_deaths_by_location[[#This Row],[Care Home
COVID-19 mentioned]:[Other institution
COVID-19 mentioned]])</f>
        <v>7</v>
      </c>
      <c r="J28" s="19">
        <v>4</v>
      </c>
      <c r="K28" s="19">
        <v>0</v>
      </c>
      <c r="L28" s="19">
        <v>3</v>
      </c>
      <c r="M28" s="19">
        <v>0</v>
      </c>
    </row>
    <row r="29" spans="1:13" ht="15.9" customHeight="1" x14ac:dyDescent="0.35">
      <c r="A29" s="14" t="s">
        <v>63</v>
      </c>
      <c r="B29" s="15">
        <v>24</v>
      </c>
      <c r="C29" s="16">
        <v>44361</v>
      </c>
      <c r="D29" s="60">
        <f>SUM(weekly_deaths_by_location[[#This Row],[Care Home
all causes]:[Other institution
all causes]])</f>
        <v>1054</v>
      </c>
      <c r="E29" s="19">
        <v>233</v>
      </c>
      <c r="F29" s="19">
        <v>361</v>
      </c>
      <c r="G29" s="19">
        <v>456</v>
      </c>
      <c r="H29" s="19">
        <v>4</v>
      </c>
      <c r="I29" s="19">
        <f>SUM(weekly_deaths_by_location[[#This Row],[Care Home
COVID-19 mentioned]:[Other institution
COVID-19 mentioned]])</f>
        <v>13</v>
      </c>
      <c r="J29" s="19">
        <v>1</v>
      </c>
      <c r="K29" s="19">
        <v>2</v>
      </c>
      <c r="L29" s="19">
        <v>10</v>
      </c>
      <c r="M29" s="19">
        <v>0</v>
      </c>
    </row>
    <row r="30" spans="1:13" ht="15.9" customHeight="1" x14ac:dyDescent="0.35">
      <c r="A30" s="14" t="s">
        <v>63</v>
      </c>
      <c r="B30" s="15">
        <v>25</v>
      </c>
      <c r="C30" s="16">
        <v>44368</v>
      </c>
      <c r="D30" s="60">
        <f>SUM(weekly_deaths_by_location[[#This Row],[Care Home
all causes]:[Other institution
all causes]])</f>
        <v>1055</v>
      </c>
      <c r="E30" s="19">
        <v>207</v>
      </c>
      <c r="F30" s="19">
        <v>379</v>
      </c>
      <c r="G30" s="19">
        <v>466</v>
      </c>
      <c r="H30" s="19">
        <v>3</v>
      </c>
      <c r="I30" s="19">
        <f>SUM(weekly_deaths_by_location[[#This Row],[Care Home
COVID-19 mentioned]:[Other institution
COVID-19 mentioned]])</f>
        <v>17</v>
      </c>
      <c r="J30" s="19">
        <v>0</v>
      </c>
      <c r="K30" s="19">
        <v>3</v>
      </c>
      <c r="L30" s="19">
        <v>14</v>
      </c>
      <c r="M30" s="19">
        <v>0</v>
      </c>
    </row>
    <row r="31" spans="1:13" ht="15.9" customHeight="1" x14ac:dyDescent="0.35">
      <c r="A31" s="14" t="s">
        <v>63</v>
      </c>
      <c r="B31" s="15">
        <v>26</v>
      </c>
      <c r="C31" s="16">
        <v>44375</v>
      </c>
      <c r="D31" s="59">
        <f>SUM(weekly_deaths_by_location[[#This Row],[Care Home
all causes]:[Other institution
all causes]])</f>
        <v>1095</v>
      </c>
      <c r="E31" s="19">
        <v>217</v>
      </c>
      <c r="F31" s="19">
        <v>392</v>
      </c>
      <c r="G31" s="19">
        <v>483</v>
      </c>
      <c r="H31" s="19">
        <v>3</v>
      </c>
      <c r="I31" s="19">
        <f>SUM(weekly_deaths_by_location[[#This Row],[Care Home
COVID-19 mentioned]:[Other institution
COVID-19 mentioned]])</f>
        <v>22</v>
      </c>
      <c r="J31" s="19">
        <v>4</v>
      </c>
      <c r="K31" s="19">
        <v>2</v>
      </c>
      <c r="L31" s="19">
        <v>16</v>
      </c>
      <c r="M31" s="19">
        <v>0</v>
      </c>
    </row>
    <row r="32" spans="1:13" ht="15.9" customHeight="1" x14ac:dyDescent="0.35">
      <c r="A32" s="14" t="s">
        <v>63</v>
      </c>
      <c r="B32" s="15">
        <v>27</v>
      </c>
      <c r="C32" s="16">
        <v>44382</v>
      </c>
      <c r="D32" s="60">
        <f>SUM(weekly_deaths_by_location[[#This Row],[Care Home
all causes]:[Other institution
all causes]])</f>
        <v>1087</v>
      </c>
      <c r="E32" s="19">
        <v>216</v>
      </c>
      <c r="F32" s="19">
        <v>364</v>
      </c>
      <c r="G32" s="19">
        <v>502</v>
      </c>
      <c r="H32" s="19">
        <v>5</v>
      </c>
      <c r="I32" s="19">
        <f>SUM(weekly_deaths_by_location[[#This Row],[Care Home
COVID-19 mentioned]:[Other institution
COVID-19 mentioned]])</f>
        <v>31</v>
      </c>
      <c r="J32" s="19">
        <v>2</v>
      </c>
      <c r="K32" s="19">
        <v>3</v>
      </c>
      <c r="L32" s="19">
        <v>26</v>
      </c>
      <c r="M32" s="19">
        <v>0</v>
      </c>
    </row>
    <row r="33" spans="1:13" ht="15.9" customHeight="1" x14ac:dyDescent="0.35">
      <c r="A33" s="14" t="s">
        <v>63</v>
      </c>
      <c r="B33" s="15">
        <v>28</v>
      </c>
      <c r="C33" s="16">
        <v>44389</v>
      </c>
      <c r="D33" s="60">
        <f>SUM(weekly_deaths_by_location[[#This Row],[Care Home
all causes]:[Other institution
all causes]])</f>
        <v>1127</v>
      </c>
      <c r="E33" s="19">
        <v>225</v>
      </c>
      <c r="F33" s="19">
        <v>380</v>
      </c>
      <c r="G33" s="19">
        <v>515</v>
      </c>
      <c r="H33" s="19">
        <v>7</v>
      </c>
      <c r="I33" s="19">
        <f>SUM(weekly_deaths_by_location[[#This Row],[Care Home
COVID-19 mentioned]:[Other institution
COVID-19 mentioned]])</f>
        <v>48</v>
      </c>
      <c r="J33" s="19">
        <v>4</v>
      </c>
      <c r="K33" s="19">
        <v>5</v>
      </c>
      <c r="L33" s="19">
        <v>38</v>
      </c>
      <c r="M33" s="19">
        <v>1</v>
      </c>
    </row>
    <row r="34" spans="1:13" ht="15.9" customHeight="1" x14ac:dyDescent="0.35">
      <c r="A34" s="14" t="s">
        <v>63</v>
      </c>
      <c r="B34" s="15">
        <v>29</v>
      </c>
      <c r="C34" s="16">
        <v>44396</v>
      </c>
      <c r="D34" s="59">
        <f>SUM(weekly_deaths_by_location[[#This Row],[Care Home
all causes]:[Other institution
all causes]])</f>
        <v>1126</v>
      </c>
      <c r="E34" s="19">
        <v>251</v>
      </c>
      <c r="F34" s="19">
        <v>376</v>
      </c>
      <c r="G34" s="19">
        <v>493</v>
      </c>
      <c r="H34" s="19">
        <v>6</v>
      </c>
      <c r="I34" s="19">
        <f>SUM(weekly_deaths_by_location[[#This Row],[Care Home
COVID-19 mentioned]:[Other institution
COVID-19 mentioned]])</f>
        <v>55</v>
      </c>
      <c r="J34" s="19">
        <v>5</v>
      </c>
      <c r="K34" s="19">
        <v>8</v>
      </c>
      <c r="L34" s="19">
        <v>42</v>
      </c>
      <c r="M34" s="19">
        <v>0</v>
      </c>
    </row>
    <row r="35" spans="1:13" ht="15.9" customHeight="1" x14ac:dyDescent="0.35">
      <c r="A35" s="14" t="s">
        <v>63</v>
      </c>
      <c r="B35" s="15">
        <v>30</v>
      </c>
      <c r="C35" s="16">
        <v>44403</v>
      </c>
      <c r="D35" s="59">
        <f>SUM(weekly_deaths_by_location[[#This Row],[Care Home
all causes]:[Other institution
all causes]])</f>
        <v>1155</v>
      </c>
      <c r="E35" s="19">
        <v>204</v>
      </c>
      <c r="F35" s="19">
        <v>389</v>
      </c>
      <c r="G35" s="19">
        <v>557</v>
      </c>
      <c r="H35" s="19">
        <v>5</v>
      </c>
      <c r="I35" s="19">
        <f>SUM(weekly_deaths_by_location[[#This Row],[Care Home
COVID-19 mentioned]:[Other institution
COVID-19 mentioned]])</f>
        <v>46</v>
      </c>
      <c r="J35" s="19">
        <v>2</v>
      </c>
      <c r="K35" s="19">
        <v>6</v>
      </c>
      <c r="L35" s="19">
        <v>38</v>
      </c>
      <c r="M35" s="19">
        <v>0</v>
      </c>
    </row>
    <row r="36" spans="1:13" ht="15.9" customHeight="1" x14ac:dyDescent="0.35">
      <c r="A36" s="14" t="s">
        <v>63</v>
      </c>
      <c r="B36" s="15">
        <v>31</v>
      </c>
      <c r="C36" s="16">
        <v>44410</v>
      </c>
      <c r="D36" s="60">
        <f>SUM(weekly_deaths_by_location[[#This Row],[Care Home
all causes]:[Other institution
all causes]])</f>
        <v>1073</v>
      </c>
      <c r="E36" s="19">
        <v>186</v>
      </c>
      <c r="F36" s="19">
        <v>372</v>
      </c>
      <c r="G36" s="19">
        <v>506</v>
      </c>
      <c r="H36" s="19">
        <v>9</v>
      </c>
      <c r="I36" s="19">
        <f>SUM(weekly_deaths_by_location[[#This Row],[Care Home
COVID-19 mentioned]:[Other institution
COVID-19 mentioned]])</f>
        <v>55</v>
      </c>
      <c r="J36" s="19">
        <v>4</v>
      </c>
      <c r="K36" s="19">
        <v>7</v>
      </c>
      <c r="L36" s="19">
        <v>44</v>
      </c>
      <c r="M36" s="19">
        <v>0</v>
      </c>
    </row>
    <row r="37" spans="1:13" ht="15.9" customHeight="1" x14ac:dyDescent="0.35">
      <c r="A37" s="14" t="s">
        <v>63</v>
      </c>
      <c r="B37" s="15">
        <v>32</v>
      </c>
      <c r="C37" s="16">
        <v>44417</v>
      </c>
      <c r="D37" s="60">
        <f>SUM(weekly_deaths_by_location[[#This Row],[Care Home
all causes]:[Other institution
all causes]])</f>
        <v>1099</v>
      </c>
      <c r="E37" s="19">
        <v>214</v>
      </c>
      <c r="F37" s="19">
        <v>386</v>
      </c>
      <c r="G37" s="19">
        <v>493</v>
      </c>
      <c r="H37" s="19">
        <v>6</v>
      </c>
      <c r="I37" s="19">
        <f>SUM(weekly_deaths_by_location[[#This Row],[Care Home
COVID-19 mentioned]:[Other institution
COVID-19 mentioned]])</f>
        <v>40</v>
      </c>
      <c r="J37" s="19">
        <v>7</v>
      </c>
      <c r="K37" s="19">
        <v>2</v>
      </c>
      <c r="L37" s="19">
        <v>31</v>
      </c>
      <c r="M37" s="19">
        <v>0</v>
      </c>
    </row>
    <row r="38" spans="1:13" ht="15.9" customHeight="1" x14ac:dyDescent="0.35">
      <c r="A38" s="14" t="s">
        <v>63</v>
      </c>
      <c r="B38" s="15">
        <v>33</v>
      </c>
      <c r="C38" s="16">
        <v>44424</v>
      </c>
      <c r="D38" s="60">
        <f>SUM(weekly_deaths_by_location[[#This Row],[Care Home
all causes]:[Other institution
all causes]])</f>
        <v>1171</v>
      </c>
      <c r="E38" s="19">
        <v>229</v>
      </c>
      <c r="F38" s="19">
        <v>386</v>
      </c>
      <c r="G38" s="19">
        <v>552</v>
      </c>
      <c r="H38" s="19">
        <v>4</v>
      </c>
      <c r="I38" s="19">
        <f>SUM(weekly_deaths_by_location[[#This Row],[Care Home
COVID-19 mentioned]:[Other institution
COVID-19 mentioned]])</f>
        <v>43</v>
      </c>
      <c r="J38" s="19">
        <v>4</v>
      </c>
      <c r="K38" s="19">
        <v>3</v>
      </c>
      <c r="L38" s="19">
        <v>36</v>
      </c>
      <c r="M38" s="19">
        <v>0</v>
      </c>
    </row>
    <row r="39" spans="1:13" ht="15.9" customHeight="1" x14ac:dyDescent="0.35">
      <c r="A39" s="14" t="s">
        <v>63</v>
      </c>
      <c r="B39" s="15">
        <v>34</v>
      </c>
      <c r="C39" s="16">
        <v>44431</v>
      </c>
      <c r="D39" s="60">
        <f>SUM(weekly_deaths_by_location[[#This Row],[Care Home
all causes]:[Other institution
all causes]])</f>
        <v>1129</v>
      </c>
      <c r="E39" s="19">
        <v>222</v>
      </c>
      <c r="F39" s="19">
        <v>392</v>
      </c>
      <c r="G39" s="19">
        <v>514</v>
      </c>
      <c r="H39" s="19">
        <v>1</v>
      </c>
      <c r="I39" s="19">
        <f>SUM(weekly_deaths_by_location[[#This Row],[Care Home
COVID-19 mentioned]:[Other institution
COVID-19 mentioned]])</f>
        <v>50</v>
      </c>
      <c r="J39" s="19">
        <v>7</v>
      </c>
      <c r="K39" s="19">
        <v>7</v>
      </c>
      <c r="L39" s="19">
        <v>36</v>
      </c>
      <c r="M39" s="19">
        <v>0</v>
      </c>
    </row>
    <row r="40" spans="1:13" ht="15.9" customHeight="1" x14ac:dyDescent="0.35">
      <c r="A40" s="14" t="s">
        <v>63</v>
      </c>
      <c r="B40" s="15">
        <v>35</v>
      </c>
      <c r="C40" s="16">
        <v>44438</v>
      </c>
      <c r="D40" s="60">
        <f>SUM(weekly_deaths_by_location[[#This Row],[Care Home
all causes]:[Other institution
all causes]])</f>
        <v>1180</v>
      </c>
      <c r="E40" s="19">
        <v>237</v>
      </c>
      <c r="F40" s="19">
        <v>424</v>
      </c>
      <c r="G40" s="19">
        <v>513</v>
      </c>
      <c r="H40" s="19">
        <v>6</v>
      </c>
      <c r="I40" s="19">
        <f>SUM(weekly_deaths_by_location[[#This Row],[Care Home
COVID-19 mentioned]:[Other institution
COVID-19 mentioned]])</f>
        <v>60</v>
      </c>
      <c r="J40" s="19">
        <v>8</v>
      </c>
      <c r="K40" s="19">
        <v>9</v>
      </c>
      <c r="L40" s="19">
        <v>42</v>
      </c>
      <c r="M40" s="19">
        <v>1</v>
      </c>
    </row>
    <row r="41" spans="1:13" ht="15.9" customHeight="1" x14ac:dyDescent="0.35">
      <c r="A41" s="14" t="s">
        <v>63</v>
      </c>
      <c r="B41" s="15">
        <v>36</v>
      </c>
      <c r="C41" s="16">
        <v>44445</v>
      </c>
      <c r="D41" s="60">
        <f>SUM(weekly_deaths_by_location[[#This Row],[Care Home
all causes]:[Other institution
all causes]])</f>
        <v>1130</v>
      </c>
      <c r="E41" s="19">
        <v>248</v>
      </c>
      <c r="F41" s="19">
        <v>328</v>
      </c>
      <c r="G41" s="19">
        <v>546</v>
      </c>
      <c r="H41" s="19">
        <v>8</v>
      </c>
      <c r="I41" s="19">
        <f>SUM(weekly_deaths_by_location[[#This Row],[Care Home
COVID-19 mentioned]:[Other institution
COVID-19 mentioned]])</f>
        <v>80</v>
      </c>
      <c r="J41" s="19">
        <v>7</v>
      </c>
      <c r="K41" s="19">
        <v>9</v>
      </c>
      <c r="L41" s="19">
        <v>64</v>
      </c>
      <c r="M41" s="19">
        <v>0</v>
      </c>
    </row>
    <row r="42" spans="1:13" ht="15.9" customHeight="1" x14ac:dyDescent="0.35">
      <c r="A42" s="14" t="s">
        <v>63</v>
      </c>
      <c r="B42" s="15">
        <v>37</v>
      </c>
      <c r="C42" s="16">
        <v>44452</v>
      </c>
      <c r="D42" s="60">
        <f>SUM(weekly_deaths_by_location[[#This Row],[Care Home
all causes]:[Other institution
all causes]])</f>
        <v>1259</v>
      </c>
      <c r="E42" s="19">
        <v>244</v>
      </c>
      <c r="F42" s="19">
        <v>405</v>
      </c>
      <c r="G42" s="19">
        <v>601</v>
      </c>
      <c r="H42" s="19">
        <v>9</v>
      </c>
      <c r="I42" s="19">
        <f>SUM(weekly_deaths_by_location[[#This Row],[Care Home
COVID-19 mentioned]:[Other institution
COVID-19 mentioned]])</f>
        <v>136</v>
      </c>
      <c r="J42" s="19">
        <v>16</v>
      </c>
      <c r="K42" s="19">
        <v>10</v>
      </c>
      <c r="L42" s="19">
        <v>109</v>
      </c>
      <c r="M42" s="19">
        <v>1</v>
      </c>
    </row>
    <row r="43" spans="1:13" ht="15.9" customHeight="1" x14ac:dyDescent="0.35">
      <c r="A43" s="14" t="s">
        <v>63</v>
      </c>
      <c r="B43" s="15">
        <v>38</v>
      </c>
      <c r="C43" s="16">
        <v>44459</v>
      </c>
      <c r="D43" s="61">
        <f>SUM(weekly_deaths_by_location[[#This Row],[Care Home
all causes]:[Other institution
all causes]])</f>
        <v>1228</v>
      </c>
      <c r="E43" s="19">
        <v>240</v>
      </c>
      <c r="F43" s="19">
        <v>401</v>
      </c>
      <c r="G43" s="19">
        <v>581</v>
      </c>
      <c r="H43" s="19">
        <v>6</v>
      </c>
      <c r="I43" s="19">
        <f>SUM(weekly_deaths_by_location[[#This Row],[Care Home
COVID-19 mentioned]:[Other institution
COVID-19 mentioned]])</f>
        <v>168</v>
      </c>
      <c r="J43" s="19">
        <v>22</v>
      </c>
      <c r="K43" s="19">
        <v>21</v>
      </c>
      <c r="L43" s="19">
        <v>125</v>
      </c>
      <c r="M43" s="19">
        <v>0</v>
      </c>
    </row>
    <row r="44" spans="1:13" ht="15.9" customHeight="1" x14ac:dyDescent="0.35">
      <c r="A44" s="14" t="s">
        <v>63</v>
      </c>
      <c r="B44" s="15">
        <v>39</v>
      </c>
      <c r="C44" s="16">
        <v>44466</v>
      </c>
      <c r="D44" s="60">
        <f>SUM(weekly_deaths_by_location[[#This Row],[Care Home
all causes]:[Other institution
all causes]])</f>
        <v>1255</v>
      </c>
      <c r="E44" s="19">
        <v>259</v>
      </c>
      <c r="F44" s="19">
        <v>381</v>
      </c>
      <c r="G44" s="19">
        <v>609</v>
      </c>
      <c r="H44" s="19">
        <v>6</v>
      </c>
      <c r="I44" s="19">
        <f>SUM(weekly_deaths_by_location[[#This Row],[Care Home
COVID-19 mentioned]:[Other institution
COVID-19 mentioned]])</f>
        <v>144</v>
      </c>
      <c r="J44" s="19">
        <v>25</v>
      </c>
      <c r="K44" s="19">
        <v>10</v>
      </c>
      <c r="L44" s="19">
        <v>109</v>
      </c>
      <c r="M44" s="19">
        <v>0</v>
      </c>
    </row>
    <row r="45" spans="1:13" ht="15.9" customHeight="1" x14ac:dyDescent="0.35">
      <c r="A45" s="14" t="s">
        <v>63</v>
      </c>
      <c r="B45" s="15">
        <v>40</v>
      </c>
      <c r="C45" s="16">
        <v>44473</v>
      </c>
      <c r="D45" s="60">
        <f>SUM(weekly_deaths_by_location[[#This Row],[Care Home
all causes]:[Other institution
all causes]])</f>
        <v>1368</v>
      </c>
      <c r="E45" s="19">
        <v>296</v>
      </c>
      <c r="F45" s="19">
        <v>436</v>
      </c>
      <c r="G45" s="19">
        <v>630</v>
      </c>
      <c r="H45" s="19">
        <v>6</v>
      </c>
      <c r="I45" s="19">
        <f>SUM(weekly_deaths_by_location[[#This Row],[Care Home
COVID-19 mentioned]:[Other institution
COVID-19 mentioned]])</f>
        <v>133</v>
      </c>
      <c r="J45" s="19">
        <v>21</v>
      </c>
      <c r="K45" s="19">
        <v>11</v>
      </c>
      <c r="L45" s="19">
        <v>101</v>
      </c>
      <c r="M45" s="19">
        <v>0</v>
      </c>
    </row>
    <row r="46" spans="1:13" ht="15.9" customHeight="1" x14ac:dyDescent="0.35">
      <c r="A46" s="14" t="s">
        <v>63</v>
      </c>
      <c r="B46" s="15">
        <v>41</v>
      </c>
      <c r="C46" s="16">
        <v>44480</v>
      </c>
      <c r="D46" s="60">
        <f>SUM(weekly_deaths_by_location[[#This Row],[Care Home
all causes]:[Other institution
all causes]])</f>
        <v>1345</v>
      </c>
      <c r="E46" s="19">
        <v>271</v>
      </c>
      <c r="F46" s="19">
        <v>409</v>
      </c>
      <c r="G46" s="19">
        <v>655</v>
      </c>
      <c r="H46" s="19">
        <v>10</v>
      </c>
      <c r="I46" s="19">
        <f>SUM(weekly_deaths_by_location[[#This Row],[Care Home
COVID-19 mentioned]:[Other institution
COVID-19 mentioned]])</f>
        <v>141</v>
      </c>
      <c r="J46" s="19">
        <v>20</v>
      </c>
      <c r="K46" s="19">
        <v>12</v>
      </c>
      <c r="L46" s="19">
        <v>108</v>
      </c>
      <c r="M46" s="19">
        <v>1</v>
      </c>
    </row>
    <row r="47" spans="1:13" ht="15.9" customHeight="1" x14ac:dyDescent="0.35">
      <c r="A47" s="14" t="s">
        <v>63</v>
      </c>
      <c r="B47" s="15">
        <v>42</v>
      </c>
      <c r="C47" s="16">
        <v>44487</v>
      </c>
      <c r="D47" s="60">
        <f>SUM(weekly_deaths_by_location[[#This Row],[Care Home
all causes]:[Other institution
all causes]])</f>
        <v>1323</v>
      </c>
      <c r="E47" s="19">
        <v>267</v>
      </c>
      <c r="F47" s="19">
        <v>396</v>
      </c>
      <c r="G47" s="19">
        <v>654</v>
      </c>
      <c r="H47" s="19">
        <v>6</v>
      </c>
      <c r="I47" s="19">
        <f>SUM(weekly_deaths_by_location[[#This Row],[Care Home
COVID-19 mentioned]:[Other institution
COVID-19 mentioned]])</f>
        <v>131</v>
      </c>
      <c r="J47" s="19">
        <v>15</v>
      </c>
      <c r="K47" s="19">
        <v>8</v>
      </c>
      <c r="L47" s="19">
        <v>108</v>
      </c>
      <c r="M47" s="19">
        <v>0</v>
      </c>
    </row>
    <row r="48" spans="1:13" ht="15.9" customHeight="1" x14ac:dyDescent="0.35">
      <c r="A48" s="14" t="s">
        <v>63</v>
      </c>
      <c r="B48" s="15">
        <v>43</v>
      </c>
      <c r="C48" s="16">
        <v>44494</v>
      </c>
      <c r="D48" s="60">
        <f>SUM(weekly_deaths_by_location[[#This Row],[Care Home
all causes]:[Other institution
all causes]])</f>
        <v>1342</v>
      </c>
      <c r="E48" s="19">
        <v>266</v>
      </c>
      <c r="F48" s="19">
        <v>423</v>
      </c>
      <c r="G48" s="19">
        <v>647</v>
      </c>
      <c r="H48" s="19">
        <v>6</v>
      </c>
      <c r="I48" s="19">
        <f>SUM(weekly_deaths_by_location[[#This Row],[Care Home
COVID-19 mentioned]:[Other institution
COVID-19 mentioned]])</f>
        <v>135</v>
      </c>
      <c r="J48" s="19">
        <v>21</v>
      </c>
      <c r="K48" s="19">
        <v>10</v>
      </c>
      <c r="L48" s="19">
        <v>104</v>
      </c>
      <c r="M48" s="19">
        <v>0</v>
      </c>
    </row>
    <row r="49" spans="1:13" ht="15.9" customHeight="1" x14ac:dyDescent="0.35">
      <c r="A49" s="14" t="s">
        <v>63</v>
      </c>
      <c r="B49" s="15">
        <v>44</v>
      </c>
      <c r="C49" s="16">
        <v>44501</v>
      </c>
      <c r="D49" s="61">
        <f>SUM(weekly_deaths_by_location[[#This Row],[Care Home
all causes]:[Other institution
all causes]])</f>
        <v>1298</v>
      </c>
      <c r="E49" s="25">
        <v>239</v>
      </c>
      <c r="F49" s="25">
        <v>404</v>
      </c>
      <c r="G49" s="25">
        <v>648</v>
      </c>
      <c r="H49" s="25">
        <v>7</v>
      </c>
      <c r="I49" s="25">
        <f>SUM(weekly_deaths_by_location[[#This Row],[Care Home
COVID-19 mentioned]:[Other institution
COVID-19 mentioned]])</f>
        <v>145</v>
      </c>
      <c r="J49" s="25">
        <v>10</v>
      </c>
      <c r="K49" s="25">
        <v>17</v>
      </c>
      <c r="L49" s="25">
        <v>117</v>
      </c>
      <c r="M49" s="25">
        <v>1</v>
      </c>
    </row>
    <row r="50" spans="1:13" ht="15.9" customHeight="1" x14ac:dyDescent="0.35">
      <c r="A50" s="14" t="s">
        <v>63</v>
      </c>
      <c r="B50" s="15">
        <v>45</v>
      </c>
      <c r="C50" s="16">
        <v>44508</v>
      </c>
      <c r="D50" s="60">
        <f>SUM(weekly_deaths_by_location[[#This Row],[Care Home
all causes]:[Other institution
all causes]])</f>
        <v>1338</v>
      </c>
      <c r="E50" s="19">
        <v>265</v>
      </c>
      <c r="F50" s="19">
        <v>408</v>
      </c>
      <c r="G50" s="19">
        <v>657</v>
      </c>
      <c r="H50" s="19">
        <v>8</v>
      </c>
      <c r="I50" s="19">
        <f>SUM(weekly_deaths_by_location[[#This Row],[Care Home
COVID-19 mentioned]:[Other institution
COVID-19 mentioned]])</f>
        <v>121</v>
      </c>
      <c r="J50" s="19">
        <v>4</v>
      </c>
      <c r="K50" s="19">
        <v>15</v>
      </c>
      <c r="L50" s="19">
        <v>102</v>
      </c>
      <c r="M50" s="19">
        <v>0</v>
      </c>
    </row>
    <row r="51" spans="1:13" ht="15.9" customHeight="1" x14ac:dyDescent="0.35">
      <c r="A51" s="14" t="s">
        <v>63</v>
      </c>
      <c r="B51" s="15">
        <v>46</v>
      </c>
      <c r="C51" s="16">
        <v>44515</v>
      </c>
      <c r="D51" s="59">
        <f>SUM(weekly_deaths_by_location[[#This Row],[Care Home
all causes]:[Other institution
all causes]])</f>
        <v>1277</v>
      </c>
      <c r="E51" s="19">
        <v>252</v>
      </c>
      <c r="F51" s="19">
        <v>408</v>
      </c>
      <c r="G51" s="19">
        <v>605</v>
      </c>
      <c r="H51" s="19">
        <v>12</v>
      </c>
      <c r="I51" s="19">
        <f>SUM(weekly_deaths_by_location[[#This Row],[Care Home
COVID-19 mentioned]:[Other institution
COVID-19 mentioned]])</f>
        <v>97</v>
      </c>
      <c r="J51" s="19">
        <v>10</v>
      </c>
      <c r="K51" s="19">
        <v>14</v>
      </c>
      <c r="L51" s="19">
        <v>72</v>
      </c>
      <c r="M51" s="19">
        <v>1</v>
      </c>
    </row>
    <row r="52" spans="1:13" ht="15.9" customHeight="1" x14ac:dyDescent="0.35">
      <c r="A52" s="14" t="s">
        <v>63</v>
      </c>
      <c r="B52" s="15">
        <v>47</v>
      </c>
      <c r="C52" s="16">
        <v>44522</v>
      </c>
      <c r="D52" s="61">
        <f>SUM(weekly_deaths_by_location[[#This Row],[Care Home
all causes]:[Other institution
all causes]])</f>
        <v>1286</v>
      </c>
      <c r="E52" s="25">
        <v>262</v>
      </c>
      <c r="F52" s="25">
        <v>379</v>
      </c>
      <c r="G52" s="25">
        <v>640</v>
      </c>
      <c r="H52" s="25">
        <v>5</v>
      </c>
      <c r="I52" s="25">
        <f>SUM(weekly_deaths_by_location[[#This Row],[Care Home
COVID-19 mentioned]:[Other institution
COVID-19 mentioned]])</f>
        <v>99</v>
      </c>
      <c r="J52" s="25">
        <v>7</v>
      </c>
      <c r="K52" s="25">
        <v>10</v>
      </c>
      <c r="L52" s="25">
        <v>82</v>
      </c>
      <c r="M52" s="25">
        <v>0</v>
      </c>
    </row>
    <row r="53" spans="1:13" ht="15.9" customHeight="1" x14ac:dyDescent="0.35">
      <c r="A53" s="14" t="s">
        <v>63</v>
      </c>
      <c r="B53" s="15">
        <v>48</v>
      </c>
      <c r="C53" s="16">
        <v>44529</v>
      </c>
      <c r="D53" s="61">
        <f>SUM(weekly_deaths_by_location[[#This Row],[Care Home
all causes]:[Other institution
all causes]])</f>
        <v>1333</v>
      </c>
      <c r="E53" s="54">
        <v>267</v>
      </c>
      <c r="F53" s="54">
        <v>437</v>
      </c>
      <c r="G53" s="54">
        <v>622</v>
      </c>
      <c r="H53" s="54">
        <v>7</v>
      </c>
      <c r="I53" s="54">
        <f>SUM(weekly_deaths_by_location[[#This Row],[Care Home
COVID-19 mentioned]:[Other institution
COVID-19 mentioned]])</f>
        <v>91</v>
      </c>
      <c r="J53" s="54">
        <v>4</v>
      </c>
      <c r="K53" s="54">
        <v>10</v>
      </c>
      <c r="L53" s="54">
        <v>77</v>
      </c>
      <c r="M53" s="54">
        <v>0</v>
      </c>
    </row>
    <row r="54" spans="1:13" ht="15.9" customHeight="1" x14ac:dyDescent="0.35">
      <c r="A54" s="14" t="s">
        <v>63</v>
      </c>
      <c r="B54" s="15">
        <v>49</v>
      </c>
      <c r="C54" s="16">
        <v>44536</v>
      </c>
      <c r="D54" s="61">
        <f>SUM(weekly_deaths_by_location[[#This Row],[Care Home
all causes]:[Other institution
all causes]])</f>
        <v>1326</v>
      </c>
      <c r="E54" s="54">
        <v>272</v>
      </c>
      <c r="F54" s="54">
        <v>428</v>
      </c>
      <c r="G54" s="54">
        <v>614</v>
      </c>
      <c r="H54" s="54">
        <v>12</v>
      </c>
      <c r="I54" s="54">
        <f>SUM(weekly_deaths_by_location[[#This Row],[Care Home
COVID-19 mentioned]:[Other institution
COVID-19 mentioned]])</f>
        <v>86</v>
      </c>
      <c r="J54" s="54">
        <v>11</v>
      </c>
      <c r="K54" s="54">
        <v>10</v>
      </c>
      <c r="L54" s="54">
        <v>65</v>
      </c>
      <c r="M54" s="54">
        <v>0</v>
      </c>
    </row>
    <row r="55" spans="1:13" ht="15.9" customHeight="1" x14ac:dyDescent="0.35">
      <c r="A55" s="14" t="s">
        <v>63</v>
      </c>
      <c r="B55" s="15">
        <v>50</v>
      </c>
      <c r="C55" s="16">
        <v>44543</v>
      </c>
      <c r="D55" s="61">
        <f>SUM(weekly_deaths_by_location[[#This Row],[Care Home
all causes]:[Other institution
all causes]])</f>
        <v>1359</v>
      </c>
      <c r="E55" s="54">
        <v>263</v>
      </c>
      <c r="F55" s="54">
        <v>430</v>
      </c>
      <c r="G55" s="54">
        <v>658</v>
      </c>
      <c r="H55" s="54">
        <v>8</v>
      </c>
      <c r="I55" s="54">
        <f>SUM(weekly_deaths_by_location[[#This Row],[Care Home
COVID-19 mentioned]:[Other institution
COVID-19 mentioned]])</f>
        <v>73</v>
      </c>
      <c r="J55" s="54">
        <v>7</v>
      </c>
      <c r="K55" s="54">
        <v>14</v>
      </c>
      <c r="L55" s="54">
        <v>52</v>
      </c>
      <c r="M55" s="54">
        <v>0</v>
      </c>
    </row>
    <row r="56" spans="1:13" ht="15.9" customHeight="1" x14ac:dyDescent="0.35">
      <c r="A56" s="14" t="s">
        <v>63</v>
      </c>
      <c r="B56" s="15">
        <v>51</v>
      </c>
      <c r="C56" s="16">
        <v>44550</v>
      </c>
      <c r="D56" s="61">
        <f>SUM(weekly_deaths_by_location[[#This Row],[Care Home
all causes]:[Other institution
all causes]])</f>
        <v>1337</v>
      </c>
      <c r="E56" s="54">
        <v>275</v>
      </c>
      <c r="F56" s="54">
        <v>410</v>
      </c>
      <c r="G56" s="54">
        <v>647</v>
      </c>
      <c r="H56" s="54">
        <v>5</v>
      </c>
      <c r="I56" s="54">
        <f>SUM(weekly_deaths_by_location[[#This Row],[Care Home
COVID-19 mentioned]:[Other institution
COVID-19 mentioned]])</f>
        <v>55</v>
      </c>
      <c r="J56" s="54">
        <v>7</v>
      </c>
      <c r="K56" s="54">
        <v>6</v>
      </c>
      <c r="L56" s="54">
        <v>42</v>
      </c>
      <c r="M56" s="54">
        <v>0</v>
      </c>
    </row>
    <row r="57" spans="1:13" ht="15.9" customHeight="1" x14ac:dyDescent="0.35">
      <c r="A57" s="14" t="s">
        <v>63</v>
      </c>
      <c r="B57" s="15">
        <v>52</v>
      </c>
      <c r="C57" s="16">
        <v>44557</v>
      </c>
      <c r="D57" s="61">
        <f>SUM(weekly_deaths_by_location[[#This Row],[Care Home
all causes]:[Other institution
all causes]])</f>
        <v>1085</v>
      </c>
      <c r="E57" s="54">
        <v>259</v>
      </c>
      <c r="F57" s="54">
        <v>317</v>
      </c>
      <c r="G57" s="54">
        <v>507</v>
      </c>
      <c r="H57" s="54">
        <v>2</v>
      </c>
      <c r="I57" s="54">
        <f>SUM(weekly_deaths_by_location[[#This Row],[Care Home
COVID-19 mentioned]:[Other institution
COVID-19 mentioned]])</f>
        <v>47</v>
      </c>
      <c r="J57" s="54">
        <v>7</v>
      </c>
      <c r="K57" s="54">
        <v>10</v>
      </c>
      <c r="L57" s="54">
        <v>30</v>
      </c>
      <c r="M57" s="54">
        <v>0</v>
      </c>
    </row>
  </sheetData>
  <hyperlinks>
    <hyperlink ref="A4" location="Contents!A1" display="Back to table of contents" xr:uid="{00000000-0004-0000-0900-000000000000}"/>
  </hyperlinks>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278"/>
  <sheetViews>
    <sheetView zoomScaleNormal="100" workbookViewId="0"/>
  </sheetViews>
  <sheetFormatPr defaultColWidth="9.08984375" defaultRowHeight="15.5" x14ac:dyDescent="0.35"/>
  <cols>
    <col min="1" max="12" width="16.6328125" style="5" customWidth="1"/>
    <col min="13" max="16" width="16.6328125" style="18" customWidth="1"/>
    <col min="17" max="18" width="16.6328125" style="5" customWidth="1"/>
    <col min="19" max="19" width="16.6328125" style="18" customWidth="1"/>
    <col min="20" max="22" width="16.6328125" style="5" customWidth="1"/>
    <col min="23" max="23" width="9.08984375" style="5"/>
    <col min="24" max="16384" width="9.08984375" style="11"/>
  </cols>
  <sheetData>
    <row r="1" spans="1:23" s="5" customFormat="1" x14ac:dyDescent="0.35">
      <c r="A1" s="4" t="s">
        <v>175</v>
      </c>
      <c r="M1" s="18"/>
      <c r="N1" s="18"/>
      <c r="O1" s="18"/>
      <c r="P1" s="18"/>
      <c r="S1" s="18"/>
    </row>
    <row r="2" spans="1:23" s="5" customFormat="1" x14ac:dyDescent="0.35">
      <c r="A2" s="6" t="s">
        <v>151</v>
      </c>
      <c r="M2" s="18"/>
      <c r="N2" s="18"/>
      <c r="O2" s="18"/>
      <c r="P2" s="18"/>
      <c r="S2" s="18"/>
    </row>
    <row r="3" spans="1:23" s="5" customFormat="1" x14ac:dyDescent="0.35">
      <c r="A3" s="6" t="s">
        <v>59</v>
      </c>
      <c r="M3" s="18"/>
      <c r="N3" s="18"/>
      <c r="O3" s="18"/>
      <c r="P3" s="18"/>
      <c r="S3" s="18"/>
    </row>
    <row r="4" spans="1:23" s="5" customFormat="1" ht="30" customHeight="1" x14ac:dyDescent="0.35">
      <c r="A4" s="7" t="s">
        <v>53</v>
      </c>
      <c r="M4" s="18"/>
      <c r="N4" s="18"/>
      <c r="O4" s="18"/>
      <c r="P4" s="18"/>
      <c r="S4" s="18"/>
    </row>
    <row r="5" spans="1:23" ht="42" customHeight="1" x14ac:dyDescent="0.35">
      <c r="A5" s="22" t="s">
        <v>176</v>
      </c>
      <c r="B5" s="23"/>
      <c r="E5" s="24"/>
      <c r="F5" s="24"/>
    </row>
    <row r="6" spans="1:23" s="64" customFormat="1" ht="62.5" thickBot="1" x14ac:dyDescent="0.4">
      <c r="A6" s="10" t="s">
        <v>62</v>
      </c>
      <c r="B6" s="13" t="s">
        <v>57</v>
      </c>
      <c r="C6" s="13" t="s">
        <v>85</v>
      </c>
      <c r="D6" s="9" t="s">
        <v>80</v>
      </c>
      <c r="E6" s="10" t="s">
        <v>133</v>
      </c>
      <c r="F6" s="10" t="s">
        <v>140</v>
      </c>
      <c r="G6" s="10" t="s">
        <v>81</v>
      </c>
      <c r="H6" s="10" t="s">
        <v>136</v>
      </c>
      <c r="I6" s="10" t="s">
        <v>137</v>
      </c>
      <c r="J6" s="10" t="s">
        <v>84</v>
      </c>
      <c r="K6" s="10" t="s">
        <v>138</v>
      </c>
      <c r="L6" s="10" t="s">
        <v>139</v>
      </c>
      <c r="M6" s="10" t="s">
        <v>148</v>
      </c>
      <c r="N6" s="10" t="s">
        <v>149</v>
      </c>
      <c r="O6" s="10" t="s">
        <v>150</v>
      </c>
      <c r="P6" s="10" t="s">
        <v>82</v>
      </c>
      <c r="Q6" s="10" t="s">
        <v>141</v>
      </c>
      <c r="R6" s="10" t="s">
        <v>142</v>
      </c>
      <c r="S6" s="10" t="s">
        <v>83</v>
      </c>
      <c r="T6" s="10" t="s">
        <v>87</v>
      </c>
      <c r="U6" s="10" t="s">
        <v>143</v>
      </c>
      <c r="V6" s="10" t="s">
        <v>144</v>
      </c>
    </row>
    <row r="7" spans="1:23" ht="30" customHeight="1" x14ac:dyDescent="0.35">
      <c r="A7" s="14" t="s">
        <v>63</v>
      </c>
      <c r="B7" s="15">
        <v>1</v>
      </c>
      <c r="C7" s="16">
        <v>44200</v>
      </c>
      <c r="D7" s="58">
        <v>1720</v>
      </c>
      <c r="E7" s="1">
        <v>1276</v>
      </c>
      <c r="F7" s="1">
        <f>weekly_deaths_location_cause_and_excess_deaths[[#This Row],[All causes]]-weekly_deaths_location_cause_and_excess_deaths[[#This Row],[All causes five year average]]</f>
        <v>444</v>
      </c>
      <c r="G7" s="1">
        <v>388</v>
      </c>
      <c r="H7" s="1">
        <v>328</v>
      </c>
      <c r="I7" s="1">
        <f>IFERROR(weekly_deaths_location_cause_and_excess_deaths[[#This Row],[Cancer deaths]]-weekly_deaths_location_cause_and_excess_deaths[[#This Row],[Cancer five year average]],"")</f>
        <v>60</v>
      </c>
      <c r="J7" s="1">
        <v>135</v>
      </c>
      <c r="K7" s="1">
        <v>148</v>
      </c>
      <c r="L7" s="1">
        <f>IFERROR(weekly_deaths_location_cause_and_excess_deaths[[#This Row],[Dementia / Alzhemier''s deaths]]-weekly_deaths_location_cause_and_excess_deaths[[#This Row],[Dementia / Alzheimer''s five year average]],"")</f>
        <v>-13</v>
      </c>
      <c r="M7" s="25">
        <v>376</v>
      </c>
      <c r="N7" s="25">
        <v>324</v>
      </c>
      <c r="O7" s="25">
        <f>IFERROR(weekly_deaths_location_cause_and_excess_deaths[[#This Row],[Circulatory deaths]]-weekly_deaths_location_cause_and_excess_deaths[[#This Row],[Circulatory five year average]],"")</f>
        <v>52</v>
      </c>
      <c r="P7" s="1">
        <v>130</v>
      </c>
      <c r="Q7" s="1">
        <v>205</v>
      </c>
      <c r="R7" s="1">
        <f>IFERROR(weekly_deaths_location_cause_and_excess_deaths[[#This Row],[Respiratory deaths]]-weekly_deaths_location_cause_and_excess_deaths[[#This Row],[Respiratory five year average]],"")</f>
        <v>-75</v>
      </c>
      <c r="S7" s="1">
        <v>334</v>
      </c>
      <c r="T7" s="1">
        <v>357</v>
      </c>
      <c r="U7" s="1">
        <v>271</v>
      </c>
      <c r="V7" s="1">
        <f>IFERROR(weekly_deaths_location_cause_and_excess_deaths[[#This Row],[Other causes]]-weekly_deaths_location_cause_and_excess_deaths[[#This Row],[Other causes five year average]],"")</f>
        <v>86</v>
      </c>
      <c r="W7" s="11"/>
    </row>
    <row r="8" spans="1:23" x14ac:dyDescent="0.35">
      <c r="A8" s="14" t="s">
        <v>63</v>
      </c>
      <c r="B8" s="15">
        <v>2</v>
      </c>
      <c r="C8" s="16">
        <v>44207</v>
      </c>
      <c r="D8" s="59">
        <v>1550</v>
      </c>
      <c r="E8" s="2">
        <v>1560</v>
      </c>
      <c r="F8" s="2">
        <f>weekly_deaths_location_cause_and_excess_deaths[[#This Row],[All causes]]-weekly_deaths_location_cause_and_excess_deaths[[#This Row],[All causes five year average]]</f>
        <v>-10</v>
      </c>
      <c r="G8" s="2">
        <v>306</v>
      </c>
      <c r="H8" s="2">
        <v>359</v>
      </c>
      <c r="I8" s="2">
        <f>IFERROR(weekly_deaths_location_cause_and_excess_deaths[[#This Row],[Cancer deaths]]-weekly_deaths_location_cause_and_excess_deaths[[#This Row],[Cancer five year average]],"")</f>
        <v>-53</v>
      </c>
      <c r="J8" s="2">
        <v>119</v>
      </c>
      <c r="K8" s="2">
        <v>173</v>
      </c>
      <c r="L8" s="2">
        <f>IFERROR(weekly_deaths_location_cause_and_excess_deaths[[#This Row],[Dementia / Alzhemier''s deaths]]-weekly_deaths_location_cause_and_excess_deaths[[#This Row],[Dementia / Alzheimer''s five year average]],"")</f>
        <v>-54</v>
      </c>
      <c r="M8" s="25">
        <v>343</v>
      </c>
      <c r="N8" s="25">
        <v>418</v>
      </c>
      <c r="O8" s="25">
        <f>IFERROR(weekly_deaths_location_cause_and_excess_deaths[[#This Row],[Circulatory deaths]]-weekly_deaths_location_cause_and_excess_deaths[[#This Row],[Circulatory five year average]],"")</f>
        <v>-75</v>
      </c>
      <c r="P8" s="25">
        <v>124</v>
      </c>
      <c r="Q8" s="25">
        <v>268</v>
      </c>
      <c r="R8" s="25">
        <f>IFERROR(weekly_deaths_location_cause_and_excess_deaths[[#This Row],[Respiratory deaths]]-weekly_deaths_location_cause_and_excess_deaths[[#This Row],[Respiratory five year average]],"")</f>
        <v>-144</v>
      </c>
      <c r="S8" s="25">
        <v>333</v>
      </c>
      <c r="T8" s="25">
        <v>325</v>
      </c>
      <c r="U8" s="25">
        <v>341</v>
      </c>
      <c r="V8" s="25">
        <f>IFERROR(weekly_deaths_location_cause_and_excess_deaths[[#This Row],[Other causes]]-weekly_deaths_location_cause_and_excess_deaths[[#This Row],[Other causes five year average]],"")</f>
        <v>-16</v>
      </c>
      <c r="W8" s="11"/>
    </row>
    <row r="9" spans="1:23" x14ac:dyDescent="0.35">
      <c r="A9" s="14" t="s">
        <v>63</v>
      </c>
      <c r="B9" s="15">
        <v>3</v>
      </c>
      <c r="C9" s="16">
        <v>44214</v>
      </c>
      <c r="D9" s="59">
        <v>1559</v>
      </c>
      <c r="E9" s="2">
        <v>1382</v>
      </c>
      <c r="F9" s="2">
        <f>weekly_deaths_location_cause_and_excess_deaths[[#This Row],[All causes]]-weekly_deaths_location_cause_and_excess_deaths[[#This Row],[All causes five year average]]</f>
        <v>177</v>
      </c>
      <c r="G9" s="2">
        <v>315</v>
      </c>
      <c r="H9" s="2">
        <v>321</v>
      </c>
      <c r="I9" s="2">
        <f>IFERROR(weekly_deaths_location_cause_and_excess_deaths[[#This Row],[Cancer deaths]]-weekly_deaths_location_cause_and_excess_deaths[[#This Row],[Cancer five year average]],"")</f>
        <v>-6</v>
      </c>
      <c r="J9" s="2">
        <v>114</v>
      </c>
      <c r="K9" s="2">
        <v>161</v>
      </c>
      <c r="L9" s="2">
        <f>IFERROR(weekly_deaths_location_cause_and_excess_deaths[[#This Row],[Dementia / Alzhemier''s deaths]]-weekly_deaths_location_cause_and_excess_deaths[[#This Row],[Dementia / Alzheimer''s five year average]],"")</f>
        <v>-47</v>
      </c>
      <c r="M9" s="25">
        <v>338</v>
      </c>
      <c r="N9" s="25">
        <v>369</v>
      </c>
      <c r="O9" s="25">
        <f>IFERROR(weekly_deaths_location_cause_and_excess_deaths[[#This Row],[Circulatory deaths]]-weekly_deaths_location_cause_and_excess_deaths[[#This Row],[Circulatory five year average]],"")</f>
        <v>-31</v>
      </c>
      <c r="P9" s="25">
        <v>94</v>
      </c>
      <c r="Q9" s="25">
        <v>228</v>
      </c>
      <c r="R9" s="25">
        <f>IFERROR(weekly_deaths_location_cause_and_excess_deaths[[#This Row],[Respiratory deaths]]-weekly_deaths_location_cause_and_excess_deaths[[#This Row],[Respiratory five year average]],"")</f>
        <v>-134</v>
      </c>
      <c r="S9" s="25">
        <v>397</v>
      </c>
      <c r="T9" s="25">
        <v>301</v>
      </c>
      <c r="U9" s="25">
        <v>303</v>
      </c>
      <c r="V9" s="25">
        <f>IFERROR(weekly_deaths_location_cause_and_excess_deaths[[#This Row],[Other causes]]-weekly_deaths_location_cause_and_excess_deaths[[#This Row],[Other causes five year average]],"")</f>
        <v>-2</v>
      </c>
      <c r="W9" s="11"/>
    </row>
    <row r="10" spans="1:23" x14ac:dyDescent="0.35">
      <c r="A10" s="14" t="s">
        <v>63</v>
      </c>
      <c r="B10" s="15">
        <v>4</v>
      </c>
      <c r="C10" s="16">
        <v>44221</v>
      </c>
      <c r="D10" s="59">
        <v>1604</v>
      </c>
      <c r="E10" s="2">
        <v>1317</v>
      </c>
      <c r="F10" s="2">
        <f>weekly_deaths_location_cause_and_excess_deaths[[#This Row],[All causes]]-weekly_deaths_location_cause_and_excess_deaths[[#This Row],[All causes five year average]]</f>
        <v>287</v>
      </c>
      <c r="G10" s="2">
        <v>325</v>
      </c>
      <c r="H10" s="2">
        <v>326</v>
      </c>
      <c r="I10" s="2">
        <f>IFERROR(weekly_deaths_location_cause_and_excess_deaths[[#This Row],[Cancer deaths]]-weekly_deaths_location_cause_and_excess_deaths[[#This Row],[Cancer five year average]],"")</f>
        <v>-1</v>
      </c>
      <c r="J10" s="2">
        <v>121</v>
      </c>
      <c r="K10" s="2">
        <v>152</v>
      </c>
      <c r="L10" s="2">
        <f>IFERROR(weekly_deaths_location_cause_and_excess_deaths[[#This Row],[Dementia / Alzhemier''s deaths]]-weekly_deaths_location_cause_and_excess_deaths[[#This Row],[Dementia / Alzheimer''s five year average]],"")</f>
        <v>-31</v>
      </c>
      <c r="M10" s="25">
        <v>324</v>
      </c>
      <c r="N10" s="25">
        <v>345</v>
      </c>
      <c r="O10" s="25">
        <f>IFERROR(weekly_deaths_location_cause_and_excess_deaths[[#This Row],[Circulatory deaths]]-weekly_deaths_location_cause_and_excess_deaths[[#This Row],[Circulatory five year average]],"")</f>
        <v>-21</v>
      </c>
      <c r="P10" s="25">
        <v>104</v>
      </c>
      <c r="Q10" s="25">
        <v>203</v>
      </c>
      <c r="R10" s="25">
        <f>IFERROR(weekly_deaths_location_cause_and_excess_deaths[[#This Row],[Respiratory deaths]]-weekly_deaths_location_cause_and_excess_deaths[[#This Row],[Respiratory five year average]],"")</f>
        <v>-99</v>
      </c>
      <c r="S10" s="25">
        <v>388</v>
      </c>
      <c r="T10" s="25">
        <v>342</v>
      </c>
      <c r="U10" s="25">
        <v>291</v>
      </c>
      <c r="V10" s="25">
        <f>IFERROR(weekly_deaths_location_cause_and_excess_deaths[[#This Row],[Other causes]]-weekly_deaths_location_cause_and_excess_deaths[[#This Row],[Other causes five year average]],"")</f>
        <v>51</v>
      </c>
      <c r="W10" s="11"/>
    </row>
    <row r="11" spans="1:23" x14ac:dyDescent="0.35">
      <c r="A11" s="14" t="s">
        <v>63</v>
      </c>
      <c r="B11" s="15">
        <v>5</v>
      </c>
      <c r="C11" s="16">
        <v>44228</v>
      </c>
      <c r="D11" s="59">
        <v>1506</v>
      </c>
      <c r="E11" s="2">
        <v>1280</v>
      </c>
      <c r="F11" s="2">
        <f>weekly_deaths_location_cause_and_excess_deaths[[#This Row],[All causes]]-weekly_deaths_location_cause_and_excess_deaths[[#This Row],[All causes five year average]]</f>
        <v>226</v>
      </c>
      <c r="G11" s="2">
        <v>316</v>
      </c>
      <c r="H11" s="2">
        <v>315</v>
      </c>
      <c r="I11" s="2">
        <f>IFERROR(weekly_deaths_location_cause_and_excess_deaths[[#This Row],[Cancer deaths]]-weekly_deaths_location_cause_and_excess_deaths[[#This Row],[Cancer five year average]],"")</f>
        <v>1</v>
      </c>
      <c r="J11" s="2">
        <v>120</v>
      </c>
      <c r="K11" s="2">
        <v>156</v>
      </c>
      <c r="L11" s="2">
        <f>IFERROR(weekly_deaths_location_cause_and_excess_deaths[[#This Row],[Dementia / Alzhemier''s deaths]]-weekly_deaths_location_cause_and_excess_deaths[[#This Row],[Dementia / Alzheimer''s five year average]],"")</f>
        <v>-36</v>
      </c>
      <c r="M11" s="25">
        <v>321</v>
      </c>
      <c r="N11" s="25">
        <v>326</v>
      </c>
      <c r="O11" s="25">
        <f>IFERROR(weekly_deaths_location_cause_and_excess_deaths[[#This Row],[Circulatory deaths]]-weekly_deaths_location_cause_and_excess_deaths[[#This Row],[Circulatory five year average]],"")</f>
        <v>-5</v>
      </c>
      <c r="P11" s="25">
        <v>85</v>
      </c>
      <c r="Q11" s="25">
        <v>194</v>
      </c>
      <c r="R11" s="25">
        <f>IFERROR(weekly_deaths_location_cause_and_excess_deaths[[#This Row],[Respiratory deaths]]-weekly_deaths_location_cause_and_excess_deaths[[#This Row],[Respiratory five year average]],"")</f>
        <v>-109</v>
      </c>
      <c r="S11" s="25">
        <v>325</v>
      </c>
      <c r="T11" s="25">
        <v>339</v>
      </c>
      <c r="U11" s="25">
        <v>289</v>
      </c>
      <c r="V11" s="25">
        <f>IFERROR(weekly_deaths_location_cause_and_excess_deaths[[#This Row],[Other causes]]-weekly_deaths_location_cause_and_excess_deaths[[#This Row],[Other causes five year average]],"")</f>
        <v>50</v>
      </c>
      <c r="W11" s="11"/>
    </row>
    <row r="12" spans="1:23" x14ac:dyDescent="0.35">
      <c r="A12" s="14" t="s">
        <v>63</v>
      </c>
      <c r="B12" s="15">
        <v>6</v>
      </c>
      <c r="C12" s="16">
        <v>44235</v>
      </c>
      <c r="D12" s="59">
        <v>1412</v>
      </c>
      <c r="E12" s="2">
        <v>1254</v>
      </c>
      <c r="F12" s="2">
        <f>weekly_deaths_location_cause_and_excess_deaths[[#This Row],[All causes]]-weekly_deaths_location_cause_and_excess_deaths[[#This Row],[All causes five year average]]</f>
        <v>158</v>
      </c>
      <c r="G12" s="2">
        <v>309</v>
      </c>
      <c r="H12" s="2">
        <v>322</v>
      </c>
      <c r="I12" s="2">
        <f>IFERROR(weekly_deaths_location_cause_and_excess_deaths[[#This Row],[Cancer deaths]]-weekly_deaths_location_cause_and_excess_deaths[[#This Row],[Cancer five year average]],"")</f>
        <v>-13</v>
      </c>
      <c r="J12" s="2">
        <v>119</v>
      </c>
      <c r="K12" s="2">
        <v>148</v>
      </c>
      <c r="L12" s="2">
        <f>IFERROR(weekly_deaths_location_cause_and_excess_deaths[[#This Row],[Dementia / Alzhemier''s deaths]]-weekly_deaths_location_cause_and_excess_deaths[[#This Row],[Dementia / Alzheimer''s five year average]],"")</f>
        <v>-29</v>
      </c>
      <c r="M12" s="25">
        <v>322</v>
      </c>
      <c r="N12" s="25">
        <v>315</v>
      </c>
      <c r="O12" s="25">
        <f>IFERROR(weekly_deaths_location_cause_and_excess_deaths[[#This Row],[Circulatory deaths]]-weekly_deaths_location_cause_and_excess_deaths[[#This Row],[Circulatory five year average]],"")</f>
        <v>7</v>
      </c>
      <c r="P12" s="25">
        <v>101</v>
      </c>
      <c r="Q12" s="25">
        <v>185</v>
      </c>
      <c r="R12" s="25">
        <f>IFERROR(weekly_deaths_location_cause_and_excess_deaths[[#This Row],[Respiratory deaths]]-weekly_deaths_location_cause_and_excess_deaths[[#This Row],[Respiratory five year average]],"")</f>
        <v>-84</v>
      </c>
      <c r="S12" s="25">
        <v>270</v>
      </c>
      <c r="T12" s="25">
        <v>291</v>
      </c>
      <c r="U12" s="25">
        <v>284</v>
      </c>
      <c r="V12" s="25">
        <f>IFERROR(weekly_deaths_location_cause_and_excess_deaths[[#This Row],[Other causes]]-weekly_deaths_location_cause_and_excess_deaths[[#This Row],[Other causes five year average]],"")</f>
        <v>7</v>
      </c>
      <c r="W12" s="11"/>
    </row>
    <row r="13" spans="1:23" x14ac:dyDescent="0.35">
      <c r="A13" s="14" t="s">
        <v>63</v>
      </c>
      <c r="B13" s="15">
        <v>7</v>
      </c>
      <c r="C13" s="16">
        <v>44242</v>
      </c>
      <c r="D13" s="59">
        <v>1422</v>
      </c>
      <c r="E13" s="2">
        <v>1259</v>
      </c>
      <c r="F13" s="2">
        <f>weekly_deaths_location_cause_and_excess_deaths[[#This Row],[All causes]]-weekly_deaths_location_cause_and_excess_deaths[[#This Row],[All causes five year average]]</f>
        <v>163</v>
      </c>
      <c r="G13" s="2">
        <v>284</v>
      </c>
      <c r="H13" s="2">
        <v>329</v>
      </c>
      <c r="I13" s="2">
        <f>IFERROR(weekly_deaths_location_cause_and_excess_deaths[[#This Row],[Cancer deaths]]-weekly_deaths_location_cause_and_excess_deaths[[#This Row],[Cancer five year average]],"")</f>
        <v>-45</v>
      </c>
      <c r="J13" s="2">
        <v>140</v>
      </c>
      <c r="K13" s="2">
        <v>137</v>
      </c>
      <c r="L13" s="2">
        <f>IFERROR(weekly_deaths_location_cause_and_excess_deaths[[#This Row],[Dementia / Alzhemier''s deaths]]-weekly_deaths_location_cause_and_excess_deaths[[#This Row],[Dementia / Alzheimer''s five year average]],"")</f>
        <v>3</v>
      </c>
      <c r="M13" s="25">
        <v>346</v>
      </c>
      <c r="N13" s="25">
        <v>327</v>
      </c>
      <c r="O13" s="25">
        <f>IFERROR(weekly_deaths_location_cause_and_excess_deaths[[#This Row],[Circulatory deaths]]-weekly_deaths_location_cause_and_excess_deaths[[#This Row],[Circulatory five year average]],"")</f>
        <v>19</v>
      </c>
      <c r="P13" s="25">
        <v>99</v>
      </c>
      <c r="Q13" s="25">
        <v>181</v>
      </c>
      <c r="R13" s="25">
        <f>IFERROR(weekly_deaths_location_cause_and_excess_deaths[[#This Row],[Respiratory deaths]]-weekly_deaths_location_cause_and_excess_deaths[[#This Row],[Respiratory five year average]],"")</f>
        <v>-82</v>
      </c>
      <c r="S13" s="25">
        <v>245</v>
      </c>
      <c r="T13" s="25">
        <v>308</v>
      </c>
      <c r="U13" s="25">
        <v>286</v>
      </c>
      <c r="V13" s="25">
        <f>IFERROR(weekly_deaths_location_cause_and_excess_deaths[[#This Row],[Other causes]]-weekly_deaths_location_cause_and_excess_deaths[[#This Row],[Other causes five year average]],"")</f>
        <v>22</v>
      </c>
      <c r="W13" s="11"/>
    </row>
    <row r="14" spans="1:23" x14ac:dyDescent="0.35">
      <c r="A14" s="14" t="s">
        <v>63</v>
      </c>
      <c r="B14" s="15">
        <v>8</v>
      </c>
      <c r="C14" s="16">
        <v>44249</v>
      </c>
      <c r="D14" s="59">
        <v>1325</v>
      </c>
      <c r="E14" s="2">
        <v>1247</v>
      </c>
      <c r="F14" s="2">
        <f>weekly_deaths_location_cause_and_excess_deaths[[#This Row],[All causes]]-weekly_deaths_location_cause_and_excess_deaths[[#This Row],[All causes five year average]]</f>
        <v>78</v>
      </c>
      <c r="G14" s="2">
        <v>297</v>
      </c>
      <c r="H14" s="2">
        <v>319</v>
      </c>
      <c r="I14" s="2">
        <f>IFERROR(weekly_deaths_location_cause_and_excess_deaths[[#This Row],[Cancer deaths]]-weekly_deaths_location_cause_and_excess_deaths[[#This Row],[Cancer five year average]],"")</f>
        <v>-22</v>
      </c>
      <c r="J14" s="2">
        <v>125</v>
      </c>
      <c r="K14" s="2">
        <v>137</v>
      </c>
      <c r="L14" s="2">
        <f>IFERROR(weekly_deaths_location_cause_and_excess_deaths[[#This Row],[Dementia / Alzhemier''s deaths]]-weekly_deaths_location_cause_and_excess_deaths[[#This Row],[Dementia / Alzheimer''s five year average]],"")</f>
        <v>-12</v>
      </c>
      <c r="M14" s="25">
        <v>310</v>
      </c>
      <c r="N14" s="25">
        <v>323</v>
      </c>
      <c r="O14" s="25">
        <f>IFERROR(weekly_deaths_location_cause_and_excess_deaths[[#This Row],[Circulatory deaths]]-weekly_deaths_location_cause_and_excess_deaths[[#This Row],[Circulatory five year average]],"")</f>
        <v>-13</v>
      </c>
      <c r="P14" s="25">
        <v>102</v>
      </c>
      <c r="Q14" s="25">
        <v>191</v>
      </c>
      <c r="R14" s="25">
        <f>IFERROR(weekly_deaths_location_cause_and_excess_deaths[[#This Row],[Respiratory deaths]]-weekly_deaths_location_cause_and_excess_deaths[[#This Row],[Respiratory five year average]],"")</f>
        <v>-89</v>
      </c>
      <c r="S14" s="25">
        <v>191</v>
      </c>
      <c r="T14" s="25">
        <v>300</v>
      </c>
      <c r="U14" s="25">
        <v>277</v>
      </c>
      <c r="V14" s="25">
        <f>IFERROR(weekly_deaths_location_cause_and_excess_deaths[[#This Row],[Other causes]]-weekly_deaths_location_cause_and_excess_deaths[[#This Row],[Other causes five year average]],"")</f>
        <v>23</v>
      </c>
      <c r="W14" s="11"/>
    </row>
    <row r="15" spans="1:23" x14ac:dyDescent="0.35">
      <c r="A15" s="14" t="s">
        <v>63</v>
      </c>
      <c r="B15" s="15">
        <v>9</v>
      </c>
      <c r="C15" s="16">
        <v>44256</v>
      </c>
      <c r="D15" s="59">
        <v>1204</v>
      </c>
      <c r="E15" s="2">
        <v>1165</v>
      </c>
      <c r="F15" s="2">
        <f>weekly_deaths_location_cause_and_excess_deaths[[#This Row],[All causes]]-weekly_deaths_location_cause_and_excess_deaths[[#This Row],[All causes five year average]]</f>
        <v>39</v>
      </c>
      <c r="G15" s="2">
        <v>288</v>
      </c>
      <c r="H15" s="2">
        <v>303</v>
      </c>
      <c r="I15" s="2">
        <f>IFERROR(weekly_deaths_location_cause_and_excess_deaths[[#This Row],[Cancer deaths]]-weekly_deaths_location_cause_and_excess_deaths[[#This Row],[Cancer five year average]],"")</f>
        <v>-15</v>
      </c>
      <c r="J15" s="2">
        <v>103</v>
      </c>
      <c r="K15" s="2">
        <v>134</v>
      </c>
      <c r="L15" s="2">
        <f>IFERROR(weekly_deaths_location_cause_and_excess_deaths[[#This Row],[Dementia / Alzhemier''s deaths]]-weekly_deaths_location_cause_and_excess_deaths[[#This Row],[Dementia / Alzheimer''s five year average]],"")</f>
        <v>-31</v>
      </c>
      <c r="M15" s="25">
        <v>300</v>
      </c>
      <c r="N15" s="25">
        <v>304</v>
      </c>
      <c r="O15" s="25">
        <f>IFERROR(weekly_deaths_location_cause_and_excess_deaths[[#This Row],[Circulatory deaths]]-weekly_deaths_location_cause_and_excess_deaths[[#This Row],[Circulatory five year average]],"")</f>
        <v>-4</v>
      </c>
      <c r="P15" s="25">
        <v>110</v>
      </c>
      <c r="Q15" s="25">
        <v>172</v>
      </c>
      <c r="R15" s="25">
        <f>IFERROR(weekly_deaths_location_cause_and_excess_deaths[[#This Row],[Respiratory deaths]]-weekly_deaths_location_cause_and_excess_deaths[[#This Row],[Respiratory five year average]],"")</f>
        <v>-62</v>
      </c>
      <c r="S15" s="25">
        <v>121</v>
      </c>
      <c r="T15" s="25">
        <v>282</v>
      </c>
      <c r="U15" s="25">
        <v>252</v>
      </c>
      <c r="V15" s="25">
        <f>IFERROR(weekly_deaths_location_cause_and_excess_deaths[[#This Row],[Other causes]]-weekly_deaths_location_cause_and_excess_deaths[[#This Row],[Other causes five year average]],"")</f>
        <v>30</v>
      </c>
      <c r="W15" s="11"/>
    </row>
    <row r="16" spans="1:23" x14ac:dyDescent="0.35">
      <c r="A16" s="14" t="s">
        <v>63</v>
      </c>
      <c r="B16" s="15">
        <v>10</v>
      </c>
      <c r="C16" s="16">
        <v>44263</v>
      </c>
      <c r="D16" s="59">
        <v>1145</v>
      </c>
      <c r="E16" s="2">
        <v>1229</v>
      </c>
      <c r="F16" s="2">
        <f>weekly_deaths_location_cause_and_excess_deaths[[#This Row],[All causes]]-weekly_deaths_location_cause_and_excess_deaths[[#This Row],[All causes five year average]]</f>
        <v>-84</v>
      </c>
      <c r="G16" s="2">
        <v>302</v>
      </c>
      <c r="H16" s="2">
        <v>324</v>
      </c>
      <c r="I16" s="2">
        <f>IFERROR(weekly_deaths_location_cause_and_excess_deaths[[#This Row],[Cancer deaths]]-weekly_deaths_location_cause_and_excess_deaths[[#This Row],[Cancer five year average]],"")</f>
        <v>-22</v>
      </c>
      <c r="J16" s="2">
        <v>112</v>
      </c>
      <c r="K16" s="2">
        <v>134</v>
      </c>
      <c r="L16" s="2">
        <f>IFERROR(weekly_deaths_location_cause_and_excess_deaths[[#This Row],[Dementia / Alzhemier''s deaths]]-weekly_deaths_location_cause_and_excess_deaths[[#This Row],[Dementia / Alzheimer''s five year average]],"")</f>
        <v>-22</v>
      </c>
      <c r="M16" s="25">
        <v>274</v>
      </c>
      <c r="N16" s="25">
        <v>331</v>
      </c>
      <c r="O16" s="25">
        <f>IFERROR(weekly_deaths_location_cause_and_excess_deaths[[#This Row],[Circulatory deaths]]-weekly_deaths_location_cause_and_excess_deaths[[#This Row],[Circulatory five year average]],"")</f>
        <v>-57</v>
      </c>
      <c r="P16" s="25">
        <v>107</v>
      </c>
      <c r="Q16" s="25">
        <v>158</v>
      </c>
      <c r="R16" s="25">
        <f>IFERROR(weekly_deaths_location_cause_and_excess_deaths[[#This Row],[Respiratory deaths]]-weekly_deaths_location_cause_and_excess_deaths[[#This Row],[Respiratory five year average]],"")</f>
        <v>-51</v>
      </c>
      <c r="S16" s="25">
        <v>81</v>
      </c>
      <c r="T16" s="25">
        <v>269</v>
      </c>
      <c r="U16" s="25">
        <v>282</v>
      </c>
      <c r="V16" s="25">
        <f>IFERROR(weekly_deaths_location_cause_and_excess_deaths[[#This Row],[Other causes]]-weekly_deaths_location_cause_and_excess_deaths[[#This Row],[Other causes five year average]],"")</f>
        <v>-13</v>
      </c>
      <c r="W16" s="11"/>
    </row>
    <row r="17" spans="1:23" x14ac:dyDescent="0.35">
      <c r="A17" s="14" t="s">
        <v>63</v>
      </c>
      <c r="B17" s="15">
        <v>11</v>
      </c>
      <c r="C17" s="16">
        <v>44270</v>
      </c>
      <c r="D17" s="59">
        <v>1114</v>
      </c>
      <c r="E17" s="2">
        <v>1169</v>
      </c>
      <c r="F17" s="2">
        <f>weekly_deaths_location_cause_and_excess_deaths[[#This Row],[All causes]]-weekly_deaths_location_cause_and_excess_deaths[[#This Row],[All causes five year average]]</f>
        <v>-55</v>
      </c>
      <c r="G17" s="2">
        <v>311</v>
      </c>
      <c r="H17" s="2">
        <v>314</v>
      </c>
      <c r="I17" s="25">
        <f>IFERROR(weekly_deaths_location_cause_and_excess_deaths[[#This Row],[Cancer deaths]]-weekly_deaths_location_cause_and_excess_deaths[[#This Row],[Cancer five year average]],"")</f>
        <v>-3</v>
      </c>
      <c r="J17" s="25">
        <v>88</v>
      </c>
      <c r="K17" s="25">
        <v>126</v>
      </c>
      <c r="L17" s="25">
        <f>IFERROR(weekly_deaths_location_cause_and_excess_deaths[[#This Row],[Dementia / Alzhemier''s deaths]]-weekly_deaths_location_cause_and_excess_deaths[[#This Row],[Dementia / Alzheimer''s five year average]],"")</f>
        <v>-38</v>
      </c>
      <c r="M17" s="25">
        <v>322</v>
      </c>
      <c r="N17" s="25">
        <v>306</v>
      </c>
      <c r="O17" s="25">
        <f>IFERROR(weekly_deaths_location_cause_and_excess_deaths[[#This Row],[Circulatory deaths]]-weekly_deaths_location_cause_and_excess_deaths[[#This Row],[Circulatory five year average]],"")</f>
        <v>16</v>
      </c>
      <c r="P17" s="25">
        <v>93</v>
      </c>
      <c r="Q17" s="25">
        <v>162</v>
      </c>
      <c r="R17" s="25">
        <f>IFERROR(weekly_deaths_location_cause_and_excess_deaths[[#This Row],[Respiratory deaths]]-weekly_deaths_location_cause_and_excess_deaths[[#This Row],[Respiratory five year average]],"")</f>
        <v>-69</v>
      </c>
      <c r="S17" s="25">
        <v>46</v>
      </c>
      <c r="T17" s="25">
        <v>254</v>
      </c>
      <c r="U17" s="25">
        <v>261</v>
      </c>
      <c r="V17" s="25">
        <f>IFERROR(weekly_deaths_location_cause_and_excess_deaths[[#This Row],[Other causes]]-weekly_deaths_location_cause_and_excess_deaths[[#This Row],[Other causes five year average]],"")</f>
        <v>-7</v>
      </c>
      <c r="W17" s="11"/>
    </row>
    <row r="18" spans="1:23" x14ac:dyDescent="0.35">
      <c r="A18" s="14" t="s">
        <v>63</v>
      </c>
      <c r="B18" s="15">
        <v>12</v>
      </c>
      <c r="C18" s="16">
        <v>44277</v>
      </c>
      <c r="D18" s="59">
        <v>1097</v>
      </c>
      <c r="E18" s="2">
        <v>1120</v>
      </c>
      <c r="F18" s="2">
        <f>weekly_deaths_location_cause_and_excess_deaths[[#This Row],[All causes]]-weekly_deaths_location_cause_and_excess_deaths[[#This Row],[All causes five year average]]</f>
        <v>-23</v>
      </c>
      <c r="G18" s="2">
        <v>319</v>
      </c>
      <c r="H18" s="2">
        <v>295</v>
      </c>
      <c r="I18" s="25">
        <f>IFERROR(weekly_deaths_location_cause_and_excess_deaths[[#This Row],[Cancer deaths]]-weekly_deaths_location_cause_and_excess_deaths[[#This Row],[Cancer five year average]],"")</f>
        <v>24</v>
      </c>
      <c r="J18" s="25">
        <v>102</v>
      </c>
      <c r="K18" s="25">
        <v>118</v>
      </c>
      <c r="L18" s="25">
        <f>IFERROR(weekly_deaths_location_cause_and_excess_deaths[[#This Row],[Dementia / Alzhemier''s deaths]]-weekly_deaths_location_cause_and_excess_deaths[[#This Row],[Dementia / Alzheimer''s five year average]],"")</f>
        <v>-16</v>
      </c>
      <c r="M18" s="25">
        <v>285</v>
      </c>
      <c r="N18" s="25">
        <v>302</v>
      </c>
      <c r="O18" s="25">
        <f>IFERROR(weekly_deaths_location_cause_and_excess_deaths[[#This Row],[Circulatory deaths]]-weekly_deaths_location_cause_and_excess_deaths[[#This Row],[Circulatory five year average]],"")</f>
        <v>-17</v>
      </c>
      <c r="P18" s="25">
        <v>97</v>
      </c>
      <c r="Q18" s="25">
        <v>157</v>
      </c>
      <c r="R18" s="25">
        <f>IFERROR(weekly_deaths_location_cause_and_excess_deaths[[#This Row],[Respiratory deaths]]-weekly_deaths_location_cause_and_excess_deaths[[#This Row],[Respiratory five year average]],"")</f>
        <v>-60</v>
      </c>
      <c r="S18" s="25">
        <v>48</v>
      </c>
      <c r="T18" s="25">
        <v>246</v>
      </c>
      <c r="U18" s="25">
        <v>249</v>
      </c>
      <c r="V18" s="25">
        <f>IFERROR(weekly_deaths_location_cause_and_excess_deaths[[#This Row],[Other causes]]-weekly_deaths_location_cause_and_excess_deaths[[#This Row],[Other causes five year average]],"")</f>
        <v>-3</v>
      </c>
      <c r="W18" s="11"/>
    </row>
    <row r="19" spans="1:23" x14ac:dyDescent="0.35">
      <c r="A19" s="14" t="s">
        <v>63</v>
      </c>
      <c r="B19" s="15">
        <v>13</v>
      </c>
      <c r="C19" s="16">
        <v>44284</v>
      </c>
      <c r="D19" s="59">
        <v>972</v>
      </c>
      <c r="E19" s="2">
        <v>1118</v>
      </c>
      <c r="F19" s="2">
        <f>weekly_deaths_location_cause_and_excess_deaths[[#This Row],[All causes]]-weekly_deaths_location_cause_and_excess_deaths[[#This Row],[All causes five year average]]</f>
        <v>-146</v>
      </c>
      <c r="G19" s="2">
        <v>265</v>
      </c>
      <c r="H19" s="2">
        <v>309</v>
      </c>
      <c r="I19" s="2">
        <f>IFERROR(weekly_deaths_location_cause_and_excess_deaths[[#This Row],[Cancer deaths]]-weekly_deaths_location_cause_and_excess_deaths[[#This Row],[Cancer five year average]],"")</f>
        <v>-44</v>
      </c>
      <c r="J19" s="2">
        <v>101</v>
      </c>
      <c r="K19" s="2">
        <v>120</v>
      </c>
      <c r="L19" s="2">
        <f>IFERROR(weekly_deaths_location_cause_and_excess_deaths[[#This Row],[Dementia / Alzhemier''s deaths]]-weekly_deaths_location_cause_and_excess_deaths[[#This Row],[Dementia / Alzheimer''s five year average]],"")</f>
        <v>-19</v>
      </c>
      <c r="M19" s="25">
        <v>263</v>
      </c>
      <c r="N19" s="25">
        <v>301</v>
      </c>
      <c r="O19" s="25">
        <f>IFERROR(weekly_deaths_location_cause_and_excess_deaths[[#This Row],[Circulatory deaths]]-weekly_deaths_location_cause_and_excess_deaths[[#This Row],[Circulatory five year average]],"")</f>
        <v>-38</v>
      </c>
      <c r="P19" s="25">
        <v>83</v>
      </c>
      <c r="Q19" s="25">
        <v>136</v>
      </c>
      <c r="R19" s="25">
        <f>IFERROR(weekly_deaths_location_cause_and_excess_deaths[[#This Row],[Respiratory deaths]]-weekly_deaths_location_cause_and_excess_deaths[[#This Row],[Respiratory five year average]],"")</f>
        <v>-53</v>
      </c>
      <c r="S19" s="25">
        <v>27</v>
      </c>
      <c r="T19" s="25">
        <v>233</v>
      </c>
      <c r="U19" s="25">
        <v>252</v>
      </c>
      <c r="V19" s="25">
        <f>IFERROR(weekly_deaths_location_cause_and_excess_deaths[[#This Row],[Other causes]]-weekly_deaths_location_cause_and_excess_deaths[[#This Row],[Other causes five year average]],"")</f>
        <v>-19</v>
      </c>
      <c r="W19" s="11"/>
    </row>
    <row r="20" spans="1:23" x14ac:dyDescent="0.35">
      <c r="A20" s="14" t="s">
        <v>63</v>
      </c>
      <c r="B20" s="15">
        <v>14</v>
      </c>
      <c r="C20" s="16">
        <v>44291</v>
      </c>
      <c r="D20" s="59">
        <v>1058</v>
      </c>
      <c r="E20" s="25">
        <v>1098</v>
      </c>
      <c r="F20" s="25">
        <f>weekly_deaths_location_cause_and_excess_deaths[[#This Row],[All causes]]-weekly_deaths_location_cause_and_excess_deaths[[#This Row],[All causes five year average]]</f>
        <v>-40</v>
      </c>
      <c r="G20" s="25">
        <v>311</v>
      </c>
      <c r="H20" s="25">
        <v>292</v>
      </c>
      <c r="I20" s="25">
        <f>IFERROR(weekly_deaths_location_cause_and_excess_deaths[[#This Row],[Cancer deaths]]-weekly_deaths_location_cause_and_excess_deaths[[#This Row],[Cancer five year average]],"")</f>
        <v>19</v>
      </c>
      <c r="J20" s="25">
        <v>98</v>
      </c>
      <c r="K20" s="25">
        <v>118</v>
      </c>
      <c r="L20" s="25">
        <f>IFERROR(weekly_deaths_location_cause_and_excess_deaths[[#This Row],[Dementia / Alzhemier''s deaths]]-weekly_deaths_location_cause_and_excess_deaths[[#This Row],[Dementia / Alzheimer''s five year average]],"")</f>
        <v>-20</v>
      </c>
      <c r="M20" s="25">
        <v>286</v>
      </c>
      <c r="N20" s="25">
        <v>286</v>
      </c>
      <c r="O20" s="25">
        <f>IFERROR(weekly_deaths_location_cause_and_excess_deaths[[#This Row],[Circulatory deaths]]-weekly_deaths_location_cause_and_excess_deaths[[#This Row],[Circulatory five year average]],"")</f>
        <v>0</v>
      </c>
      <c r="P20" s="25">
        <v>81</v>
      </c>
      <c r="Q20" s="25">
        <v>143</v>
      </c>
      <c r="R20" s="25">
        <f>IFERROR(weekly_deaths_location_cause_and_excess_deaths[[#This Row],[Respiratory deaths]]-weekly_deaths_location_cause_and_excess_deaths[[#This Row],[Respiratory five year average]],"")</f>
        <v>-62</v>
      </c>
      <c r="S20" s="25">
        <v>20</v>
      </c>
      <c r="T20" s="25">
        <v>262</v>
      </c>
      <c r="U20" s="25">
        <v>260</v>
      </c>
      <c r="V20" s="25">
        <f>IFERROR(weekly_deaths_location_cause_and_excess_deaths[[#This Row],[Other causes]]-weekly_deaths_location_cause_and_excess_deaths[[#This Row],[Other causes five year average]],"")</f>
        <v>2</v>
      </c>
      <c r="W20" s="11"/>
    </row>
    <row r="21" spans="1:23" x14ac:dyDescent="0.35">
      <c r="A21" s="14" t="s">
        <v>63</v>
      </c>
      <c r="B21" s="15">
        <v>15</v>
      </c>
      <c r="C21" s="16">
        <v>44298</v>
      </c>
      <c r="D21" s="59">
        <v>1131</v>
      </c>
      <c r="E21" s="19">
        <v>1100</v>
      </c>
      <c r="F21" s="19">
        <f>weekly_deaths_location_cause_and_excess_deaths[[#This Row],[All causes]]-weekly_deaths_location_cause_and_excess_deaths[[#This Row],[All causes five year average]]</f>
        <v>31</v>
      </c>
      <c r="G21" s="19">
        <v>332</v>
      </c>
      <c r="H21" s="19">
        <v>301</v>
      </c>
      <c r="I21" s="19">
        <f>IFERROR(weekly_deaths_location_cause_and_excess_deaths[[#This Row],[Cancer deaths]]-weekly_deaths_location_cause_and_excess_deaths[[#This Row],[Cancer five year average]],"")</f>
        <v>31</v>
      </c>
      <c r="J21" s="19">
        <v>100</v>
      </c>
      <c r="K21" s="19">
        <v>113</v>
      </c>
      <c r="L21" s="19">
        <f>IFERROR(weekly_deaths_location_cause_and_excess_deaths[[#This Row],[Dementia / Alzhemier''s deaths]]-weekly_deaths_location_cause_and_excess_deaths[[#This Row],[Dementia / Alzheimer''s five year average]],"")</f>
        <v>-13</v>
      </c>
      <c r="M21" s="25">
        <v>303</v>
      </c>
      <c r="N21" s="25">
        <v>299</v>
      </c>
      <c r="O21" s="25">
        <f>IFERROR(weekly_deaths_location_cause_and_excess_deaths[[#This Row],[Circulatory deaths]]-weekly_deaths_location_cause_and_excess_deaths[[#This Row],[Circulatory five year average]],"")</f>
        <v>4</v>
      </c>
      <c r="P21" s="25">
        <v>91</v>
      </c>
      <c r="Q21" s="25">
        <v>139</v>
      </c>
      <c r="R21" s="25">
        <f>IFERROR(weekly_deaths_location_cause_and_excess_deaths[[#This Row],[Respiratory deaths]]-weekly_deaths_location_cause_and_excess_deaths[[#This Row],[Respiratory five year average]],"")</f>
        <v>-48</v>
      </c>
      <c r="S21" s="25">
        <v>15</v>
      </c>
      <c r="T21" s="25">
        <v>290</v>
      </c>
      <c r="U21" s="25">
        <v>248</v>
      </c>
      <c r="V21" s="25">
        <f>IFERROR(weekly_deaths_location_cause_and_excess_deaths[[#This Row],[Other causes]]-weekly_deaths_location_cause_and_excess_deaths[[#This Row],[Other causes five year average]],"")</f>
        <v>42</v>
      </c>
      <c r="W21" s="11"/>
    </row>
    <row r="22" spans="1:23" x14ac:dyDescent="0.35">
      <c r="A22" s="14" t="s">
        <v>63</v>
      </c>
      <c r="B22" s="15">
        <v>16</v>
      </c>
      <c r="C22" s="16">
        <v>44305</v>
      </c>
      <c r="D22" s="59">
        <v>1112</v>
      </c>
      <c r="E22" s="19">
        <v>1067</v>
      </c>
      <c r="F22" s="19">
        <f>weekly_deaths_location_cause_and_excess_deaths[[#This Row],[All causes]]-weekly_deaths_location_cause_and_excess_deaths[[#This Row],[All causes five year average]]</f>
        <v>45</v>
      </c>
      <c r="G22" s="19">
        <v>309</v>
      </c>
      <c r="H22" s="19">
        <v>296</v>
      </c>
      <c r="I22" s="19">
        <f>IFERROR(weekly_deaths_location_cause_and_excess_deaths[[#This Row],[Cancer deaths]]-weekly_deaths_location_cause_and_excess_deaths[[#This Row],[Cancer five year average]],"")</f>
        <v>13</v>
      </c>
      <c r="J22" s="19">
        <v>100</v>
      </c>
      <c r="K22" s="19">
        <v>113</v>
      </c>
      <c r="L22" s="19">
        <f>IFERROR(weekly_deaths_location_cause_and_excess_deaths[[#This Row],[Dementia / Alzhemier''s deaths]]-weekly_deaths_location_cause_and_excess_deaths[[#This Row],[Dementia / Alzheimer''s five year average]],"")</f>
        <v>-13</v>
      </c>
      <c r="M22" s="25">
        <v>324</v>
      </c>
      <c r="N22" s="25">
        <v>283</v>
      </c>
      <c r="O22" s="25">
        <f>IFERROR(weekly_deaths_location_cause_and_excess_deaths[[#This Row],[Circulatory deaths]]-weekly_deaths_location_cause_and_excess_deaths[[#This Row],[Circulatory five year average]],"")</f>
        <v>41</v>
      </c>
      <c r="P22" s="25">
        <v>91</v>
      </c>
      <c r="Q22" s="25">
        <v>125</v>
      </c>
      <c r="R22" s="25">
        <f>IFERROR(weekly_deaths_location_cause_and_excess_deaths[[#This Row],[Respiratory deaths]]-weekly_deaths_location_cause_and_excess_deaths[[#This Row],[Respiratory five year average]],"")</f>
        <v>-34</v>
      </c>
      <c r="S22" s="25">
        <v>15</v>
      </c>
      <c r="T22" s="25">
        <v>273</v>
      </c>
      <c r="U22" s="25">
        <v>250</v>
      </c>
      <c r="V22" s="25">
        <f>IFERROR(weekly_deaths_location_cause_and_excess_deaths[[#This Row],[Other causes]]-weekly_deaths_location_cause_and_excess_deaths[[#This Row],[Other causes five year average]],"")</f>
        <v>23</v>
      </c>
      <c r="W22" s="11"/>
    </row>
    <row r="23" spans="1:23" x14ac:dyDescent="0.35">
      <c r="A23" s="14" t="s">
        <v>63</v>
      </c>
      <c r="B23" s="15">
        <v>17</v>
      </c>
      <c r="C23" s="16">
        <v>44312</v>
      </c>
      <c r="D23" s="59">
        <v>1040</v>
      </c>
      <c r="E23" s="19">
        <v>1087</v>
      </c>
      <c r="F23" s="19">
        <f>weekly_deaths_location_cause_and_excess_deaths[[#This Row],[All causes]]-weekly_deaths_location_cause_and_excess_deaths[[#This Row],[All causes five year average]]</f>
        <v>-47</v>
      </c>
      <c r="G23" s="19">
        <v>308</v>
      </c>
      <c r="H23" s="19">
        <v>305</v>
      </c>
      <c r="I23" s="19">
        <f>IFERROR(weekly_deaths_location_cause_and_excess_deaths[[#This Row],[Cancer deaths]]-weekly_deaths_location_cause_and_excess_deaths[[#This Row],[Cancer five year average]],"")</f>
        <v>3</v>
      </c>
      <c r="J23" s="19">
        <v>107</v>
      </c>
      <c r="K23" s="19">
        <v>109</v>
      </c>
      <c r="L23" s="19">
        <f>IFERROR(weekly_deaths_location_cause_and_excess_deaths[[#This Row],[Dementia / Alzhemier''s deaths]]-weekly_deaths_location_cause_and_excess_deaths[[#This Row],[Dementia / Alzheimer''s five year average]],"")</f>
        <v>-2</v>
      </c>
      <c r="M23" s="25">
        <v>269</v>
      </c>
      <c r="N23" s="25">
        <v>292</v>
      </c>
      <c r="O23" s="25">
        <f>IFERROR(weekly_deaths_location_cause_and_excess_deaths[[#This Row],[Circulatory deaths]]-weekly_deaths_location_cause_and_excess_deaths[[#This Row],[Circulatory five year average]],"")</f>
        <v>-23</v>
      </c>
      <c r="P23" s="25">
        <v>84</v>
      </c>
      <c r="Q23" s="25">
        <v>128</v>
      </c>
      <c r="R23" s="25">
        <f>IFERROR(weekly_deaths_location_cause_and_excess_deaths[[#This Row],[Respiratory deaths]]-weekly_deaths_location_cause_and_excess_deaths[[#This Row],[Respiratory five year average]],"")</f>
        <v>-44</v>
      </c>
      <c r="S23" s="25">
        <v>9</v>
      </c>
      <c r="T23" s="25">
        <v>263</v>
      </c>
      <c r="U23" s="25">
        <v>253</v>
      </c>
      <c r="V23" s="25">
        <f>IFERROR(weekly_deaths_location_cause_and_excess_deaths[[#This Row],[Other causes]]-weekly_deaths_location_cause_and_excess_deaths[[#This Row],[Other causes five year average]],"")</f>
        <v>10</v>
      </c>
      <c r="W23" s="11"/>
    </row>
    <row r="24" spans="1:23" x14ac:dyDescent="0.35">
      <c r="A24" s="14" t="s">
        <v>63</v>
      </c>
      <c r="B24" s="15">
        <v>18</v>
      </c>
      <c r="C24" s="16">
        <v>44319</v>
      </c>
      <c r="D24" s="60">
        <v>954</v>
      </c>
      <c r="E24" s="19">
        <v>1079</v>
      </c>
      <c r="F24" s="19">
        <f>weekly_deaths_location_cause_and_excess_deaths[[#This Row],[All causes]]-weekly_deaths_location_cause_and_excess_deaths[[#This Row],[All causes five year average]]</f>
        <v>-125</v>
      </c>
      <c r="G24" s="19">
        <v>276</v>
      </c>
      <c r="H24" s="19">
        <v>310</v>
      </c>
      <c r="I24" s="19">
        <f>IFERROR(weekly_deaths_location_cause_and_excess_deaths[[#This Row],[Cancer deaths]]-weekly_deaths_location_cause_and_excess_deaths[[#This Row],[Cancer five year average]],"")</f>
        <v>-34</v>
      </c>
      <c r="J24" s="19">
        <v>77</v>
      </c>
      <c r="K24" s="19">
        <v>119</v>
      </c>
      <c r="L24" s="19">
        <f>IFERROR(weekly_deaths_location_cause_and_excess_deaths[[#This Row],[Dementia / Alzhemier''s deaths]]-weekly_deaths_location_cause_and_excess_deaths[[#This Row],[Dementia / Alzheimer''s five year average]],"")</f>
        <v>-42</v>
      </c>
      <c r="M24" s="25">
        <v>255</v>
      </c>
      <c r="N24" s="25">
        <v>276</v>
      </c>
      <c r="O24" s="25">
        <f>IFERROR(weekly_deaths_location_cause_and_excess_deaths[[#This Row],[Circulatory deaths]]-weekly_deaths_location_cause_and_excess_deaths[[#This Row],[Circulatory five year average]],"")</f>
        <v>-21</v>
      </c>
      <c r="P24" s="25">
        <v>79</v>
      </c>
      <c r="Q24" s="25">
        <v>125</v>
      </c>
      <c r="R24" s="25">
        <f>IFERROR(weekly_deaths_location_cause_and_excess_deaths[[#This Row],[Respiratory deaths]]-weekly_deaths_location_cause_and_excess_deaths[[#This Row],[Respiratory five year average]],"")</f>
        <v>-46</v>
      </c>
      <c r="S24" s="25">
        <v>4</v>
      </c>
      <c r="T24" s="25">
        <v>263</v>
      </c>
      <c r="U24" s="25">
        <v>250</v>
      </c>
      <c r="V24" s="25">
        <f>IFERROR(weekly_deaths_location_cause_and_excess_deaths[[#This Row],[Other causes]]-weekly_deaths_location_cause_and_excess_deaths[[#This Row],[Other causes five year average]],"")</f>
        <v>13</v>
      </c>
      <c r="W24" s="11"/>
    </row>
    <row r="25" spans="1:23" x14ac:dyDescent="0.35">
      <c r="A25" s="14" t="s">
        <v>63</v>
      </c>
      <c r="B25" s="15">
        <v>19</v>
      </c>
      <c r="C25" s="16">
        <v>44326</v>
      </c>
      <c r="D25" s="60">
        <v>1076</v>
      </c>
      <c r="E25" s="19">
        <v>1034</v>
      </c>
      <c r="F25" s="19">
        <f>weekly_deaths_location_cause_and_excess_deaths[[#This Row],[All causes]]-weekly_deaths_location_cause_and_excess_deaths[[#This Row],[All causes five year average]]</f>
        <v>42</v>
      </c>
      <c r="G25" s="19">
        <v>365</v>
      </c>
      <c r="H25" s="19">
        <v>301</v>
      </c>
      <c r="I25" s="19">
        <f>IFERROR(weekly_deaths_location_cause_and_excess_deaths[[#This Row],[Cancer deaths]]-weekly_deaths_location_cause_and_excess_deaths[[#This Row],[Cancer five year average]],"")</f>
        <v>64</v>
      </c>
      <c r="J25" s="19">
        <v>85</v>
      </c>
      <c r="K25" s="19">
        <v>103</v>
      </c>
      <c r="L25" s="19">
        <f>IFERROR(weekly_deaths_location_cause_and_excess_deaths[[#This Row],[Dementia / Alzhemier''s deaths]]-weekly_deaths_location_cause_and_excess_deaths[[#This Row],[Dementia / Alzheimer''s five year average]],"")</f>
        <v>-18</v>
      </c>
      <c r="M25" s="25">
        <v>281</v>
      </c>
      <c r="N25" s="25">
        <v>275</v>
      </c>
      <c r="O25" s="25">
        <f>IFERROR(weekly_deaths_location_cause_and_excess_deaths[[#This Row],[Circulatory deaths]]-weekly_deaths_location_cause_and_excess_deaths[[#This Row],[Circulatory five year average]],"")</f>
        <v>6</v>
      </c>
      <c r="P25" s="25">
        <v>85</v>
      </c>
      <c r="Q25" s="25">
        <v>116</v>
      </c>
      <c r="R25" s="25">
        <f>IFERROR(weekly_deaths_location_cause_and_excess_deaths[[#This Row],[Respiratory deaths]]-weekly_deaths_location_cause_and_excess_deaths[[#This Row],[Respiratory five year average]],"")</f>
        <v>-31</v>
      </c>
      <c r="S25" s="25">
        <v>5</v>
      </c>
      <c r="T25" s="25">
        <v>255</v>
      </c>
      <c r="U25" s="25">
        <v>239</v>
      </c>
      <c r="V25" s="25">
        <f>IFERROR(weekly_deaths_location_cause_and_excess_deaths[[#This Row],[Other causes]]-weekly_deaths_location_cause_and_excess_deaths[[#This Row],[Other causes five year average]],"")</f>
        <v>16</v>
      </c>
      <c r="W25" s="11"/>
    </row>
    <row r="26" spans="1:23" x14ac:dyDescent="0.35">
      <c r="A26" s="14" t="s">
        <v>63</v>
      </c>
      <c r="B26" s="15">
        <v>20</v>
      </c>
      <c r="C26" s="16">
        <v>44333</v>
      </c>
      <c r="D26" s="60">
        <v>1042</v>
      </c>
      <c r="E26" s="19">
        <v>1064</v>
      </c>
      <c r="F26" s="19">
        <f>weekly_deaths_location_cause_and_excess_deaths[[#This Row],[All causes]]-weekly_deaths_location_cause_and_excess_deaths[[#This Row],[All causes five year average]]</f>
        <v>-22</v>
      </c>
      <c r="G26" s="19">
        <v>285</v>
      </c>
      <c r="H26" s="19">
        <v>311</v>
      </c>
      <c r="I26" s="19">
        <f>IFERROR(weekly_deaths_location_cause_and_excess_deaths[[#This Row],[Cancer deaths]]-weekly_deaths_location_cause_and_excess_deaths[[#This Row],[Cancer five year average]],"")</f>
        <v>-26</v>
      </c>
      <c r="J26" s="19">
        <v>95</v>
      </c>
      <c r="K26" s="19">
        <v>102</v>
      </c>
      <c r="L26" s="19">
        <f>IFERROR(weekly_deaths_location_cause_and_excess_deaths[[#This Row],[Dementia / Alzhemier''s deaths]]-weekly_deaths_location_cause_and_excess_deaths[[#This Row],[Dementia / Alzheimer''s five year average]],"")</f>
        <v>-7</v>
      </c>
      <c r="M26" s="25">
        <v>288</v>
      </c>
      <c r="N26" s="25">
        <v>275</v>
      </c>
      <c r="O26" s="25">
        <f>IFERROR(weekly_deaths_location_cause_and_excess_deaths[[#This Row],[Circulatory deaths]]-weekly_deaths_location_cause_and_excess_deaths[[#This Row],[Circulatory five year average]],"")</f>
        <v>13</v>
      </c>
      <c r="P26" s="25">
        <v>72</v>
      </c>
      <c r="Q26" s="25">
        <v>125</v>
      </c>
      <c r="R26" s="25">
        <f>IFERROR(weekly_deaths_location_cause_and_excess_deaths[[#This Row],[Respiratory deaths]]-weekly_deaths_location_cause_and_excess_deaths[[#This Row],[Respiratory five year average]],"")</f>
        <v>-53</v>
      </c>
      <c r="S26" s="25">
        <v>2</v>
      </c>
      <c r="T26" s="25">
        <v>300</v>
      </c>
      <c r="U26" s="25">
        <v>251</v>
      </c>
      <c r="V26" s="25">
        <f>IFERROR(weekly_deaths_location_cause_and_excess_deaths[[#This Row],[Other causes]]-weekly_deaths_location_cause_and_excess_deaths[[#This Row],[Other causes five year average]],"")</f>
        <v>49</v>
      </c>
      <c r="W26" s="11"/>
    </row>
    <row r="27" spans="1:23" x14ac:dyDescent="0.35">
      <c r="A27" s="14" t="s">
        <v>63</v>
      </c>
      <c r="B27" s="15">
        <v>21</v>
      </c>
      <c r="C27" s="16">
        <v>44340</v>
      </c>
      <c r="D27" s="60">
        <v>1098</v>
      </c>
      <c r="E27" s="19">
        <v>1045</v>
      </c>
      <c r="F27" s="19">
        <f>weekly_deaths_location_cause_and_excess_deaths[[#This Row],[All causes]]-weekly_deaths_location_cause_and_excess_deaths[[#This Row],[All causes five year average]]</f>
        <v>53</v>
      </c>
      <c r="G27" s="19">
        <v>311</v>
      </c>
      <c r="H27" s="19">
        <v>298</v>
      </c>
      <c r="I27" s="19">
        <f>IFERROR(weekly_deaths_location_cause_and_excess_deaths[[#This Row],[Cancer deaths]]-weekly_deaths_location_cause_and_excess_deaths[[#This Row],[Cancer five year average]],"")</f>
        <v>13</v>
      </c>
      <c r="J27" s="19">
        <v>93</v>
      </c>
      <c r="K27" s="19">
        <v>114</v>
      </c>
      <c r="L27" s="19">
        <f>IFERROR(weekly_deaths_location_cause_and_excess_deaths[[#This Row],[Dementia / Alzhemier''s deaths]]-weekly_deaths_location_cause_and_excess_deaths[[#This Row],[Dementia / Alzheimer''s five year average]],"")</f>
        <v>-21</v>
      </c>
      <c r="M27" s="25">
        <v>310</v>
      </c>
      <c r="N27" s="25">
        <v>279</v>
      </c>
      <c r="O27" s="25">
        <f>IFERROR(weekly_deaths_location_cause_and_excess_deaths[[#This Row],[Circulatory deaths]]-weekly_deaths_location_cause_and_excess_deaths[[#This Row],[Circulatory five year average]],"")</f>
        <v>31</v>
      </c>
      <c r="P27" s="25">
        <v>104</v>
      </c>
      <c r="Q27" s="25">
        <v>121</v>
      </c>
      <c r="R27" s="25">
        <f>IFERROR(weekly_deaths_location_cause_and_excess_deaths[[#This Row],[Respiratory deaths]]-weekly_deaths_location_cause_and_excess_deaths[[#This Row],[Respiratory five year average]],"")</f>
        <v>-17</v>
      </c>
      <c r="S27" s="25">
        <v>6</v>
      </c>
      <c r="T27" s="25">
        <v>274</v>
      </c>
      <c r="U27" s="25">
        <v>234</v>
      </c>
      <c r="V27" s="25">
        <f>IFERROR(weekly_deaths_location_cause_and_excess_deaths[[#This Row],[Other causes]]-weekly_deaths_location_cause_and_excess_deaths[[#This Row],[Other causes five year average]],"")</f>
        <v>40</v>
      </c>
      <c r="W27" s="11"/>
    </row>
    <row r="28" spans="1:23" x14ac:dyDescent="0.35">
      <c r="A28" s="14" t="s">
        <v>63</v>
      </c>
      <c r="B28" s="15">
        <v>22</v>
      </c>
      <c r="C28" s="16">
        <v>44347</v>
      </c>
      <c r="D28" s="61">
        <v>1055</v>
      </c>
      <c r="E28" s="19">
        <v>1017</v>
      </c>
      <c r="F28" s="19">
        <f>weekly_deaths_location_cause_and_excess_deaths[[#This Row],[All causes]]-weekly_deaths_location_cause_and_excess_deaths[[#This Row],[All causes five year average]]</f>
        <v>38</v>
      </c>
      <c r="G28" s="19">
        <v>320</v>
      </c>
      <c r="H28" s="19">
        <v>293</v>
      </c>
      <c r="I28" s="19">
        <f>IFERROR(weekly_deaths_location_cause_and_excess_deaths[[#This Row],[Cancer deaths]]-weekly_deaths_location_cause_and_excess_deaths[[#This Row],[Cancer five year average]],"")</f>
        <v>27</v>
      </c>
      <c r="J28" s="19">
        <v>123</v>
      </c>
      <c r="K28" s="19">
        <v>104</v>
      </c>
      <c r="L28" s="19">
        <f>IFERROR(weekly_deaths_location_cause_and_excess_deaths[[#This Row],[Dementia / Alzhemier''s deaths]]-weekly_deaths_location_cause_and_excess_deaths[[#This Row],[Dementia / Alzheimer''s five year average]],"")</f>
        <v>19</v>
      </c>
      <c r="M28" s="25">
        <v>261</v>
      </c>
      <c r="N28" s="25">
        <v>275</v>
      </c>
      <c r="O28" s="25">
        <f>IFERROR(weekly_deaths_location_cause_and_excess_deaths[[#This Row],[Circulatory deaths]]-weekly_deaths_location_cause_and_excess_deaths[[#This Row],[Circulatory five year average]],"")</f>
        <v>-14</v>
      </c>
      <c r="P28" s="25">
        <v>88</v>
      </c>
      <c r="Q28" s="25">
        <v>114</v>
      </c>
      <c r="R28" s="25">
        <f>IFERROR(weekly_deaths_location_cause_and_excess_deaths[[#This Row],[Respiratory deaths]]-weekly_deaths_location_cause_and_excess_deaths[[#This Row],[Respiratory five year average]],"")</f>
        <v>-26</v>
      </c>
      <c r="S28" s="25">
        <v>7</v>
      </c>
      <c r="T28" s="25">
        <v>256</v>
      </c>
      <c r="U28" s="25">
        <v>231</v>
      </c>
      <c r="V28" s="25">
        <f>IFERROR(weekly_deaths_location_cause_and_excess_deaths[[#This Row],[Other causes]]-weekly_deaths_location_cause_and_excess_deaths[[#This Row],[Other causes five year average]],"")</f>
        <v>25</v>
      </c>
      <c r="W28" s="11"/>
    </row>
    <row r="29" spans="1:23" x14ac:dyDescent="0.35">
      <c r="A29" s="14" t="s">
        <v>63</v>
      </c>
      <c r="B29" s="15">
        <v>23</v>
      </c>
      <c r="C29" s="16">
        <v>44354</v>
      </c>
      <c r="D29" s="60">
        <v>1150</v>
      </c>
      <c r="E29" s="19">
        <v>1056</v>
      </c>
      <c r="F29" s="19">
        <f>weekly_deaths_location_cause_and_excess_deaths[[#This Row],[All causes]]-weekly_deaths_location_cause_and_excess_deaths[[#This Row],[All causes five year average]]</f>
        <v>94</v>
      </c>
      <c r="G29" s="19">
        <v>351</v>
      </c>
      <c r="H29" s="19">
        <v>302</v>
      </c>
      <c r="I29" s="19">
        <f>IFERROR(weekly_deaths_location_cause_and_excess_deaths[[#This Row],[Cancer deaths]]-weekly_deaths_location_cause_and_excess_deaths[[#This Row],[Cancer five year average]],"")</f>
        <v>49</v>
      </c>
      <c r="J29" s="19">
        <v>111</v>
      </c>
      <c r="K29" s="19">
        <v>103</v>
      </c>
      <c r="L29" s="19">
        <f>IFERROR(weekly_deaths_location_cause_and_excess_deaths[[#This Row],[Dementia / Alzhemier''s deaths]]-weekly_deaths_location_cause_and_excess_deaths[[#This Row],[Dementia / Alzheimer''s five year average]],"")</f>
        <v>8</v>
      </c>
      <c r="M29" s="25">
        <v>293</v>
      </c>
      <c r="N29" s="25">
        <v>279</v>
      </c>
      <c r="O29" s="25">
        <f>IFERROR(weekly_deaths_location_cause_and_excess_deaths[[#This Row],[Circulatory deaths]]-weekly_deaths_location_cause_and_excess_deaths[[#This Row],[Circulatory five year average]],"")</f>
        <v>14</v>
      </c>
      <c r="P29" s="25">
        <v>101</v>
      </c>
      <c r="Q29" s="25">
        <v>121</v>
      </c>
      <c r="R29" s="25">
        <f>IFERROR(weekly_deaths_location_cause_and_excess_deaths[[#This Row],[Respiratory deaths]]-weekly_deaths_location_cause_and_excess_deaths[[#This Row],[Respiratory five year average]],"")</f>
        <v>-20</v>
      </c>
      <c r="S29" s="25">
        <v>4</v>
      </c>
      <c r="T29" s="25">
        <v>290</v>
      </c>
      <c r="U29" s="25">
        <v>250</v>
      </c>
      <c r="V29" s="25">
        <f>IFERROR(weekly_deaths_location_cause_and_excess_deaths[[#This Row],[Other causes]]-weekly_deaths_location_cause_and_excess_deaths[[#This Row],[Other causes five year average]],"")</f>
        <v>40</v>
      </c>
      <c r="W29" s="11"/>
    </row>
    <row r="30" spans="1:23" x14ac:dyDescent="0.35">
      <c r="A30" s="14" t="s">
        <v>63</v>
      </c>
      <c r="B30" s="15">
        <v>24</v>
      </c>
      <c r="C30" s="16">
        <v>44361</v>
      </c>
      <c r="D30" s="60">
        <v>1054</v>
      </c>
      <c r="E30" s="19">
        <v>1000</v>
      </c>
      <c r="F30" s="19">
        <f>weekly_deaths_location_cause_and_excess_deaths[[#This Row],[All causes]]-weekly_deaths_location_cause_and_excess_deaths[[#This Row],[All causes five year average]]</f>
        <v>54</v>
      </c>
      <c r="G30" s="19">
        <v>306</v>
      </c>
      <c r="H30" s="19">
        <v>300</v>
      </c>
      <c r="I30" s="19">
        <f>IFERROR(weekly_deaths_location_cause_and_excess_deaths[[#This Row],[Cancer deaths]]-weekly_deaths_location_cause_and_excess_deaths[[#This Row],[Cancer five year average]],"")</f>
        <v>6</v>
      </c>
      <c r="J30" s="19">
        <v>90</v>
      </c>
      <c r="K30" s="19">
        <v>95</v>
      </c>
      <c r="L30" s="19">
        <f>IFERROR(weekly_deaths_location_cause_and_excess_deaths[[#This Row],[Dementia / Alzhemier''s deaths]]-weekly_deaths_location_cause_and_excess_deaths[[#This Row],[Dementia / Alzheimer''s five year average]],"")</f>
        <v>-5</v>
      </c>
      <c r="M30" s="25">
        <v>276</v>
      </c>
      <c r="N30" s="25">
        <v>263</v>
      </c>
      <c r="O30" s="25">
        <f>IFERROR(weekly_deaths_location_cause_and_excess_deaths[[#This Row],[Circulatory deaths]]-weekly_deaths_location_cause_and_excess_deaths[[#This Row],[Circulatory five year average]],"")</f>
        <v>13</v>
      </c>
      <c r="P30" s="25">
        <v>91</v>
      </c>
      <c r="Q30" s="25">
        <v>108</v>
      </c>
      <c r="R30" s="25">
        <f>IFERROR(weekly_deaths_location_cause_and_excess_deaths[[#This Row],[Respiratory deaths]]-weekly_deaths_location_cause_and_excess_deaths[[#This Row],[Respiratory five year average]],"")</f>
        <v>-17</v>
      </c>
      <c r="S30" s="25">
        <v>10</v>
      </c>
      <c r="T30" s="25">
        <v>281</v>
      </c>
      <c r="U30" s="25">
        <v>234</v>
      </c>
      <c r="V30" s="25">
        <f>IFERROR(weekly_deaths_location_cause_and_excess_deaths[[#This Row],[Other causes]]-weekly_deaths_location_cause_and_excess_deaths[[#This Row],[Other causes five year average]],"")</f>
        <v>47</v>
      </c>
      <c r="W30" s="11"/>
    </row>
    <row r="31" spans="1:23" x14ac:dyDescent="0.35">
      <c r="A31" s="14" t="s">
        <v>63</v>
      </c>
      <c r="B31" s="15">
        <v>25</v>
      </c>
      <c r="C31" s="16">
        <v>44368</v>
      </c>
      <c r="D31" s="60">
        <v>1055</v>
      </c>
      <c r="E31" s="19">
        <v>1019</v>
      </c>
      <c r="F31" s="19">
        <f>weekly_deaths_location_cause_and_excess_deaths[[#This Row],[All causes]]-weekly_deaths_location_cause_and_excess_deaths[[#This Row],[All causes five year average]]</f>
        <v>36</v>
      </c>
      <c r="G31" s="19">
        <v>324</v>
      </c>
      <c r="H31" s="19">
        <v>300</v>
      </c>
      <c r="I31" s="19">
        <f>IFERROR(weekly_deaths_location_cause_and_excess_deaths[[#This Row],[Cancer deaths]]-weekly_deaths_location_cause_and_excess_deaths[[#This Row],[Cancer five year average]],"")</f>
        <v>24</v>
      </c>
      <c r="J31" s="19">
        <v>90</v>
      </c>
      <c r="K31" s="19">
        <v>98</v>
      </c>
      <c r="L31" s="19">
        <f>IFERROR(weekly_deaths_location_cause_and_excess_deaths[[#This Row],[Dementia / Alzhemier''s deaths]]-weekly_deaths_location_cause_and_excess_deaths[[#This Row],[Dementia / Alzheimer''s five year average]],"")</f>
        <v>-8</v>
      </c>
      <c r="M31" s="25">
        <v>267</v>
      </c>
      <c r="N31" s="25">
        <v>269</v>
      </c>
      <c r="O31" s="25">
        <f>IFERROR(weekly_deaths_location_cause_and_excess_deaths[[#This Row],[Circulatory deaths]]-weekly_deaths_location_cause_and_excess_deaths[[#This Row],[Circulatory five year average]],"")</f>
        <v>-2</v>
      </c>
      <c r="P31" s="25">
        <v>85</v>
      </c>
      <c r="Q31" s="25">
        <v>114</v>
      </c>
      <c r="R31" s="25">
        <f>IFERROR(weekly_deaths_location_cause_and_excess_deaths[[#This Row],[Respiratory deaths]]-weekly_deaths_location_cause_and_excess_deaths[[#This Row],[Respiratory five year average]],"")</f>
        <v>-29</v>
      </c>
      <c r="S31" s="25">
        <v>15</v>
      </c>
      <c r="T31" s="25">
        <v>274</v>
      </c>
      <c r="U31" s="25">
        <v>238</v>
      </c>
      <c r="V31" s="25">
        <f>IFERROR(weekly_deaths_location_cause_and_excess_deaths[[#This Row],[Other causes]]-weekly_deaths_location_cause_and_excess_deaths[[#This Row],[Other causes five year average]],"")</f>
        <v>36</v>
      </c>
      <c r="W31" s="11"/>
    </row>
    <row r="32" spans="1:23" x14ac:dyDescent="0.35">
      <c r="A32" s="14" t="s">
        <v>63</v>
      </c>
      <c r="B32" s="15">
        <v>26</v>
      </c>
      <c r="C32" s="16">
        <v>44375</v>
      </c>
      <c r="D32" s="59">
        <v>1095</v>
      </c>
      <c r="E32" s="19">
        <v>1026</v>
      </c>
      <c r="F32" s="19">
        <f>weekly_deaths_location_cause_and_excess_deaths[[#This Row],[All causes]]-weekly_deaths_location_cause_and_excess_deaths[[#This Row],[All causes five year average]]</f>
        <v>69</v>
      </c>
      <c r="G32" s="19">
        <v>332</v>
      </c>
      <c r="H32" s="19">
        <v>306</v>
      </c>
      <c r="I32" s="19">
        <f>IFERROR(weekly_deaths_location_cause_and_excess_deaths[[#This Row],[Cancer deaths]]-weekly_deaths_location_cause_and_excess_deaths[[#This Row],[Cancer five year average]],"")</f>
        <v>26</v>
      </c>
      <c r="J32" s="19">
        <v>103</v>
      </c>
      <c r="K32" s="19">
        <v>98</v>
      </c>
      <c r="L32" s="19">
        <f>IFERROR(weekly_deaths_location_cause_and_excess_deaths[[#This Row],[Dementia / Alzhemier''s deaths]]-weekly_deaths_location_cause_and_excess_deaths[[#This Row],[Dementia / Alzheimer''s five year average]],"")</f>
        <v>5</v>
      </c>
      <c r="M32" s="25">
        <v>294</v>
      </c>
      <c r="N32" s="25">
        <v>274</v>
      </c>
      <c r="O32" s="25">
        <f>IFERROR(weekly_deaths_location_cause_and_excess_deaths[[#This Row],[Circulatory deaths]]-weekly_deaths_location_cause_and_excess_deaths[[#This Row],[Circulatory five year average]],"")</f>
        <v>20</v>
      </c>
      <c r="P32" s="25">
        <v>97</v>
      </c>
      <c r="Q32" s="25">
        <v>108</v>
      </c>
      <c r="R32" s="25">
        <f>IFERROR(weekly_deaths_location_cause_and_excess_deaths[[#This Row],[Respiratory deaths]]-weekly_deaths_location_cause_and_excess_deaths[[#This Row],[Respiratory five year average]],"")</f>
        <v>-11</v>
      </c>
      <c r="S32" s="25">
        <v>17</v>
      </c>
      <c r="T32" s="25">
        <v>252</v>
      </c>
      <c r="U32" s="25">
        <v>240</v>
      </c>
      <c r="V32" s="25">
        <f>IFERROR(weekly_deaths_location_cause_and_excess_deaths[[#This Row],[Other causes]]-weekly_deaths_location_cause_and_excess_deaths[[#This Row],[Other causes five year average]],"")</f>
        <v>12</v>
      </c>
      <c r="W32" s="11"/>
    </row>
    <row r="33" spans="1:23" x14ac:dyDescent="0.35">
      <c r="A33" s="14" t="s">
        <v>63</v>
      </c>
      <c r="B33" s="15">
        <v>27</v>
      </c>
      <c r="C33" s="16">
        <v>44382</v>
      </c>
      <c r="D33" s="60">
        <v>1087</v>
      </c>
      <c r="E33" s="19">
        <v>1018</v>
      </c>
      <c r="F33" s="19">
        <f>weekly_deaths_location_cause_and_excess_deaths[[#This Row],[All causes]]-weekly_deaths_location_cause_and_excess_deaths[[#This Row],[All causes five year average]]</f>
        <v>69</v>
      </c>
      <c r="G33" s="19">
        <v>320</v>
      </c>
      <c r="H33" s="19">
        <v>302</v>
      </c>
      <c r="I33" s="19">
        <f>IFERROR(weekly_deaths_location_cause_and_excess_deaths[[#This Row],[Cancer deaths]]-weekly_deaths_location_cause_and_excess_deaths[[#This Row],[Cancer five year average]],"")</f>
        <v>18</v>
      </c>
      <c r="J33" s="19">
        <v>89</v>
      </c>
      <c r="K33" s="19">
        <v>104</v>
      </c>
      <c r="L33" s="19">
        <f>IFERROR(weekly_deaths_location_cause_and_excess_deaths[[#This Row],[Dementia / Alzhemier''s deaths]]-weekly_deaths_location_cause_and_excess_deaths[[#This Row],[Dementia / Alzheimer''s five year average]],"")</f>
        <v>-15</v>
      </c>
      <c r="M33" s="25">
        <v>300</v>
      </c>
      <c r="N33" s="25">
        <v>260</v>
      </c>
      <c r="O33" s="25">
        <f>IFERROR(weekly_deaths_location_cause_and_excess_deaths[[#This Row],[Circulatory deaths]]-weekly_deaths_location_cause_and_excess_deaths[[#This Row],[Circulatory five year average]],"")</f>
        <v>40</v>
      </c>
      <c r="P33" s="25">
        <v>83</v>
      </c>
      <c r="Q33" s="25">
        <v>111</v>
      </c>
      <c r="R33" s="25">
        <f>IFERROR(weekly_deaths_location_cause_and_excess_deaths[[#This Row],[Respiratory deaths]]-weekly_deaths_location_cause_and_excess_deaths[[#This Row],[Respiratory five year average]],"")</f>
        <v>-28</v>
      </c>
      <c r="S33" s="25">
        <v>26</v>
      </c>
      <c r="T33" s="25">
        <v>269</v>
      </c>
      <c r="U33" s="25">
        <v>241</v>
      </c>
      <c r="V33" s="25">
        <f>IFERROR(weekly_deaths_location_cause_and_excess_deaths[[#This Row],[Other causes]]-weekly_deaths_location_cause_and_excess_deaths[[#This Row],[Other causes five year average]],"")</f>
        <v>28</v>
      </c>
      <c r="W33" s="11"/>
    </row>
    <row r="34" spans="1:23" x14ac:dyDescent="0.35">
      <c r="A34" s="14" t="s">
        <v>63</v>
      </c>
      <c r="B34" s="15">
        <v>28</v>
      </c>
      <c r="C34" s="16">
        <v>44389</v>
      </c>
      <c r="D34" s="60">
        <v>1127</v>
      </c>
      <c r="E34" s="19">
        <v>1025</v>
      </c>
      <c r="F34" s="19">
        <f>weekly_deaths_location_cause_and_excess_deaths[[#This Row],[All causes]]-weekly_deaths_location_cause_and_excess_deaths[[#This Row],[All causes five year average]]</f>
        <v>102</v>
      </c>
      <c r="G34" s="19">
        <v>304</v>
      </c>
      <c r="H34" s="19">
        <v>297</v>
      </c>
      <c r="I34" s="19">
        <f>IFERROR(weekly_deaths_location_cause_and_excess_deaths[[#This Row],[Cancer deaths]]-weekly_deaths_location_cause_and_excess_deaths[[#This Row],[Cancer five year average]],"")</f>
        <v>7</v>
      </c>
      <c r="J34" s="19">
        <v>104</v>
      </c>
      <c r="K34" s="19">
        <v>98</v>
      </c>
      <c r="L34" s="19">
        <f>IFERROR(weekly_deaths_location_cause_and_excess_deaths[[#This Row],[Dementia / Alzhemier''s deaths]]-weekly_deaths_location_cause_and_excess_deaths[[#This Row],[Dementia / Alzheimer''s five year average]],"")</f>
        <v>6</v>
      </c>
      <c r="M34" s="25">
        <v>289</v>
      </c>
      <c r="N34" s="25">
        <v>276</v>
      </c>
      <c r="O34" s="25">
        <f>IFERROR(weekly_deaths_location_cause_and_excess_deaths[[#This Row],[Circulatory deaths]]-weekly_deaths_location_cause_and_excess_deaths[[#This Row],[Circulatory five year average]],"")</f>
        <v>13</v>
      </c>
      <c r="P34" s="25">
        <v>105</v>
      </c>
      <c r="Q34" s="25">
        <v>103</v>
      </c>
      <c r="R34" s="25">
        <f>IFERROR(weekly_deaths_location_cause_and_excess_deaths[[#This Row],[Respiratory deaths]]-weekly_deaths_location_cause_and_excess_deaths[[#This Row],[Respiratory five year average]],"")</f>
        <v>2</v>
      </c>
      <c r="S34" s="25">
        <v>39</v>
      </c>
      <c r="T34" s="25">
        <v>286</v>
      </c>
      <c r="U34" s="25">
        <v>251</v>
      </c>
      <c r="V34" s="25">
        <f>IFERROR(weekly_deaths_location_cause_and_excess_deaths[[#This Row],[Other causes]]-weekly_deaths_location_cause_and_excess_deaths[[#This Row],[Other causes five year average]],"")</f>
        <v>35</v>
      </c>
      <c r="W34" s="11"/>
    </row>
    <row r="35" spans="1:23" x14ac:dyDescent="0.35">
      <c r="A35" s="14" t="s">
        <v>63</v>
      </c>
      <c r="B35" s="15">
        <v>29</v>
      </c>
      <c r="C35" s="16">
        <v>44396</v>
      </c>
      <c r="D35" s="59">
        <v>1126</v>
      </c>
      <c r="E35" s="19">
        <v>996</v>
      </c>
      <c r="F35" s="19">
        <f>weekly_deaths_location_cause_and_excess_deaths[[#This Row],[All causes]]-weekly_deaths_location_cause_and_excess_deaths[[#This Row],[All causes five year average]]</f>
        <v>130</v>
      </c>
      <c r="G35" s="19">
        <v>313</v>
      </c>
      <c r="H35" s="19">
        <v>302</v>
      </c>
      <c r="I35" s="19">
        <f>IFERROR(weekly_deaths_location_cause_and_excess_deaths[[#This Row],[Cancer deaths]]-weekly_deaths_location_cause_and_excess_deaths[[#This Row],[Cancer five year average]],"")</f>
        <v>11</v>
      </c>
      <c r="J35" s="19">
        <v>137</v>
      </c>
      <c r="K35" s="19">
        <v>94</v>
      </c>
      <c r="L35" s="19">
        <f>IFERROR(weekly_deaths_location_cause_and_excess_deaths[[#This Row],[Dementia / Alzhemier''s deaths]]-weekly_deaths_location_cause_and_excess_deaths[[#This Row],[Dementia / Alzheimer''s five year average]],"")</f>
        <v>43</v>
      </c>
      <c r="M35" s="25">
        <v>264</v>
      </c>
      <c r="N35" s="25">
        <v>259</v>
      </c>
      <c r="O35" s="25">
        <f>IFERROR(weekly_deaths_location_cause_and_excess_deaths[[#This Row],[Circulatory deaths]]-weekly_deaths_location_cause_and_excess_deaths[[#This Row],[Circulatory five year average]],"")</f>
        <v>5</v>
      </c>
      <c r="P35" s="25">
        <v>95</v>
      </c>
      <c r="Q35" s="25">
        <v>103</v>
      </c>
      <c r="R35" s="25">
        <f>IFERROR(weekly_deaths_location_cause_and_excess_deaths[[#This Row],[Respiratory deaths]]-weekly_deaths_location_cause_and_excess_deaths[[#This Row],[Respiratory five year average]],"")</f>
        <v>-8</v>
      </c>
      <c r="S35" s="25">
        <v>48</v>
      </c>
      <c r="T35" s="25">
        <v>269</v>
      </c>
      <c r="U35" s="25">
        <v>238</v>
      </c>
      <c r="V35" s="25">
        <f>IFERROR(weekly_deaths_location_cause_and_excess_deaths[[#This Row],[Other causes]]-weekly_deaths_location_cause_and_excess_deaths[[#This Row],[Other causes five year average]],"")</f>
        <v>31</v>
      </c>
      <c r="W35" s="11"/>
    </row>
    <row r="36" spans="1:23" x14ac:dyDescent="0.35">
      <c r="A36" s="14" t="s">
        <v>63</v>
      </c>
      <c r="B36" s="15">
        <v>30</v>
      </c>
      <c r="C36" s="16">
        <v>44403</v>
      </c>
      <c r="D36" s="59">
        <v>1155</v>
      </c>
      <c r="E36" s="19">
        <v>977</v>
      </c>
      <c r="F36" s="19">
        <f>weekly_deaths_location_cause_and_excess_deaths[[#This Row],[All causes]]-weekly_deaths_location_cause_and_excess_deaths[[#This Row],[All causes five year average]]</f>
        <v>178</v>
      </c>
      <c r="G36" s="19">
        <v>315</v>
      </c>
      <c r="H36" s="19">
        <v>306</v>
      </c>
      <c r="I36" s="19">
        <f>IFERROR(weekly_deaths_location_cause_and_excess_deaths[[#This Row],[Cancer deaths]]-weekly_deaths_location_cause_and_excess_deaths[[#This Row],[Cancer five year average]],"")</f>
        <v>9</v>
      </c>
      <c r="J36" s="19">
        <v>116</v>
      </c>
      <c r="K36" s="19">
        <v>91</v>
      </c>
      <c r="L36" s="19">
        <f>IFERROR(weekly_deaths_location_cause_and_excess_deaths[[#This Row],[Dementia / Alzhemier''s deaths]]-weekly_deaths_location_cause_and_excess_deaths[[#This Row],[Dementia / Alzheimer''s five year average]],"")</f>
        <v>25</v>
      </c>
      <c r="M36" s="25">
        <v>305</v>
      </c>
      <c r="N36" s="25">
        <v>250</v>
      </c>
      <c r="O36" s="25">
        <f>IFERROR(weekly_deaths_location_cause_and_excess_deaths[[#This Row],[Circulatory deaths]]-weekly_deaths_location_cause_and_excess_deaths[[#This Row],[Circulatory five year average]],"")</f>
        <v>55</v>
      </c>
      <c r="P36" s="25">
        <v>110</v>
      </c>
      <c r="Q36" s="25">
        <v>97</v>
      </c>
      <c r="R36" s="25">
        <f>IFERROR(weekly_deaths_location_cause_and_excess_deaths[[#This Row],[Respiratory deaths]]-weekly_deaths_location_cause_and_excess_deaths[[#This Row],[Respiratory five year average]],"")</f>
        <v>13</v>
      </c>
      <c r="S36" s="25">
        <v>36</v>
      </c>
      <c r="T36" s="25">
        <v>273</v>
      </c>
      <c r="U36" s="25">
        <v>234</v>
      </c>
      <c r="V36" s="25">
        <f>IFERROR(weekly_deaths_location_cause_and_excess_deaths[[#This Row],[Other causes]]-weekly_deaths_location_cause_and_excess_deaths[[#This Row],[Other causes five year average]],"")</f>
        <v>39</v>
      </c>
      <c r="W36" s="11"/>
    </row>
    <row r="37" spans="1:23" x14ac:dyDescent="0.35">
      <c r="A37" s="14" t="s">
        <v>63</v>
      </c>
      <c r="B37" s="15">
        <v>31</v>
      </c>
      <c r="C37" s="16">
        <v>44410</v>
      </c>
      <c r="D37" s="60">
        <v>1073</v>
      </c>
      <c r="E37" s="19">
        <v>994</v>
      </c>
      <c r="F37" s="19">
        <f>weekly_deaths_location_cause_and_excess_deaths[[#This Row],[All causes]]-weekly_deaths_location_cause_and_excess_deaths[[#This Row],[All causes five year average]]</f>
        <v>79</v>
      </c>
      <c r="G37" s="19">
        <v>292</v>
      </c>
      <c r="H37" s="19">
        <v>310</v>
      </c>
      <c r="I37" s="19">
        <f>IFERROR(weekly_deaths_location_cause_and_excess_deaths[[#This Row],[Cancer deaths]]-weekly_deaths_location_cause_and_excess_deaths[[#This Row],[Cancer five year average]],"")</f>
        <v>-18</v>
      </c>
      <c r="J37" s="19">
        <v>107</v>
      </c>
      <c r="K37" s="19">
        <v>97</v>
      </c>
      <c r="L37" s="19">
        <f>IFERROR(weekly_deaths_location_cause_and_excess_deaths[[#This Row],[Dementia / Alzhemier''s deaths]]-weekly_deaths_location_cause_and_excess_deaths[[#This Row],[Dementia / Alzheimer''s five year average]],"")</f>
        <v>10</v>
      </c>
      <c r="M37" s="25">
        <v>259</v>
      </c>
      <c r="N37" s="25">
        <v>245</v>
      </c>
      <c r="O37" s="25">
        <f>IFERROR(weekly_deaths_location_cause_and_excess_deaths[[#This Row],[Circulatory deaths]]-weekly_deaths_location_cause_and_excess_deaths[[#This Row],[Circulatory five year average]],"")</f>
        <v>14</v>
      </c>
      <c r="P37" s="25">
        <v>106</v>
      </c>
      <c r="Q37" s="25">
        <v>102</v>
      </c>
      <c r="R37" s="25">
        <f>IFERROR(weekly_deaths_location_cause_and_excess_deaths[[#This Row],[Respiratory deaths]]-weekly_deaths_location_cause_and_excess_deaths[[#This Row],[Respiratory five year average]],"")</f>
        <v>4</v>
      </c>
      <c r="S37" s="25">
        <v>48</v>
      </c>
      <c r="T37" s="25">
        <v>261</v>
      </c>
      <c r="U37" s="25">
        <v>241</v>
      </c>
      <c r="V37" s="25">
        <f>IFERROR(weekly_deaths_location_cause_and_excess_deaths[[#This Row],[Other causes]]-weekly_deaths_location_cause_and_excess_deaths[[#This Row],[Other causes five year average]],"")</f>
        <v>20</v>
      </c>
      <c r="W37" s="11"/>
    </row>
    <row r="38" spans="1:23" x14ac:dyDescent="0.35">
      <c r="A38" s="14" t="s">
        <v>63</v>
      </c>
      <c r="B38" s="15">
        <v>32</v>
      </c>
      <c r="C38" s="16">
        <v>44417</v>
      </c>
      <c r="D38" s="60">
        <v>1099</v>
      </c>
      <c r="E38" s="19">
        <v>1003</v>
      </c>
      <c r="F38" s="19">
        <f>weekly_deaths_location_cause_and_excess_deaths[[#This Row],[All causes]]-weekly_deaths_location_cause_and_excess_deaths[[#This Row],[All causes five year average]]</f>
        <v>96</v>
      </c>
      <c r="G38" s="19">
        <v>300</v>
      </c>
      <c r="H38" s="19">
        <v>301</v>
      </c>
      <c r="I38" s="19">
        <f>IFERROR(weekly_deaths_location_cause_and_excess_deaths[[#This Row],[Cancer deaths]]-weekly_deaths_location_cause_and_excess_deaths[[#This Row],[Cancer five year average]],"")</f>
        <v>-1</v>
      </c>
      <c r="J38" s="19">
        <v>107</v>
      </c>
      <c r="K38" s="19">
        <v>98</v>
      </c>
      <c r="L38" s="19">
        <f>IFERROR(weekly_deaths_location_cause_and_excess_deaths[[#This Row],[Dementia / Alzhemier''s deaths]]-weekly_deaths_location_cause_and_excess_deaths[[#This Row],[Dementia / Alzheimer''s five year average]],"")</f>
        <v>9</v>
      </c>
      <c r="M38" s="25">
        <v>291</v>
      </c>
      <c r="N38" s="25">
        <v>255</v>
      </c>
      <c r="O38" s="25">
        <f>IFERROR(weekly_deaths_location_cause_and_excess_deaths[[#This Row],[Circulatory deaths]]-weekly_deaths_location_cause_and_excess_deaths[[#This Row],[Circulatory five year average]],"")</f>
        <v>36</v>
      </c>
      <c r="P38" s="25">
        <v>90</v>
      </c>
      <c r="Q38" s="25">
        <v>107</v>
      </c>
      <c r="R38" s="25">
        <f>IFERROR(weekly_deaths_location_cause_and_excess_deaths[[#This Row],[Respiratory deaths]]-weekly_deaths_location_cause_and_excess_deaths[[#This Row],[Respiratory five year average]],"")</f>
        <v>-17</v>
      </c>
      <c r="S38" s="25">
        <v>38</v>
      </c>
      <c r="T38" s="25">
        <v>273</v>
      </c>
      <c r="U38" s="25">
        <v>241</v>
      </c>
      <c r="V38" s="25">
        <f>IFERROR(weekly_deaths_location_cause_and_excess_deaths[[#This Row],[Other causes]]-weekly_deaths_location_cause_and_excess_deaths[[#This Row],[Other causes five year average]],"")</f>
        <v>32</v>
      </c>
      <c r="W38" s="11"/>
    </row>
    <row r="39" spans="1:23" x14ac:dyDescent="0.35">
      <c r="A39" s="14" t="s">
        <v>63</v>
      </c>
      <c r="B39" s="15">
        <v>33</v>
      </c>
      <c r="C39" s="16">
        <v>44424</v>
      </c>
      <c r="D39" s="60">
        <v>1171</v>
      </c>
      <c r="E39" s="19">
        <v>992</v>
      </c>
      <c r="F39" s="19">
        <f>weekly_deaths_location_cause_and_excess_deaths[[#This Row],[All causes]]-weekly_deaths_location_cause_and_excess_deaths[[#This Row],[All causes five year average]]</f>
        <v>179</v>
      </c>
      <c r="G39" s="19">
        <v>333</v>
      </c>
      <c r="H39" s="19">
        <v>301</v>
      </c>
      <c r="I39" s="19">
        <f>IFERROR(weekly_deaths_location_cause_and_excess_deaths[[#This Row],[Cancer deaths]]-weekly_deaths_location_cause_and_excess_deaths[[#This Row],[Cancer five year average]],"")</f>
        <v>32</v>
      </c>
      <c r="J39" s="19">
        <v>121</v>
      </c>
      <c r="K39" s="19">
        <v>103</v>
      </c>
      <c r="L39" s="19">
        <f>IFERROR(weekly_deaths_location_cause_and_excess_deaths[[#This Row],[Dementia / Alzhemier''s deaths]]-weekly_deaths_location_cause_and_excess_deaths[[#This Row],[Dementia / Alzheimer''s five year average]],"")</f>
        <v>18</v>
      </c>
      <c r="M39" s="25">
        <v>307</v>
      </c>
      <c r="N39" s="25">
        <v>265</v>
      </c>
      <c r="O39" s="25">
        <f>IFERROR(weekly_deaths_location_cause_and_excess_deaths[[#This Row],[Circulatory deaths]]-weekly_deaths_location_cause_and_excess_deaths[[#This Row],[Circulatory five year average]],"")</f>
        <v>42</v>
      </c>
      <c r="P39" s="25">
        <v>91</v>
      </c>
      <c r="Q39" s="25">
        <v>93</v>
      </c>
      <c r="R39" s="25">
        <f>IFERROR(weekly_deaths_location_cause_and_excess_deaths[[#This Row],[Respiratory deaths]]-weekly_deaths_location_cause_and_excess_deaths[[#This Row],[Respiratory five year average]],"")</f>
        <v>-2</v>
      </c>
      <c r="S39" s="25">
        <v>35</v>
      </c>
      <c r="T39" s="25">
        <v>284</v>
      </c>
      <c r="U39" s="25">
        <v>230</v>
      </c>
      <c r="V39" s="25">
        <f>IFERROR(weekly_deaths_location_cause_and_excess_deaths[[#This Row],[Other causes]]-weekly_deaths_location_cause_and_excess_deaths[[#This Row],[Other causes five year average]],"")</f>
        <v>54</v>
      </c>
      <c r="W39" s="11"/>
    </row>
    <row r="40" spans="1:23" x14ac:dyDescent="0.35">
      <c r="A40" s="14" t="s">
        <v>63</v>
      </c>
      <c r="B40" s="15">
        <v>34</v>
      </c>
      <c r="C40" s="16">
        <v>44431</v>
      </c>
      <c r="D40" s="60">
        <v>1129</v>
      </c>
      <c r="E40" s="19">
        <v>999</v>
      </c>
      <c r="F40" s="19">
        <f>weekly_deaths_location_cause_and_excess_deaths[[#This Row],[All causes]]-weekly_deaths_location_cause_and_excess_deaths[[#This Row],[All causes five year average]]</f>
        <v>130</v>
      </c>
      <c r="G40" s="19">
        <v>296</v>
      </c>
      <c r="H40" s="19">
        <v>305</v>
      </c>
      <c r="I40" s="19">
        <f>IFERROR(weekly_deaths_location_cause_and_excess_deaths[[#This Row],[Cancer deaths]]-weekly_deaths_location_cause_and_excess_deaths[[#This Row],[Cancer five year average]],"")</f>
        <v>-9</v>
      </c>
      <c r="J40" s="19">
        <v>117</v>
      </c>
      <c r="K40" s="19">
        <v>99</v>
      </c>
      <c r="L40" s="19">
        <f>IFERROR(weekly_deaths_location_cause_and_excess_deaths[[#This Row],[Dementia / Alzhemier''s deaths]]-weekly_deaths_location_cause_and_excess_deaths[[#This Row],[Dementia / Alzheimer''s five year average]],"")</f>
        <v>18</v>
      </c>
      <c r="M40" s="25">
        <v>304</v>
      </c>
      <c r="N40" s="25">
        <v>263</v>
      </c>
      <c r="O40" s="25">
        <f>IFERROR(weekly_deaths_location_cause_and_excess_deaths[[#This Row],[Circulatory deaths]]-weekly_deaths_location_cause_and_excess_deaths[[#This Row],[Circulatory five year average]],"")</f>
        <v>41</v>
      </c>
      <c r="P40" s="25">
        <v>94</v>
      </c>
      <c r="Q40" s="25">
        <v>97</v>
      </c>
      <c r="R40" s="25">
        <f>IFERROR(weekly_deaths_location_cause_and_excess_deaths[[#This Row],[Respiratory deaths]]-weekly_deaths_location_cause_and_excess_deaths[[#This Row],[Respiratory five year average]],"")</f>
        <v>-3</v>
      </c>
      <c r="S40" s="25">
        <v>39</v>
      </c>
      <c r="T40" s="25">
        <v>279</v>
      </c>
      <c r="U40" s="25">
        <v>234</v>
      </c>
      <c r="V40" s="25">
        <f>IFERROR(weekly_deaths_location_cause_and_excess_deaths[[#This Row],[Other causes]]-weekly_deaths_location_cause_and_excess_deaths[[#This Row],[Other causes five year average]],"")</f>
        <v>45</v>
      </c>
      <c r="W40" s="11"/>
    </row>
    <row r="41" spans="1:23" x14ac:dyDescent="0.35">
      <c r="A41" s="14" t="s">
        <v>63</v>
      </c>
      <c r="B41" s="15">
        <v>35</v>
      </c>
      <c r="C41" s="16">
        <v>44438</v>
      </c>
      <c r="D41" s="60">
        <v>1180</v>
      </c>
      <c r="E41" s="19">
        <v>983</v>
      </c>
      <c r="F41" s="19">
        <f>weekly_deaths_location_cause_and_excess_deaths[[#This Row],[All causes]]-weekly_deaths_location_cause_and_excess_deaths[[#This Row],[All causes five year average]]</f>
        <v>197</v>
      </c>
      <c r="G41" s="19">
        <v>347</v>
      </c>
      <c r="H41" s="19">
        <v>311</v>
      </c>
      <c r="I41" s="19">
        <f>IFERROR(weekly_deaths_location_cause_and_excess_deaths[[#This Row],[Cancer deaths]]-weekly_deaths_location_cause_and_excess_deaths[[#This Row],[Cancer five year average]],"")</f>
        <v>36</v>
      </c>
      <c r="J41" s="19">
        <v>123</v>
      </c>
      <c r="K41" s="19">
        <v>94</v>
      </c>
      <c r="L41" s="19">
        <f>IFERROR(weekly_deaths_location_cause_and_excess_deaths[[#This Row],[Dementia / Alzhemier''s deaths]]-weekly_deaths_location_cause_and_excess_deaths[[#This Row],[Dementia / Alzheimer''s five year average]],"")</f>
        <v>29</v>
      </c>
      <c r="M41" s="25">
        <v>293</v>
      </c>
      <c r="N41" s="25">
        <v>256</v>
      </c>
      <c r="O41" s="25">
        <f>IFERROR(weekly_deaths_location_cause_and_excess_deaths[[#This Row],[Circulatory deaths]]-weekly_deaths_location_cause_and_excess_deaths[[#This Row],[Circulatory five year average]],"")</f>
        <v>37</v>
      </c>
      <c r="P41" s="25">
        <v>109</v>
      </c>
      <c r="Q41" s="25">
        <v>99</v>
      </c>
      <c r="R41" s="25">
        <f>IFERROR(weekly_deaths_location_cause_and_excess_deaths[[#This Row],[Respiratory deaths]]-weekly_deaths_location_cause_and_excess_deaths[[#This Row],[Respiratory five year average]],"")</f>
        <v>10</v>
      </c>
      <c r="S41" s="25">
        <v>48</v>
      </c>
      <c r="T41" s="25">
        <v>260</v>
      </c>
      <c r="U41" s="25">
        <v>223</v>
      </c>
      <c r="V41" s="25">
        <f>IFERROR(weekly_deaths_location_cause_and_excess_deaths[[#This Row],[Other causes]]-weekly_deaths_location_cause_and_excess_deaths[[#This Row],[Other causes five year average]],"")</f>
        <v>37</v>
      </c>
      <c r="W41" s="11"/>
    </row>
    <row r="42" spans="1:23" x14ac:dyDescent="0.35">
      <c r="A42" s="14" t="s">
        <v>63</v>
      </c>
      <c r="B42" s="15">
        <v>36</v>
      </c>
      <c r="C42" s="16">
        <v>44445</v>
      </c>
      <c r="D42" s="60">
        <v>1130</v>
      </c>
      <c r="E42" s="19">
        <v>988</v>
      </c>
      <c r="F42" s="19">
        <f>weekly_deaths_location_cause_and_excess_deaths[[#This Row],[All causes]]-weekly_deaths_location_cause_and_excess_deaths[[#This Row],[All causes five year average]]</f>
        <v>142</v>
      </c>
      <c r="G42" s="19">
        <v>297</v>
      </c>
      <c r="H42" s="19">
        <v>305</v>
      </c>
      <c r="I42" s="19">
        <f>IFERROR(weekly_deaths_location_cause_and_excess_deaths[[#This Row],[Cancer deaths]]-weekly_deaths_location_cause_and_excess_deaths[[#This Row],[Cancer five year average]],"")</f>
        <v>-8</v>
      </c>
      <c r="J42" s="19">
        <v>102</v>
      </c>
      <c r="K42" s="19">
        <v>108</v>
      </c>
      <c r="L42" s="19">
        <f>IFERROR(weekly_deaths_location_cause_and_excess_deaths[[#This Row],[Dementia / Alzhemier''s deaths]]-weekly_deaths_location_cause_and_excess_deaths[[#This Row],[Dementia / Alzheimer''s five year average]],"")</f>
        <v>-6</v>
      </c>
      <c r="M42" s="25">
        <v>276</v>
      </c>
      <c r="N42" s="25">
        <v>241</v>
      </c>
      <c r="O42" s="25">
        <f>IFERROR(weekly_deaths_location_cause_and_excess_deaths[[#This Row],[Circulatory deaths]]-weekly_deaths_location_cause_and_excess_deaths[[#This Row],[Circulatory five year average]],"")</f>
        <v>35</v>
      </c>
      <c r="P42" s="25">
        <v>101</v>
      </c>
      <c r="Q42" s="25">
        <v>100</v>
      </c>
      <c r="R42" s="25">
        <f>IFERROR(weekly_deaths_location_cause_and_excess_deaths[[#This Row],[Respiratory deaths]]-weekly_deaths_location_cause_and_excess_deaths[[#This Row],[Respiratory five year average]],"")</f>
        <v>1</v>
      </c>
      <c r="S42" s="25">
        <v>65</v>
      </c>
      <c r="T42" s="25">
        <v>289</v>
      </c>
      <c r="U42" s="25">
        <v>234</v>
      </c>
      <c r="V42" s="25">
        <f>IFERROR(weekly_deaths_location_cause_and_excess_deaths[[#This Row],[Other causes]]-weekly_deaths_location_cause_and_excess_deaths[[#This Row],[Other causes five year average]],"")</f>
        <v>55</v>
      </c>
      <c r="W42" s="11"/>
    </row>
    <row r="43" spans="1:23" x14ac:dyDescent="0.35">
      <c r="A43" s="14" t="s">
        <v>63</v>
      </c>
      <c r="B43" s="15">
        <v>37</v>
      </c>
      <c r="C43" s="16">
        <v>44452</v>
      </c>
      <c r="D43" s="60">
        <v>1259</v>
      </c>
      <c r="E43" s="19">
        <v>1008</v>
      </c>
      <c r="F43" s="19">
        <f>weekly_deaths_location_cause_and_excess_deaths[[#This Row],[All causes]]-weekly_deaths_location_cause_and_excess_deaths[[#This Row],[All causes five year average]]</f>
        <v>251</v>
      </c>
      <c r="G43" s="19">
        <v>310</v>
      </c>
      <c r="H43" s="19">
        <v>326</v>
      </c>
      <c r="I43" s="19">
        <f>IFERROR(weekly_deaths_location_cause_and_excess_deaths[[#This Row],[Cancer deaths]]-weekly_deaths_location_cause_and_excess_deaths[[#This Row],[Cancer five year average]],"")</f>
        <v>-16</v>
      </c>
      <c r="J43" s="19">
        <v>106</v>
      </c>
      <c r="K43" s="19">
        <v>101</v>
      </c>
      <c r="L43" s="19">
        <f>IFERROR(weekly_deaths_location_cause_and_excess_deaths[[#This Row],[Dementia / Alzhemier''s deaths]]-weekly_deaths_location_cause_and_excess_deaths[[#This Row],[Dementia / Alzheimer''s five year average]],"")</f>
        <v>5</v>
      </c>
      <c r="M43" s="25">
        <v>300</v>
      </c>
      <c r="N43" s="25">
        <v>245</v>
      </c>
      <c r="O43" s="25">
        <f>IFERROR(weekly_deaths_location_cause_and_excess_deaths[[#This Row],[Circulatory deaths]]-weekly_deaths_location_cause_and_excess_deaths[[#This Row],[Circulatory five year average]],"")</f>
        <v>55</v>
      </c>
      <c r="P43" s="25">
        <v>118</v>
      </c>
      <c r="Q43" s="25">
        <v>100</v>
      </c>
      <c r="R43" s="25">
        <f>IFERROR(weekly_deaths_location_cause_and_excess_deaths[[#This Row],[Respiratory deaths]]-weekly_deaths_location_cause_and_excess_deaths[[#This Row],[Respiratory five year average]],"")</f>
        <v>18</v>
      </c>
      <c r="S43" s="25">
        <v>123</v>
      </c>
      <c r="T43" s="25">
        <v>302</v>
      </c>
      <c r="U43" s="25">
        <v>236</v>
      </c>
      <c r="V43" s="25">
        <f>IFERROR(weekly_deaths_location_cause_and_excess_deaths[[#This Row],[Other causes]]-weekly_deaths_location_cause_and_excess_deaths[[#This Row],[Other causes five year average]],"")</f>
        <v>66</v>
      </c>
      <c r="W43" s="11"/>
    </row>
    <row r="44" spans="1:23" x14ac:dyDescent="0.35">
      <c r="A44" s="14" t="s">
        <v>63</v>
      </c>
      <c r="B44" s="15">
        <v>38</v>
      </c>
      <c r="C44" s="16">
        <v>44459</v>
      </c>
      <c r="D44" s="61">
        <v>1228</v>
      </c>
      <c r="E44" s="19">
        <v>1007</v>
      </c>
      <c r="F44" s="19">
        <f>weekly_deaths_location_cause_and_excess_deaths[[#This Row],[All causes]]-weekly_deaths_location_cause_and_excess_deaths[[#This Row],[All causes five year average]]</f>
        <v>221</v>
      </c>
      <c r="G44" s="19">
        <v>327</v>
      </c>
      <c r="H44" s="19">
        <v>309</v>
      </c>
      <c r="I44" s="19">
        <f>IFERROR(weekly_deaths_location_cause_and_excess_deaths[[#This Row],[Cancer deaths]]-weekly_deaths_location_cause_and_excess_deaths[[#This Row],[Cancer five year average]],"")</f>
        <v>18</v>
      </c>
      <c r="J44" s="19">
        <v>111</v>
      </c>
      <c r="K44" s="19">
        <v>101</v>
      </c>
      <c r="L44" s="19">
        <f>IFERROR(weekly_deaths_location_cause_and_excess_deaths[[#This Row],[Dementia / Alzhemier''s deaths]]-weekly_deaths_location_cause_and_excess_deaths[[#This Row],[Dementia / Alzheimer''s five year average]],"")</f>
        <v>10</v>
      </c>
      <c r="M44" s="25">
        <v>279</v>
      </c>
      <c r="N44" s="25">
        <v>264</v>
      </c>
      <c r="O44" s="25">
        <f>IFERROR(weekly_deaths_location_cause_and_excess_deaths[[#This Row],[Circulatory deaths]]-weekly_deaths_location_cause_and_excess_deaths[[#This Row],[Circulatory five year average]],"")</f>
        <v>15</v>
      </c>
      <c r="P44" s="25">
        <v>87</v>
      </c>
      <c r="Q44" s="25">
        <v>104</v>
      </c>
      <c r="R44" s="25">
        <f>IFERROR(weekly_deaths_location_cause_and_excess_deaths[[#This Row],[Respiratory deaths]]-weekly_deaths_location_cause_and_excess_deaths[[#This Row],[Respiratory five year average]],"")</f>
        <v>-17</v>
      </c>
      <c r="S44" s="25">
        <v>146</v>
      </c>
      <c r="T44" s="25">
        <v>278</v>
      </c>
      <c r="U44" s="25">
        <v>228</v>
      </c>
      <c r="V44" s="25">
        <f>IFERROR(weekly_deaths_location_cause_and_excess_deaths[[#This Row],[Other causes]]-weekly_deaths_location_cause_and_excess_deaths[[#This Row],[Other causes five year average]],"")</f>
        <v>50</v>
      </c>
      <c r="W44" s="11"/>
    </row>
    <row r="45" spans="1:23" x14ac:dyDescent="0.35">
      <c r="A45" s="14" t="s">
        <v>63</v>
      </c>
      <c r="B45" s="15">
        <v>39</v>
      </c>
      <c r="C45" s="16">
        <v>44466</v>
      </c>
      <c r="D45" s="60">
        <v>1255</v>
      </c>
      <c r="E45" s="19">
        <v>1046</v>
      </c>
      <c r="F45" s="19">
        <f>weekly_deaths_location_cause_and_excess_deaths[[#This Row],[All causes]]-weekly_deaths_location_cause_and_excess_deaths[[#This Row],[All causes five year average]]</f>
        <v>209</v>
      </c>
      <c r="G45" s="19">
        <v>322</v>
      </c>
      <c r="H45" s="19">
        <v>300</v>
      </c>
      <c r="I45" s="19">
        <f>IFERROR(weekly_deaths_location_cause_and_excess_deaths[[#This Row],[Cancer deaths]]-weekly_deaths_location_cause_and_excess_deaths[[#This Row],[Cancer five year average]],"")</f>
        <v>22</v>
      </c>
      <c r="J45" s="19">
        <v>141</v>
      </c>
      <c r="K45" s="19">
        <v>111</v>
      </c>
      <c r="L45" s="19">
        <f>IFERROR(weekly_deaths_location_cause_and_excess_deaths[[#This Row],[Dementia / Alzhemier''s deaths]]-weekly_deaths_location_cause_and_excess_deaths[[#This Row],[Dementia / Alzheimer''s five year average]],"")</f>
        <v>30</v>
      </c>
      <c r="M45" s="25">
        <v>271</v>
      </c>
      <c r="N45" s="25">
        <v>273</v>
      </c>
      <c r="O45" s="25">
        <f>IFERROR(weekly_deaths_location_cause_and_excess_deaths[[#This Row],[Circulatory deaths]]-weekly_deaths_location_cause_and_excess_deaths[[#This Row],[Circulatory five year average]],"")</f>
        <v>-2</v>
      </c>
      <c r="P45" s="25">
        <v>123</v>
      </c>
      <c r="Q45" s="25">
        <v>111</v>
      </c>
      <c r="R45" s="25">
        <f>IFERROR(weekly_deaths_location_cause_and_excess_deaths[[#This Row],[Respiratory deaths]]-weekly_deaths_location_cause_and_excess_deaths[[#This Row],[Respiratory five year average]],"")</f>
        <v>12</v>
      </c>
      <c r="S45" s="25">
        <v>117</v>
      </c>
      <c r="T45" s="25">
        <v>281</v>
      </c>
      <c r="U45" s="25">
        <v>250</v>
      </c>
      <c r="V45" s="25">
        <f>IFERROR(weekly_deaths_location_cause_and_excess_deaths[[#This Row],[Other causes]]-weekly_deaths_location_cause_and_excess_deaths[[#This Row],[Other causes five year average]],"")</f>
        <v>31</v>
      </c>
      <c r="W45" s="11"/>
    </row>
    <row r="46" spans="1:23" x14ac:dyDescent="0.35">
      <c r="A46" s="14" t="s">
        <v>63</v>
      </c>
      <c r="B46" s="15">
        <v>40</v>
      </c>
      <c r="C46" s="16">
        <v>44473</v>
      </c>
      <c r="D46" s="60">
        <v>1368</v>
      </c>
      <c r="E46" s="19">
        <v>1038</v>
      </c>
      <c r="F46" s="19">
        <f>weekly_deaths_location_cause_and_excess_deaths[[#This Row],[All causes]]-weekly_deaths_location_cause_and_excess_deaths[[#This Row],[All causes five year average]]</f>
        <v>330</v>
      </c>
      <c r="G46" s="19">
        <v>364</v>
      </c>
      <c r="H46" s="19">
        <v>315</v>
      </c>
      <c r="I46" s="19">
        <f>IFERROR(weekly_deaths_location_cause_and_excess_deaths[[#This Row],[Cancer deaths]]-weekly_deaths_location_cause_and_excess_deaths[[#This Row],[Cancer five year average]],"")</f>
        <v>49</v>
      </c>
      <c r="J46" s="19">
        <v>133</v>
      </c>
      <c r="K46" s="19">
        <v>105</v>
      </c>
      <c r="L46" s="19">
        <f>IFERROR(weekly_deaths_location_cause_and_excess_deaths[[#This Row],[Dementia / Alzhemier''s deaths]]-weekly_deaths_location_cause_and_excess_deaths[[#This Row],[Dementia / Alzheimer''s five year average]],"")</f>
        <v>28</v>
      </c>
      <c r="M46" s="25">
        <v>315</v>
      </c>
      <c r="N46" s="25">
        <v>264</v>
      </c>
      <c r="O46" s="25">
        <f>IFERROR(weekly_deaths_location_cause_and_excess_deaths[[#This Row],[Circulatory deaths]]-weekly_deaths_location_cause_and_excess_deaths[[#This Row],[Circulatory five year average]],"")</f>
        <v>51</v>
      </c>
      <c r="P46" s="25">
        <v>126</v>
      </c>
      <c r="Q46" s="25">
        <v>113</v>
      </c>
      <c r="R46" s="25">
        <f>IFERROR(weekly_deaths_location_cause_and_excess_deaths[[#This Row],[Respiratory deaths]]-weekly_deaths_location_cause_and_excess_deaths[[#This Row],[Respiratory five year average]],"")</f>
        <v>13</v>
      </c>
      <c r="S46" s="25">
        <v>113</v>
      </c>
      <c r="T46" s="25">
        <v>317</v>
      </c>
      <c r="U46" s="25">
        <v>241</v>
      </c>
      <c r="V46" s="25">
        <f>IFERROR(weekly_deaths_location_cause_and_excess_deaths[[#This Row],[Other causes]]-weekly_deaths_location_cause_and_excess_deaths[[#This Row],[Other causes five year average]],"")</f>
        <v>76</v>
      </c>
      <c r="W46" s="11"/>
    </row>
    <row r="47" spans="1:23" x14ac:dyDescent="0.35">
      <c r="A47" s="14" t="s">
        <v>63</v>
      </c>
      <c r="B47" s="15">
        <v>41</v>
      </c>
      <c r="C47" s="16">
        <v>44480</v>
      </c>
      <c r="D47" s="60">
        <v>1345</v>
      </c>
      <c r="E47" s="19">
        <v>1079</v>
      </c>
      <c r="F47" s="19">
        <f>weekly_deaths_location_cause_and_excess_deaths[[#This Row],[All causes]]-weekly_deaths_location_cause_and_excess_deaths[[#This Row],[All causes five year average]]</f>
        <v>266</v>
      </c>
      <c r="G47" s="19">
        <v>355</v>
      </c>
      <c r="H47" s="19">
        <v>331</v>
      </c>
      <c r="I47" s="19">
        <f>IFERROR(weekly_deaths_location_cause_and_excess_deaths[[#This Row],[Cancer deaths]]-weekly_deaths_location_cause_and_excess_deaths[[#This Row],[Cancer five year average]],"")</f>
        <v>24</v>
      </c>
      <c r="J47" s="19">
        <v>147</v>
      </c>
      <c r="K47" s="19">
        <v>107</v>
      </c>
      <c r="L47" s="19">
        <f>IFERROR(weekly_deaths_location_cause_and_excess_deaths[[#This Row],[Dementia / Alzhemier''s deaths]]-weekly_deaths_location_cause_and_excess_deaths[[#This Row],[Dementia / Alzheimer''s five year average]],"")</f>
        <v>40</v>
      </c>
      <c r="M47" s="25">
        <v>298</v>
      </c>
      <c r="N47" s="25">
        <v>280</v>
      </c>
      <c r="O47" s="25">
        <f>IFERROR(weekly_deaths_location_cause_and_excess_deaths[[#This Row],[Circulatory deaths]]-weekly_deaths_location_cause_and_excess_deaths[[#This Row],[Circulatory five year average]],"")</f>
        <v>18</v>
      </c>
      <c r="P47" s="25">
        <v>110</v>
      </c>
      <c r="Q47" s="25">
        <v>116</v>
      </c>
      <c r="R47" s="25">
        <f>IFERROR(weekly_deaths_location_cause_and_excess_deaths[[#This Row],[Respiratory deaths]]-weekly_deaths_location_cause_and_excess_deaths[[#This Row],[Respiratory five year average]],"")</f>
        <v>-6</v>
      </c>
      <c r="S47" s="25">
        <v>123</v>
      </c>
      <c r="T47" s="25">
        <v>312</v>
      </c>
      <c r="U47" s="25">
        <v>245</v>
      </c>
      <c r="V47" s="25">
        <f>IFERROR(weekly_deaths_location_cause_and_excess_deaths[[#This Row],[Other causes]]-weekly_deaths_location_cause_and_excess_deaths[[#This Row],[Other causes five year average]],"")</f>
        <v>67</v>
      </c>
      <c r="W47" s="11"/>
    </row>
    <row r="48" spans="1:23" x14ac:dyDescent="0.35">
      <c r="A48" s="14" t="s">
        <v>63</v>
      </c>
      <c r="B48" s="15">
        <v>42</v>
      </c>
      <c r="C48" s="16">
        <v>44487</v>
      </c>
      <c r="D48" s="60">
        <v>1323</v>
      </c>
      <c r="E48" s="19">
        <v>1062</v>
      </c>
      <c r="F48" s="19">
        <f>weekly_deaths_location_cause_and_excess_deaths[[#This Row],[All causes]]-weekly_deaths_location_cause_and_excess_deaths[[#This Row],[All causes five year average]]</f>
        <v>261</v>
      </c>
      <c r="G48" s="19">
        <v>351</v>
      </c>
      <c r="H48" s="19">
        <v>306</v>
      </c>
      <c r="I48" s="19">
        <f>IFERROR(weekly_deaths_location_cause_and_excess_deaths[[#This Row],[Cancer deaths]]-weekly_deaths_location_cause_and_excess_deaths[[#This Row],[Cancer five year average]],"")</f>
        <v>45</v>
      </c>
      <c r="J48" s="19">
        <v>127</v>
      </c>
      <c r="K48" s="19">
        <v>112</v>
      </c>
      <c r="L48" s="19">
        <f>IFERROR(weekly_deaths_location_cause_and_excess_deaths[[#This Row],[Dementia / Alzhemier''s deaths]]-weekly_deaths_location_cause_and_excess_deaths[[#This Row],[Dementia / Alzheimer''s five year average]],"")</f>
        <v>15</v>
      </c>
      <c r="M48" s="25">
        <v>289</v>
      </c>
      <c r="N48" s="25">
        <v>284</v>
      </c>
      <c r="O48" s="25">
        <f>IFERROR(weekly_deaths_location_cause_and_excess_deaths[[#This Row],[Circulatory deaths]]-weekly_deaths_location_cause_and_excess_deaths[[#This Row],[Circulatory five year average]],"")</f>
        <v>5</v>
      </c>
      <c r="P48" s="25">
        <v>118</v>
      </c>
      <c r="Q48" s="25">
        <v>124</v>
      </c>
      <c r="R48" s="25">
        <f>IFERROR(weekly_deaths_location_cause_and_excess_deaths[[#This Row],[Respiratory deaths]]-weekly_deaths_location_cause_and_excess_deaths[[#This Row],[Respiratory five year average]],"")</f>
        <v>-6</v>
      </c>
      <c r="S48" s="25">
        <v>115</v>
      </c>
      <c r="T48" s="25">
        <v>323</v>
      </c>
      <c r="U48" s="25">
        <v>237</v>
      </c>
      <c r="V48" s="25">
        <f>IFERROR(weekly_deaths_location_cause_and_excess_deaths[[#This Row],[Other causes]]-weekly_deaths_location_cause_and_excess_deaths[[#This Row],[Other causes five year average]],"")</f>
        <v>86</v>
      </c>
      <c r="W48" s="11"/>
    </row>
    <row r="49" spans="1:23" x14ac:dyDescent="0.35">
      <c r="A49" s="14" t="s">
        <v>63</v>
      </c>
      <c r="B49" s="15">
        <v>43</v>
      </c>
      <c r="C49" s="16">
        <v>44494</v>
      </c>
      <c r="D49" s="60">
        <v>1342</v>
      </c>
      <c r="E49" s="19">
        <v>1052</v>
      </c>
      <c r="F49" s="19">
        <f>weekly_deaths_location_cause_and_excess_deaths[[#This Row],[All causes]]-weekly_deaths_location_cause_and_excess_deaths[[#This Row],[All causes five year average]]</f>
        <v>290</v>
      </c>
      <c r="G49" s="19">
        <v>322</v>
      </c>
      <c r="H49" s="19">
        <v>315</v>
      </c>
      <c r="I49" s="19">
        <f>IFERROR(weekly_deaths_location_cause_and_excess_deaths[[#This Row],[Cancer deaths]]-weekly_deaths_location_cause_and_excess_deaths[[#This Row],[Cancer five year average]],"")</f>
        <v>7</v>
      </c>
      <c r="J49" s="19">
        <v>140</v>
      </c>
      <c r="K49" s="19">
        <v>99</v>
      </c>
      <c r="L49" s="19">
        <f>IFERROR(weekly_deaths_location_cause_and_excess_deaths[[#This Row],[Dementia / Alzhemier''s deaths]]-weekly_deaths_location_cause_and_excess_deaths[[#This Row],[Dementia / Alzheimer''s five year average]],"")</f>
        <v>41</v>
      </c>
      <c r="M49" s="25">
        <v>356</v>
      </c>
      <c r="N49" s="25">
        <v>272</v>
      </c>
      <c r="O49" s="25">
        <f>IFERROR(weekly_deaths_location_cause_and_excess_deaths[[#This Row],[Circulatory deaths]]-weekly_deaths_location_cause_and_excess_deaths[[#This Row],[Circulatory five year average]],"")</f>
        <v>84</v>
      </c>
      <c r="P49" s="25">
        <v>114</v>
      </c>
      <c r="Q49" s="25">
        <v>120</v>
      </c>
      <c r="R49" s="25">
        <f>IFERROR(weekly_deaths_location_cause_and_excess_deaths[[#This Row],[Respiratory deaths]]-weekly_deaths_location_cause_and_excess_deaths[[#This Row],[Respiratory five year average]],"")</f>
        <v>-6</v>
      </c>
      <c r="S49" s="25">
        <v>117</v>
      </c>
      <c r="T49" s="25">
        <v>293</v>
      </c>
      <c r="U49" s="25">
        <v>246</v>
      </c>
      <c r="V49" s="25">
        <f>IFERROR(weekly_deaths_location_cause_and_excess_deaths[[#This Row],[Other causes]]-weekly_deaths_location_cause_and_excess_deaths[[#This Row],[Other causes five year average]],"")</f>
        <v>47</v>
      </c>
      <c r="W49" s="11"/>
    </row>
    <row r="50" spans="1:23" x14ac:dyDescent="0.35">
      <c r="A50" s="14" t="s">
        <v>63</v>
      </c>
      <c r="B50" s="15">
        <v>44</v>
      </c>
      <c r="C50" s="16">
        <v>44501</v>
      </c>
      <c r="D50" s="61">
        <v>1298</v>
      </c>
      <c r="E50" s="25">
        <v>1079</v>
      </c>
      <c r="F50" s="25">
        <f>weekly_deaths_location_cause_and_excess_deaths[[#This Row],[All causes]]-weekly_deaths_location_cause_and_excess_deaths[[#This Row],[All causes five year average]]</f>
        <v>219</v>
      </c>
      <c r="G50" s="25">
        <v>351</v>
      </c>
      <c r="H50" s="25">
        <v>320</v>
      </c>
      <c r="I50" s="25">
        <f>IFERROR(weekly_deaths_location_cause_and_excess_deaths[[#This Row],[Cancer deaths]]-weekly_deaths_location_cause_and_excess_deaths[[#This Row],[Cancer five year average]],"")</f>
        <v>31</v>
      </c>
      <c r="J50" s="25">
        <v>120</v>
      </c>
      <c r="K50" s="25">
        <v>113</v>
      </c>
      <c r="L50" s="25">
        <f>IFERROR(weekly_deaths_location_cause_and_excess_deaths[[#This Row],[Dementia / Alzhemier''s deaths]]-weekly_deaths_location_cause_and_excess_deaths[[#This Row],[Dementia / Alzheimer''s five year average]],"")</f>
        <v>7</v>
      </c>
      <c r="M50" s="25">
        <v>314</v>
      </c>
      <c r="N50" s="25">
        <v>280</v>
      </c>
      <c r="O50" s="25">
        <f>IFERROR(weekly_deaths_location_cause_and_excess_deaths[[#This Row],[Circulatory deaths]]-weekly_deaths_location_cause_and_excess_deaths[[#This Row],[Circulatory five year average]],"")</f>
        <v>34</v>
      </c>
      <c r="P50" s="25">
        <v>124</v>
      </c>
      <c r="Q50" s="25">
        <v>116</v>
      </c>
      <c r="R50" s="25">
        <f>IFERROR(weekly_deaths_location_cause_and_excess_deaths[[#This Row],[Respiratory deaths]]-weekly_deaths_location_cause_and_excess_deaths[[#This Row],[Respiratory five year average]],"")</f>
        <v>8</v>
      </c>
      <c r="S50" s="25">
        <v>112</v>
      </c>
      <c r="T50" s="25">
        <v>277</v>
      </c>
      <c r="U50" s="25">
        <v>249</v>
      </c>
      <c r="V50" s="25">
        <f>IFERROR(weekly_deaths_location_cause_and_excess_deaths[[#This Row],[Other causes]]-weekly_deaths_location_cause_and_excess_deaths[[#This Row],[Other causes five year average]],"")</f>
        <v>28</v>
      </c>
      <c r="W50" s="11"/>
    </row>
    <row r="51" spans="1:23" x14ac:dyDescent="0.35">
      <c r="A51" s="14" t="s">
        <v>63</v>
      </c>
      <c r="B51" s="15">
        <v>45</v>
      </c>
      <c r="C51" s="16">
        <v>44508</v>
      </c>
      <c r="D51" s="60">
        <v>1338</v>
      </c>
      <c r="E51" s="19">
        <v>1105</v>
      </c>
      <c r="F51" s="19">
        <f>weekly_deaths_location_cause_and_excess_deaths[[#This Row],[All causes]]-weekly_deaths_location_cause_and_excess_deaths[[#This Row],[All causes five year average]]</f>
        <v>233</v>
      </c>
      <c r="G51" s="19">
        <v>350</v>
      </c>
      <c r="H51" s="19">
        <v>320</v>
      </c>
      <c r="I51" s="19">
        <f>IFERROR(weekly_deaths_location_cause_and_excess_deaths[[#This Row],[Cancer deaths]]-weekly_deaths_location_cause_and_excess_deaths[[#This Row],[Cancer five year average]],"")</f>
        <v>30</v>
      </c>
      <c r="J51" s="19">
        <v>146</v>
      </c>
      <c r="K51" s="19">
        <v>122</v>
      </c>
      <c r="L51" s="19">
        <f>IFERROR(weekly_deaths_location_cause_and_excess_deaths[[#This Row],[Dementia / Alzhemier''s deaths]]-weekly_deaths_location_cause_and_excess_deaths[[#This Row],[Dementia / Alzheimer''s five year average]],"")</f>
        <v>24</v>
      </c>
      <c r="M51" s="25">
        <v>323</v>
      </c>
      <c r="N51" s="25">
        <v>296</v>
      </c>
      <c r="O51" s="25">
        <f>IFERROR(weekly_deaths_location_cause_and_excess_deaths[[#This Row],[Circulatory deaths]]-weekly_deaths_location_cause_and_excess_deaths[[#This Row],[Circulatory five year average]],"")</f>
        <v>27</v>
      </c>
      <c r="P51" s="25">
        <v>120</v>
      </c>
      <c r="Q51" s="25">
        <v>119</v>
      </c>
      <c r="R51" s="25">
        <f>IFERROR(weekly_deaths_location_cause_and_excess_deaths[[#This Row],[Respiratory deaths]]-weekly_deaths_location_cause_and_excess_deaths[[#This Row],[Respiratory five year average]],"")</f>
        <v>1</v>
      </c>
      <c r="S51" s="25">
        <v>95</v>
      </c>
      <c r="T51" s="25">
        <v>304</v>
      </c>
      <c r="U51" s="25">
        <v>247</v>
      </c>
      <c r="V51" s="25">
        <f>IFERROR(weekly_deaths_location_cause_and_excess_deaths[[#This Row],[Other causes]]-weekly_deaths_location_cause_and_excess_deaths[[#This Row],[Other causes five year average]],"")</f>
        <v>57</v>
      </c>
      <c r="W51" s="11"/>
    </row>
    <row r="52" spans="1:23" x14ac:dyDescent="0.35">
      <c r="A52" s="14" t="s">
        <v>63</v>
      </c>
      <c r="B52" s="15">
        <v>46</v>
      </c>
      <c r="C52" s="16">
        <v>44515</v>
      </c>
      <c r="D52" s="59">
        <v>1277</v>
      </c>
      <c r="E52" s="19">
        <v>1139</v>
      </c>
      <c r="F52" s="19">
        <f>weekly_deaths_location_cause_and_excess_deaths[[#This Row],[All causes]]-weekly_deaths_location_cause_and_excess_deaths[[#This Row],[All causes five year average]]</f>
        <v>138</v>
      </c>
      <c r="G52" s="19">
        <v>331</v>
      </c>
      <c r="H52" s="19">
        <v>332</v>
      </c>
      <c r="I52" s="19">
        <f>IFERROR(weekly_deaths_location_cause_and_excess_deaths[[#This Row],[Cancer deaths]]-weekly_deaths_location_cause_and_excess_deaths[[#This Row],[Cancer five year average]],"")</f>
        <v>-1</v>
      </c>
      <c r="J52" s="19">
        <v>131</v>
      </c>
      <c r="K52" s="19">
        <v>127</v>
      </c>
      <c r="L52" s="19">
        <f>IFERROR(weekly_deaths_location_cause_and_excess_deaths[[#This Row],[Dementia / Alzhemier''s deaths]]-weekly_deaths_location_cause_and_excess_deaths[[#This Row],[Dementia / Alzheimer''s five year average]],"")</f>
        <v>4</v>
      </c>
      <c r="M52" s="25">
        <v>308</v>
      </c>
      <c r="N52" s="25">
        <v>284</v>
      </c>
      <c r="O52" s="25">
        <f>IFERROR(weekly_deaths_location_cause_and_excess_deaths[[#This Row],[Circulatory deaths]]-weekly_deaths_location_cause_and_excess_deaths[[#This Row],[Circulatory five year average]],"")</f>
        <v>24</v>
      </c>
      <c r="P52" s="25">
        <v>123</v>
      </c>
      <c r="Q52" s="25">
        <v>127</v>
      </c>
      <c r="R52" s="25">
        <f>IFERROR(weekly_deaths_location_cause_and_excess_deaths[[#This Row],[Respiratory deaths]]-weekly_deaths_location_cause_and_excess_deaths[[#This Row],[Respiratory five year average]],"")</f>
        <v>-4</v>
      </c>
      <c r="S52" s="25">
        <v>78</v>
      </c>
      <c r="T52" s="25">
        <v>306</v>
      </c>
      <c r="U52" s="25">
        <v>270</v>
      </c>
      <c r="V52" s="25">
        <f>IFERROR(weekly_deaths_location_cause_and_excess_deaths[[#This Row],[Other causes]]-weekly_deaths_location_cause_and_excess_deaths[[#This Row],[Other causes five year average]],"")</f>
        <v>36</v>
      </c>
      <c r="W52" s="11"/>
    </row>
    <row r="53" spans="1:23" x14ac:dyDescent="0.35">
      <c r="A53" s="14" t="s">
        <v>63</v>
      </c>
      <c r="B53" s="15">
        <v>47</v>
      </c>
      <c r="C53" s="16">
        <v>44522</v>
      </c>
      <c r="D53" s="61">
        <v>1286</v>
      </c>
      <c r="E53" s="25">
        <v>1130</v>
      </c>
      <c r="F53" s="25">
        <f>weekly_deaths_location_cause_and_excess_deaths[[#This Row],[All causes]]-weekly_deaths_location_cause_and_excess_deaths[[#This Row],[All causes five year average]]</f>
        <v>156</v>
      </c>
      <c r="G53" s="25">
        <v>335</v>
      </c>
      <c r="H53" s="25">
        <v>306</v>
      </c>
      <c r="I53" s="25">
        <f>IFERROR(weekly_deaths_location_cause_and_excess_deaths[[#This Row],[Cancer deaths]]-weekly_deaths_location_cause_and_excess_deaths[[#This Row],[Cancer five year average]],"")</f>
        <v>29</v>
      </c>
      <c r="J53" s="25">
        <v>127</v>
      </c>
      <c r="K53" s="25">
        <v>131</v>
      </c>
      <c r="L53" s="25">
        <f>IFERROR(weekly_deaths_location_cause_and_excess_deaths[[#This Row],[Dementia / Alzhemier''s deaths]]-weekly_deaths_location_cause_and_excess_deaths[[#This Row],[Dementia / Alzheimer''s five year average]],"")</f>
        <v>-4</v>
      </c>
      <c r="M53" s="25">
        <v>323</v>
      </c>
      <c r="N53" s="25">
        <v>297</v>
      </c>
      <c r="O53" s="25">
        <f>IFERROR(weekly_deaths_location_cause_and_excess_deaths[[#This Row],[Circulatory deaths]]-weekly_deaths_location_cause_and_excess_deaths[[#This Row],[Circulatory five year average]],"")</f>
        <v>26</v>
      </c>
      <c r="P53" s="25">
        <v>120</v>
      </c>
      <c r="Q53" s="25">
        <v>134</v>
      </c>
      <c r="R53" s="25">
        <f>IFERROR(weekly_deaths_location_cause_and_excess_deaths[[#This Row],[Respiratory deaths]]-weekly_deaths_location_cause_and_excess_deaths[[#This Row],[Respiratory five year average]],"")</f>
        <v>-14</v>
      </c>
      <c r="S53" s="25">
        <v>73</v>
      </c>
      <c r="T53" s="25">
        <v>308</v>
      </c>
      <c r="U53" s="25">
        <v>263</v>
      </c>
      <c r="V53" s="25">
        <f>IFERROR(weekly_deaths_location_cause_and_excess_deaths[[#This Row],[Other causes]]-weekly_deaths_location_cause_and_excess_deaths[[#This Row],[Other causes five year average]],"")</f>
        <v>45</v>
      </c>
      <c r="W53" s="11"/>
    </row>
    <row r="54" spans="1:23" x14ac:dyDescent="0.35">
      <c r="A54" s="14" t="s">
        <v>63</v>
      </c>
      <c r="B54" s="15">
        <v>48</v>
      </c>
      <c r="C54" s="16">
        <v>44529</v>
      </c>
      <c r="D54" s="61">
        <v>1333</v>
      </c>
      <c r="E54" s="54">
        <v>1130</v>
      </c>
      <c r="F54" s="54">
        <f>weekly_deaths_location_cause_and_excess_deaths[[#This Row],[All causes]]-weekly_deaths_location_cause_and_excess_deaths[[#This Row],[All causes five year average]]</f>
        <v>203</v>
      </c>
      <c r="G54" s="54">
        <v>346</v>
      </c>
      <c r="H54" s="54">
        <v>307</v>
      </c>
      <c r="I54" s="54">
        <f>IFERROR(weekly_deaths_location_cause_and_excess_deaths[[#This Row],[Cancer deaths]]-weekly_deaths_location_cause_and_excess_deaths[[#This Row],[Cancer five year average]],"")</f>
        <v>39</v>
      </c>
      <c r="J54" s="54">
        <v>139</v>
      </c>
      <c r="K54" s="54">
        <v>121</v>
      </c>
      <c r="L54" s="54">
        <f>IFERROR(weekly_deaths_location_cause_and_excess_deaths[[#This Row],[Dementia / Alzhemier''s deaths]]-weekly_deaths_location_cause_and_excess_deaths[[#This Row],[Dementia / Alzheimer''s five year average]],"")</f>
        <v>18</v>
      </c>
      <c r="M54" s="25">
        <v>349</v>
      </c>
      <c r="N54" s="25">
        <v>315</v>
      </c>
      <c r="O54" s="25">
        <f>IFERROR(weekly_deaths_location_cause_and_excess_deaths[[#This Row],[Circulatory deaths]]-weekly_deaths_location_cause_and_excess_deaths[[#This Row],[Circulatory five year average]],"")</f>
        <v>34</v>
      </c>
      <c r="P54" s="25">
        <v>122</v>
      </c>
      <c r="Q54" s="25">
        <v>135</v>
      </c>
      <c r="R54" s="25">
        <f>IFERROR(weekly_deaths_location_cause_and_excess_deaths[[#This Row],[Respiratory deaths]]-weekly_deaths_location_cause_and_excess_deaths[[#This Row],[Respiratory five year average]],"")</f>
        <v>-13</v>
      </c>
      <c r="S54" s="25">
        <v>67</v>
      </c>
      <c r="T54" s="25">
        <v>310</v>
      </c>
      <c r="U54" s="25">
        <v>251</v>
      </c>
      <c r="V54" s="25">
        <f>IFERROR(weekly_deaths_location_cause_and_excess_deaths[[#This Row],[Other causes]]-weekly_deaths_location_cause_and_excess_deaths[[#This Row],[Other causes five year average]],"")</f>
        <v>59</v>
      </c>
      <c r="W54" s="11"/>
    </row>
    <row r="55" spans="1:23" x14ac:dyDescent="0.35">
      <c r="A55" s="14" t="s">
        <v>63</v>
      </c>
      <c r="B55" s="15">
        <v>49</v>
      </c>
      <c r="C55" s="16">
        <v>44536</v>
      </c>
      <c r="D55" s="61">
        <v>1326</v>
      </c>
      <c r="E55" s="54">
        <v>1140</v>
      </c>
      <c r="F55" s="54">
        <f>weekly_deaths_location_cause_and_excess_deaths[[#This Row],[All causes]]-weekly_deaths_location_cause_and_excess_deaths[[#This Row],[All causes five year average]]</f>
        <v>186</v>
      </c>
      <c r="G55" s="54">
        <v>322</v>
      </c>
      <c r="H55" s="54">
        <v>306</v>
      </c>
      <c r="I55" s="54">
        <f>IFERROR(weekly_deaths_location_cause_and_excess_deaths[[#This Row],[Cancer deaths]]-weekly_deaths_location_cause_and_excess_deaths[[#This Row],[Cancer five year average]],"")</f>
        <v>16</v>
      </c>
      <c r="J55" s="54">
        <v>145</v>
      </c>
      <c r="K55" s="54">
        <v>134</v>
      </c>
      <c r="L55" s="54">
        <f>IFERROR(weekly_deaths_location_cause_and_excess_deaths[[#This Row],[Dementia / Alzhemier''s deaths]]-weekly_deaths_location_cause_and_excess_deaths[[#This Row],[Dementia / Alzheimer''s five year average]],"")</f>
        <v>11</v>
      </c>
      <c r="M55" s="25">
        <v>334</v>
      </c>
      <c r="N55" s="25">
        <v>292</v>
      </c>
      <c r="O55" s="25">
        <f>IFERROR(weekly_deaths_location_cause_and_excess_deaths[[#This Row],[Circulatory deaths]]-weekly_deaths_location_cause_and_excess_deaths[[#This Row],[Circulatory five year average]],"")</f>
        <v>42</v>
      </c>
      <c r="P55" s="25">
        <v>137</v>
      </c>
      <c r="Q55" s="25">
        <v>141</v>
      </c>
      <c r="R55" s="25">
        <f>IFERROR(weekly_deaths_location_cause_and_excess_deaths[[#This Row],[Respiratory deaths]]-weekly_deaths_location_cause_and_excess_deaths[[#This Row],[Respiratory five year average]],"")</f>
        <v>-4</v>
      </c>
      <c r="S55" s="25">
        <v>63</v>
      </c>
      <c r="T55" s="25">
        <v>325</v>
      </c>
      <c r="U55" s="25">
        <v>266</v>
      </c>
      <c r="V55" s="25">
        <f>IFERROR(weekly_deaths_location_cause_and_excess_deaths[[#This Row],[Other causes]]-weekly_deaths_location_cause_and_excess_deaths[[#This Row],[Other causes five year average]],"")</f>
        <v>59</v>
      </c>
      <c r="W55" s="11"/>
    </row>
    <row r="56" spans="1:23" x14ac:dyDescent="0.35">
      <c r="A56" s="14" t="s">
        <v>63</v>
      </c>
      <c r="B56" s="15">
        <v>50</v>
      </c>
      <c r="C56" s="16">
        <v>44543</v>
      </c>
      <c r="D56" s="61">
        <v>1359</v>
      </c>
      <c r="E56" s="54">
        <v>1236</v>
      </c>
      <c r="F56" s="54">
        <f>weekly_deaths_location_cause_and_excess_deaths[[#This Row],[All causes]]-weekly_deaths_location_cause_and_excess_deaths[[#This Row],[All causes five year average]]</f>
        <v>123</v>
      </c>
      <c r="G56" s="54">
        <v>298</v>
      </c>
      <c r="H56" s="54">
        <v>342</v>
      </c>
      <c r="I56" s="54">
        <f>IFERROR(weekly_deaths_location_cause_and_excess_deaths[[#This Row],[Cancer deaths]]-weekly_deaths_location_cause_and_excess_deaths[[#This Row],[Cancer five year average]],"")</f>
        <v>-44</v>
      </c>
      <c r="J56" s="54">
        <v>159</v>
      </c>
      <c r="K56" s="54">
        <v>145</v>
      </c>
      <c r="L56" s="54">
        <f>IFERROR(weekly_deaths_location_cause_and_excess_deaths[[#This Row],[Dementia / Alzhemier''s deaths]]-weekly_deaths_location_cause_and_excess_deaths[[#This Row],[Dementia / Alzheimer''s five year average]],"")</f>
        <v>14</v>
      </c>
      <c r="M56" s="25">
        <v>348</v>
      </c>
      <c r="N56" s="25">
        <v>317</v>
      </c>
      <c r="O56" s="25">
        <f>IFERROR(weekly_deaths_location_cause_and_excess_deaths[[#This Row],[Circulatory deaths]]-weekly_deaths_location_cause_and_excess_deaths[[#This Row],[Circulatory five year average]],"")</f>
        <v>31</v>
      </c>
      <c r="P56" s="25">
        <v>134</v>
      </c>
      <c r="Q56" s="25">
        <v>160</v>
      </c>
      <c r="R56" s="25">
        <f>IFERROR(weekly_deaths_location_cause_and_excess_deaths[[#This Row],[Respiratory deaths]]-weekly_deaths_location_cause_and_excess_deaths[[#This Row],[Respiratory five year average]],"")</f>
        <v>-26</v>
      </c>
      <c r="S56" s="25">
        <v>54</v>
      </c>
      <c r="T56" s="25">
        <v>366</v>
      </c>
      <c r="U56" s="25">
        <v>271</v>
      </c>
      <c r="V56" s="25">
        <f>IFERROR(weekly_deaths_location_cause_and_excess_deaths[[#This Row],[Other causes]]-weekly_deaths_location_cause_and_excess_deaths[[#This Row],[Other causes five year average]],"")</f>
        <v>95</v>
      </c>
      <c r="W56" s="11"/>
    </row>
    <row r="57" spans="1:23" x14ac:dyDescent="0.35">
      <c r="A57" s="14" t="s">
        <v>63</v>
      </c>
      <c r="B57" s="15">
        <v>51</v>
      </c>
      <c r="C57" s="16">
        <v>44550</v>
      </c>
      <c r="D57" s="61">
        <v>1337</v>
      </c>
      <c r="E57" s="54">
        <v>1272</v>
      </c>
      <c r="F57" s="54">
        <f>weekly_deaths_location_cause_and_excess_deaths[[#This Row],[All causes]]-weekly_deaths_location_cause_and_excess_deaths[[#This Row],[All causes five year average]]</f>
        <v>65</v>
      </c>
      <c r="G57" s="54">
        <v>335</v>
      </c>
      <c r="H57" s="54">
        <v>328</v>
      </c>
      <c r="I57" s="54">
        <f>IFERROR(weekly_deaths_location_cause_and_excess_deaths[[#This Row],[Cancer deaths]]-weekly_deaths_location_cause_and_excess_deaths[[#This Row],[Cancer five year average]],"")</f>
        <v>7</v>
      </c>
      <c r="J57" s="54">
        <v>145</v>
      </c>
      <c r="K57" s="54">
        <v>155</v>
      </c>
      <c r="L57" s="54">
        <f>IFERROR(weekly_deaths_location_cause_and_excess_deaths[[#This Row],[Dementia / Alzhemier''s deaths]]-weekly_deaths_location_cause_and_excess_deaths[[#This Row],[Dementia / Alzheimer''s five year average]],"")</f>
        <v>-10</v>
      </c>
      <c r="M57" s="25">
        <v>349</v>
      </c>
      <c r="N57" s="25">
        <v>344</v>
      </c>
      <c r="O57" s="25">
        <f>IFERROR(weekly_deaths_location_cause_and_excess_deaths[[#This Row],[Circulatory deaths]]-weekly_deaths_location_cause_and_excess_deaths[[#This Row],[Circulatory five year average]],"")</f>
        <v>5</v>
      </c>
      <c r="P57" s="25">
        <v>133</v>
      </c>
      <c r="Q57" s="25">
        <v>166</v>
      </c>
      <c r="R57" s="25">
        <f>IFERROR(weekly_deaths_location_cause_and_excess_deaths[[#This Row],[Respiratory deaths]]-weekly_deaths_location_cause_and_excess_deaths[[#This Row],[Respiratory five year average]],"")</f>
        <v>-33</v>
      </c>
      <c r="S57" s="25">
        <v>43</v>
      </c>
      <c r="T57" s="25">
        <v>332</v>
      </c>
      <c r="U57" s="25">
        <v>280</v>
      </c>
      <c r="V57" s="25">
        <f>IFERROR(weekly_deaths_location_cause_and_excess_deaths[[#This Row],[Other causes]]-weekly_deaths_location_cause_and_excess_deaths[[#This Row],[Other causes five year average]],"")</f>
        <v>52</v>
      </c>
      <c r="W57" s="11"/>
    </row>
    <row r="58" spans="1:23" x14ac:dyDescent="0.35">
      <c r="A58" s="14" t="s">
        <v>63</v>
      </c>
      <c r="B58" s="15">
        <v>52</v>
      </c>
      <c r="C58" s="16">
        <v>44557</v>
      </c>
      <c r="D58" s="61">
        <v>1085</v>
      </c>
      <c r="E58" s="54">
        <v>1061</v>
      </c>
      <c r="F58" s="54">
        <f>weekly_deaths_location_cause_and_excess_deaths[[#This Row],[All causes]]-weekly_deaths_location_cause_and_excess_deaths[[#This Row],[All causes five year average]]</f>
        <v>24</v>
      </c>
      <c r="G58" s="54">
        <v>273</v>
      </c>
      <c r="H58" s="54">
        <v>271</v>
      </c>
      <c r="I58" s="54">
        <f>IFERROR(weekly_deaths_location_cause_and_excess_deaths[[#This Row],[Cancer deaths]]-weekly_deaths_location_cause_and_excess_deaths[[#This Row],[Cancer five year average]],"")</f>
        <v>2</v>
      </c>
      <c r="J58" s="54">
        <v>135</v>
      </c>
      <c r="K58" s="54">
        <v>132</v>
      </c>
      <c r="L58" s="54">
        <f>IFERROR(weekly_deaths_location_cause_and_excess_deaths[[#This Row],[Dementia / Alzhemier''s deaths]]-weekly_deaths_location_cause_and_excess_deaths[[#This Row],[Dementia / Alzheimer''s five year average]],"")</f>
        <v>3</v>
      </c>
      <c r="M58" s="25">
        <v>264</v>
      </c>
      <c r="N58" s="25">
        <v>284</v>
      </c>
      <c r="O58" s="25">
        <f>IFERROR(weekly_deaths_location_cause_and_excess_deaths[[#This Row],[Circulatory deaths]]-weekly_deaths_location_cause_and_excess_deaths[[#This Row],[Circulatory five year average]],"")</f>
        <v>-20</v>
      </c>
      <c r="P58" s="25">
        <v>120</v>
      </c>
      <c r="Q58" s="25">
        <v>160</v>
      </c>
      <c r="R58" s="25">
        <f>IFERROR(weekly_deaths_location_cause_and_excess_deaths[[#This Row],[Respiratory deaths]]-weekly_deaths_location_cause_and_excess_deaths[[#This Row],[Respiratory five year average]],"")</f>
        <v>-40</v>
      </c>
      <c r="S58" s="25">
        <v>36</v>
      </c>
      <c r="T58" s="25">
        <v>257</v>
      </c>
      <c r="U58" s="25">
        <v>214</v>
      </c>
      <c r="V58" s="25">
        <f>IFERROR(weekly_deaths_location_cause_and_excess_deaths[[#This Row],[Other causes]]-weekly_deaths_location_cause_and_excess_deaths[[#This Row],[Other causes five year average]],"")</f>
        <v>43</v>
      </c>
      <c r="W58" s="11"/>
    </row>
    <row r="60" spans="1:23" x14ac:dyDescent="0.35">
      <c r="A60" s="22" t="s">
        <v>177</v>
      </c>
      <c r="B60" s="23"/>
      <c r="E60" s="24"/>
      <c r="F60" s="24"/>
    </row>
    <row r="61" spans="1:23" s="64" customFormat="1" ht="62.5" thickBot="1" x14ac:dyDescent="0.4">
      <c r="A61" s="10" t="s">
        <v>62</v>
      </c>
      <c r="B61" s="13" t="s">
        <v>57</v>
      </c>
      <c r="C61" s="13" t="s">
        <v>85</v>
      </c>
      <c r="D61" s="9" t="s">
        <v>80</v>
      </c>
      <c r="E61" s="26" t="s">
        <v>133</v>
      </c>
      <c r="F61" s="26" t="s">
        <v>140</v>
      </c>
      <c r="G61" s="26" t="s">
        <v>81</v>
      </c>
      <c r="H61" s="26" t="s">
        <v>136</v>
      </c>
      <c r="I61" s="26" t="s">
        <v>137</v>
      </c>
      <c r="J61" s="26" t="s">
        <v>84</v>
      </c>
      <c r="K61" s="26" t="s">
        <v>138</v>
      </c>
      <c r="L61" s="26" t="s">
        <v>139</v>
      </c>
      <c r="M61" s="10" t="s">
        <v>148</v>
      </c>
      <c r="N61" s="10" t="s">
        <v>149</v>
      </c>
      <c r="O61" s="10" t="s">
        <v>150</v>
      </c>
      <c r="P61" s="10" t="s">
        <v>82</v>
      </c>
      <c r="Q61" s="10" t="s">
        <v>141</v>
      </c>
      <c r="R61" s="10" t="s">
        <v>142</v>
      </c>
      <c r="S61" s="10" t="s">
        <v>83</v>
      </c>
      <c r="T61" s="26" t="s">
        <v>87</v>
      </c>
      <c r="U61" s="26" t="s">
        <v>143</v>
      </c>
      <c r="V61" s="26" t="s">
        <v>144</v>
      </c>
      <c r="W61" s="33"/>
    </row>
    <row r="62" spans="1:23" x14ac:dyDescent="0.35">
      <c r="A62" s="14" t="s">
        <v>63</v>
      </c>
      <c r="B62" s="15">
        <v>1</v>
      </c>
      <c r="C62" s="16">
        <v>44200</v>
      </c>
      <c r="D62" s="59">
        <v>389</v>
      </c>
      <c r="E62" s="2">
        <v>314</v>
      </c>
      <c r="F62" s="2">
        <f>IFERROR(weekly_deaths_location_cause_and_excess_deaths_care_homes[[#This Row],[All causes]]-weekly_deaths_location_cause_and_excess_deaths_care_homes[[#This Row],[All causes five year average]],"")</f>
        <v>75</v>
      </c>
      <c r="G62" s="2">
        <v>68</v>
      </c>
      <c r="H62" s="2">
        <v>71</v>
      </c>
      <c r="I62" s="2">
        <f>IFERROR(weekly_deaths_location_cause_and_excess_deaths_care_homes[[#This Row],[Cancer deaths]]-weekly_deaths_location_cause_and_excess_deaths_care_homes[[#This Row],[Cancer five year average]],"")</f>
        <v>-3</v>
      </c>
      <c r="J62" s="2">
        <v>82</v>
      </c>
      <c r="K62" s="2">
        <v>102</v>
      </c>
      <c r="L62" s="2">
        <f>IFERROR(weekly_deaths_location_cause_and_excess_deaths_care_homes[[#This Row],[Dementia / Alzhemier''s deaths]]-weekly_deaths_location_cause_and_excess_deaths_care_homes[[#This Row],[Dementia / Alzheimer''s five year average]],"")</f>
        <v>-20</v>
      </c>
      <c r="M62" s="25">
        <v>72</v>
      </c>
      <c r="N62" s="25">
        <v>63</v>
      </c>
      <c r="O62" s="25">
        <f>IFERROR(weekly_deaths_location_cause_and_excess_deaths_care_homes[[#This Row],[Circulatory deaths]]-weekly_deaths_location_cause_and_excess_deaths_care_homes[[#This Row],[Circulatory five year average]],"")</f>
        <v>9</v>
      </c>
      <c r="P62" s="25">
        <v>22</v>
      </c>
      <c r="Q62" s="25">
        <v>35</v>
      </c>
      <c r="R62" s="25">
        <f>IFERROR(weekly_deaths_location_cause_and_excess_deaths_care_homes[[#This Row],[Respiratory deaths]]-weekly_deaths_location_cause_and_excess_deaths_care_homes[[#This Row],[Respiratory five year average]],"")</f>
        <v>-13</v>
      </c>
      <c r="S62" s="25">
        <v>105</v>
      </c>
      <c r="T62" s="54">
        <v>40</v>
      </c>
      <c r="U62" s="54">
        <v>43</v>
      </c>
      <c r="V62" s="25">
        <f>IFERROR(weekly_deaths_location_cause_and_excess_deaths_care_homes[[#This Row],[Other causes]]-weekly_deaths_location_cause_and_excess_deaths_care_homes[[#This Row],[Other causes five year average]],"")</f>
        <v>-3</v>
      </c>
    </row>
    <row r="63" spans="1:23" x14ac:dyDescent="0.35">
      <c r="A63" s="14" t="s">
        <v>63</v>
      </c>
      <c r="B63" s="15">
        <v>2</v>
      </c>
      <c r="C63" s="16">
        <v>44207</v>
      </c>
      <c r="D63" s="59">
        <v>306</v>
      </c>
      <c r="E63" s="2">
        <v>367</v>
      </c>
      <c r="F63" s="2">
        <f>IFERROR(weekly_deaths_location_cause_and_excess_deaths_care_homes[[#This Row],[All causes]]-weekly_deaths_location_cause_and_excess_deaths_care_homes[[#This Row],[All causes five year average]],"")</f>
        <v>-61</v>
      </c>
      <c r="G63" s="2">
        <v>37</v>
      </c>
      <c r="H63" s="2">
        <v>79</v>
      </c>
      <c r="I63" s="2">
        <f>IFERROR(weekly_deaths_location_cause_and_excess_deaths_care_homes[[#This Row],[Cancer deaths]]-weekly_deaths_location_cause_and_excess_deaths_care_homes[[#This Row],[Cancer five year average]],"")</f>
        <v>-42</v>
      </c>
      <c r="J63" s="2">
        <v>77</v>
      </c>
      <c r="K63" s="2">
        <v>119</v>
      </c>
      <c r="L63" s="2">
        <f>IFERROR(weekly_deaths_location_cause_and_excess_deaths_care_homes[[#This Row],[Dementia / Alzhemier''s deaths]]-weekly_deaths_location_cause_and_excess_deaths_care_homes[[#This Row],[Dementia / Alzheimer''s five year average]],"")</f>
        <v>-42</v>
      </c>
      <c r="M63" s="25">
        <v>50</v>
      </c>
      <c r="N63" s="25">
        <v>72</v>
      </c>
      <c r="O63" s="25">
        <f>IFERROR(weekly_deaths_location_cause_and_excess_deaths_care_homes[[#This Row],[Circulatory deaths]]-weekly_deaths_location_cause_and_excess_deaths_care_homes[[#This Row],[Circulatory five year average]],"")</f>
        <v>-22</v>
      </c>
      <c r="P63" s="25">
        <v>12</v>
      </c>
      <c r="Q63" s="25">
        <v>49</v>
      </c>
      <c r="R63" s="25">
        <f>IFERROR(weekly_deaths_location_cause_and_excess_deaths_care_homes[[#This Row],[Respiratory deaths]]-weekly_deaths_location_cause_and_excess_deaths_care_homes[[#This Row],[Respiratory five year average]],"")</f>
        <v>-37</v>
      </c>
      <c r="S63" s="25">
        <v>94</v>
      </c>
      <c r="T63" s="54">
        <v>36</v>
      </c>
      <c r="U63" s="54">
        <v>47</v>
      </c>
      <c r="V63" s="25">
        <f>IFERROR(weekly_deaths_location_cause_and_excess_deaths_care_homes[[#This Row],[Other causes]]-weekly_deaths_location_cause_and_excess_deaths_care_homes[[#This Row],[Other causes five year average]],"")</f>
        <v>-11</v>
      </c>
    </row>
    <row r="64" spans="1:23" x14ac:dyDescent="0.35">
      <c r="A64" s="14" t="s">
        <v>63</v>
      </c>
      <c r="B64" s="15">
        <v>3</v>
      </c>
      <c r="C64" s="16">
        <v>44214</v>
      </c>
      <c r="D64" s="59">
        <v>319</v>
      </c>
      <c r="E64" s="2">
        <v>350</v>
      </c>
      <c r="F64" s="2">
        <f>IFERROR(weekly_deaths_location_cause_and_excess_deaths_care_homes[[#This Row],[All causes]]-weekly_deaths_location_cause_and_excess_deaths_care_homes[[#This Row],[All causes five year average]],"")</f>
        <v>-31</v>
      </c>
      <c r="G64" s="2">
        <v>47</v>
      </c>
      <c r="H64" s="2">
        <v>72</v>
      </c>
      <c r="I64" s="2">
        <f>IFERROR(weekly_deaths_location_cause_and_excess_deaths_care_homes[[#This Row],[Cancer deaths]]-weekly_deaths_location_cause_and_excess_deaths_care_homes[[#This Row],[Cancer five year average]],"")</f>
        <v>-25</v>
      </c>
      <c r="J64" s="2">
        <v>73</v>
      </c>
      <c r="K64" s="2">
        <v>116</v>
      </c>
      <c r="L64" s="2">
        <f>IFERROR(weekly_deaths_location_cause_and_excess_deaths_care_homes[[#This Row],[Dementia / Alzhemier''s deaths]]-weekly_deaths_location_cause_and_excess_deaths_care_homes[[#This Row],[Dementia / Alzheimer''s five year average]],"")</f>
        <v>-43</v>
      </c>
      <c r="M64" s="25">
        <v>49</v>
      </c>
      <c r="N64" s="25">
        <v>70</v>
      </c>
      <c r="O64" s="25">
        <f>IFERROR(weekly_deaths_location_cause_and_excess_deaths_care_homes[[#This Row],[Circulatory deaths]]-weekly_deaths_location_cause_and_excess_deaths_care_homes[[#This Row],[Circulatory five year average]],"")</f>
        <v>-21</v>
      </c>
      <c r="P64" s="25">
        <v>12</v>
      </c>
      <c r="Q64" s="25">
        <v>44</v>
      </c>
      <c r="R64" s="25">
        <f>IFERROR(weekly_deaths_location_cause_and_excess_deaths_care_homes[[#This Row],[Respiratory deaths]]-weekly_deaths_location_cause_and_excess_deaths_care_homes[[#This Row],[Respiratory five year average]],"")</f>
        <v>-32</v>
      </c>
      <c r="S64" s="25">
        <v>102</v>
      </c>
      <c r="T64" s="54">
        <v>36</v>
      </c>
      <c r="U64" s="54">
        <v>48</v>
      </c>
      <c r="V64" s="25">
        <f>IFERROR(weekly_deaths_location_cause_and_excess_deaths_care_homes[[#This Row],[Other causes]]-weekly_deaths_location_cause_and_excess_deaths_care_homes[[#This Row],[Other causes five year average]],"")</f>
        <v>-12</v>
      </c>
    </row>
    <row r="65" spans="1:22" x14ac:dyDescent="0.35">
      <c r="A65" s="14" t="s">
        <v>63</v>
      </c>
      <c r="B65" s="15">
        <v>4</v>
      </c>
      <c r="C65" s="16">
        <v>44221</v>
      </c>
      <c r="D65" s="59">
        <v>316</v>
      </c>
      <c r="E65" s="2">
        <v>323</v>
      </c>
      <c r="F65" s="2">
        <f>IFERROR(weekly_deaths_location_cause_and_excess_deaths_care_homes[[#This Row],[All causes]]-weekly_deaths_location_cause_and_excess_deaths_care_homes[[#This Row],[All causes five year average]],"")</f>
        <v>-7</v>
      </c>
      <c r="G65" s="2">
        <v>53</v>
      </c>
      <c r="H65" s="2">
        <v>70</v>
      </c>
      <c r="I65" s="2">
        <f>IFERROR(weekly_deaths_location_cause_and_excess_deaths_care_homes[[#This Row],[Cancer deaths]]-weekly_deaths_location_cause_and_excess_deaths_care_homes[[#This Row],[Cancer five year average]],"")</f>
        <v>-17</v>
      </c>
      <c r="J65" s="2">
        <v>75</v>
      </c>
      <c r="K65" s="2">
        <v>104</v>
      </c>
      <c r="L65" s="2">
        <f>IFERROR(weekly_deaths_location_cause_and_excess_deaths_care_homes[[#This Row],[Dementia / Alzhemier''s deaths]]-weekly_deaths_location_cause_and_excess_deaths_care_homes[[#This Row],[Dementia / Alzheimer''s five year average]],"")</f>
        <v>-29</v>
      </c>
      <c r="M65" s="25">
        <v>39</v>
      </c>
      <c r="N65" s="25">
        <v>63</v>
      </c>
      <c r="O65" s="25">
        <f>IFERROR(weekly_deaths_location_cause_and_excess_deaths_care_homes[[#This Row],[Circulatory deaths]]-weekly_deaths_location_cause_and_excess_deaths_care_homes[[#This Row],[Circulatory five year average]],"")</f>
        <v>-24</v>
      </c>
      <c r="P65" s="25">
        <v>14</v>
      </c>
      <c r="Q65" s="25">
        <v>41</v>
      </c>
      <c r="R65" s="25">
        <f>IFERROR(weekly_deaths_location_cause_and_excess_deaths_care_homes[[#This Row],[Respiratory deaths]]-weekly_deaths_location_cause_and_excess_deaths_care_homes[[#This Row],[Respiratory five year average]],"")</f>
        <v>-27</v>
      </c>
      <c r="S65" s="25">
        <v>89</v>
      </c>
      <c r="T65" s="54">
        <v>46</v>
      </c>
      <c r="U65" s="54">
        <v>45</v>
      </c>
      <c r="V65" s="25">
        <f>IFERROR(weekly_deaths_location_cause_and_excess_deaths_care_homes[[#This Row],[Other causes]]-weekly_deaths_location_cause_and_excess_deaths_care_homes[[#This Row],[Other causes five year average]],"")</f>
        <v>1</v>
      </c>
    </row>
    <row r="66" spans="1:22" x14ac:dyDescent="0.35">
      <c r="A66" s="14" t="s">
        <v>63</v>
      </c>
      <c r="B66" s="15">
        <v>5</v>
      </c>
      <c r="C66" s="16">
        <v>44228</v>
      </c>
      <c r="D66" s="59">
        <v>294</v>
      </c>
      <c r="E66" s="2">
        <v>319</v>
      </c>
      <c r="F66" s="2">
        <f>IFERROR(weekly_deaths_location_cause_and_excess_deaths_care_homes[[#This Row],[All causes]]-weekly_deaths_location_cause_and_excess_deaths_care_homes[[#This Row],[All causes five year average]],"")</f>
        <v>-25</v>
      </c>
      <c r="G66" s="2">
        <v>57</v>
      </c>
      <c r="H66" s="2">
        <v>75</v>
      </c>
      <c r="I66" s="2">
        <f>IFERROR(weekly_deaths_location_cause_and_excess_deaths_care_homes[[#This Row],[Cancer deaths]]-weekly_deaths_location_cause_and_excess_deaths_care_homes[[#This Row],[Cancer five year average]],"")</f>
        <v>-18</v>
      </c>
      <c r="J66" s="2">
        <v>67</v>
      </c>
      <c r="K66" s="2">
        <v>108</v>
      </c>
      <c r="L66" s="2">
        <f>IFERROR(weekly_deaths_location_cause_and_excess_deaths_care_homes[[#This Row],[Dementia / Alzhemier''s deaths]]-weekly_deaths_location_cause_and_excess_deaths_care_homes[[#This Row],[Dementia / Alzheimer''s five year average]],"")</f>
        <v>-41</v>
      </c>
      <c r="M66" s="25">
        <v>49</v>
      </c>
      <c r="N66" s="25">
        <v>58</v>
      </c>
      <c r="O66" s="25">
        <f>IFERROR(weekly_deaths_location_cause_and_excess_deaths_care_homes[[#This Row],[Circulatory deaths]]-weekly_deaths_location_cause_and_excess_deaths_care_homes[[#This Row],[Circulatory five year average]],"")</f>
        <v>-9</v>
      </c>
      <c r="P66" s="25">
        <v>9</v>
      </c>
      <c r="Q66" s="25">
        <v>36</v>
      </c>
      <c r="R66" s="25">
        <f>IFERROR(weekly_deaths_location_cause_and_excess_deaths_care_homes[[#This Row],[Respiratory deaths]]-weekly_deaths_location_cause_and_excess_deaths_care_homes[[#This Row],[Respiratory five year average]],"")</f>
        <v>-27</v>
      </c>
      <c r="S66" s="25">
        <v>65</v>
      </c>
      <c r="T66" s="54">
        <v>47</v>
      </c>
      <c r="U66" s="54">
        <v>42</v>
      </c>
      <c r="V66" s="25">
        <f>IFERROR(weekly_deaths_location_cause_and_excess_deaths_care_homes[[#This Row],[Other causes]]-weekly_deaths_location_cause_and_excess_deaths_care_homes[[#This Row],[Other causes five year average]],"")</f>
        <v>5</v>
      </c>
    </row>
    <row r="67" spans="1:22" x14ac:dyDescent="0.35">
      <c r="A67" s="14" t="s">
        <v>63</v>
      </c>
      <c r="B67" s="15">
        <v>6</v>
      </c>
      <c r="C67" s="16">
        <v>44235</v>
      </c>
      <c r="D67" s="59">
        <v>233</v>
      </c>
      <c r="E67" s="2">
        <v>295</v>
      </c>
      <c r="F67" s="2">
        <f>IFERROR(weekly_deaths_location_cause_and_excess_deaths_care_homes[[#This Row],[All causes]]-weekly_deaths_location_cause_and_excess_deaths_care_homes[[#This Row],[All causes five year average]],"")</f>
        <v>-62</v>
      </c>
      <c r="G67" s="2">
        <v>48</v>
      </c>
      <c r="H67" s="2">
        <v>70</v>
      </c>
      <c r="I67" s="2">
        <f>IFERROR(weekly_deaths_location_cause_and_excess_deaths_care_homes[[#This Row],[Cancer deaths]]-weekly_deaths_location_cause_and_excess_deaths_care_homes[[#This Row],[Cancer five year average]],"")</f>
        <v>-22</v>
      </c>
      <c r="J67" s="2">
        <v>69</v>
      </c>
      <c r="K67" s="2">
        <v>102</v>
      </c>
      <c r="L67" s="2">
        <f>IFERROR(weekly_deaths_location_cause_and_excess_deaths_care_homes[[#This Row],[Dementia / Alzhemier''s deaths]]-weekly_deaths_location_cause_and_excess_deaths_care_homes[[#This Row],[Dementia / Alzheimer''s five year average]],"")</f>
        <v>-33</v>
      </c>
      <c r="M67" s="25">
        <v>39</v>
      </c>
      <c r="N67" s="25">
        <v>51</v>
      </c>
      <c r="O67" s="25">
        <f>IFERROR(weekly_deaths_location_cause_and_excess_deaths_care_homes[[#This Row],[Circulatory deaths]]-weekly_deaths_location_cause_and_excess_deaths_care_homes[[#This Row],[Circulatory five year average]],"")</f>
        <v>-12</v>
      </c>
      <c r="P67" s="25">
        <v>11</v>
      </c>
      <c r="Q67" s="25">
        <v>36</v>
      </c>
      <c r="R67" s="25">
        <f>IFERROR(weekly_deaths_location_cause_and_excess_deaths_care_homes[[#This Row],[Respiratory deaths]]-weekly_deaths_location_cause_and_excess_deaths_care_homes[[#This Row],[Respiratory five year average]],"")</f>
        <v>-25</v>
      </c>
      <c r="S67" s="25">
        <v>31</v>
      </c>
      <c r="T67" s="54">
        <v>35</v>
      </c>
      <c r="U67" s="54">
        <v>37</v>
      </c>
      <c r="V67" s="25">
        <f>IFERROR(weekly_deaths_location_cause_and_excess_deaths_care_homes[[#This Row],[Other causes]]-weekly_deaths_location_cause_and_excess_deaths_care_homes[[#This Row],[Other causes five year average]],"")</f>
        <v>-2</v>
      </c>
    </row>
    <row r="68" spans="1:22" x14ac:dyDescent="0.35">
      <c r="A68" s="14" t="s">
        <v>63</v>
      </c>
      <c r="B68" s="15">
        <v>7</v>
      </c>
      <c r="C68" s="16">
        <v>44242</v>
      </c>
      <c r="D68" s="59">
        <v>243</v>
      </c>
      <c r="E68" s="2">
        <v>291</v>
      </c>
      <c r="F68" s="2">
        <f>IFERROR(weekly_deaths_location_cause_and_excess_deaths_care_homes[[#This Row],[All causes]]-weekly_deaths_location_cause_and_excess_deaths_care_homes[[#This Row],[All causes five year average]],"")</f>
        <v>-48</v>
      </c>
      <c r="G68" s="2">
        <v>41</v>
      </c>
      <c r="H68" s="2">
        <v>67</v>
      </c>
      <c r="I68" s="2">
        <f>IFERROR(weekly_deaths_location_cause_and_excess_deaths_care_homes[[#This Row],[Cancer deaths]]-weekly_deaths_location_cause_and_excess_deaths_care_homes[[#This Row],[Cancer five year average]],"")</f>
        <v>-26</v>
      </c>
      <c r="J68" s="2">
        <v>82</v>
      </c>
      <c r="K68" s="2">
        <v>95</v>
      </c>
      <c r="L68" s="2">
        <f>IFERROR(weekly_deaths_location_cause_and_excess_deaths_care_homes[[#This Row],[Dementia / Alzhemier''s deaths]]-weekly_deaths_location_cause_and_excess_deaths_care_homes[[#This Row],[Dementia / Alzheimer''s five year average]],"")</f>
        <v>-13</v>
      </c>
      <c r="M68" s="25">
        <v>45</v>
      </c>
      <c r="N68" s="25">
        <v>55</v>
      </c>
      <c r="O68" s="25">
        <f>IFERROR(weekly_deaths_location_cause_and_excess_deaths_care_homes[[#This Row],[Circulatory deaths]]-weekly_deaths_location_cause_and_excess_deaths_care_homes[[#This Row],[Circulatory five year average]],"")</f>
        <v>-10</v>
      </c>
      <c r="P68" s="25">
        <v>8</v>
      </c>
      <c r="Q68" s="25">
        <v>32</v>
      </c>
      <c r="R68" s="25">
        <f>IFERROR(weekly_deaths_location_cause_and_excess_deaths_care_homes[[#This Row],[Respiratory deaths]]-weekly_deaths_location_cause_and_excess_deaths_care_homes[[#This Row],[Respiratory five year average]],"")</f>
        <v>-24</v>
      </c>
      <c r="S68" s="25">
        <v>27</v>
      </c>
      <c r="T68" s="54">
        <v>40</v>
      </c>
      <c r="U68" s="54">
        <v>41</v>
      </c>
      <c r="V68" s="25">
        <f>IFERROR(weekly_deaths_location_cause_and_excess_deaths_care_homes[[#This Row],[Other causes]]-weekly_deaths_location_cause_and_excess_deaths_care_homes[[#This Row],[Other causes five year average]],"")</f>
        <v>-1</v>
      </c>
    </row>
    <row r="69" spans="1:22" x14ac:dyDescent="0.35">
      <c r="A69" s="14" t="s">
        <v>63</v>
      </c>
      <c r="B69" s="15">
        <v>8</v>
      </c>
      <c r="C69" s="16">
        <v>44249</v>
      </c>
      <c r="D69" s="59">
        <v>238</v>
      </c>
      <c r="E69" s="2">
        <v>302</v>
      </c>
      <c r="F69" s="2">
        <f>IFERROR(weekly_deaths_location_cause_and_excess_deaths_care_homes[[#This Row],[All causes]]-weekly_deaths_location_cause_and_excess_deaths_care_homes[[#This Row],[All causes five year average]],"")</f>
        <v>-64</v>
      </c>
      <c r="G69" s="2">
        <v>59</v>
      </c>
      <c r="H69" s="2">
        <v>72</v>
      </c>
      <c r="I69" s="2">
        <f>IFERROR(weekly_deaths_location_cause_and_excess_deaths_care_homes[[#This Row],[Cancer deaths]]-weekly_deaths_location_cause_and_excess_deaths_care_homes[[#This Row],[Cancer five year average]],"")</f>
        <v>-13</v>
      </c>
      <c r="J69" s="2">
        <v>80</v>
      </c>
      <c r="K69" s="2">
        <v>92</v>
      </c>
      <c r="L69" s="2">
        <f>IFERROR(weekly_deaths_location_cause_and_excess_deaths_care_homes[[#This Row],[Dementia / Alzhemier''s deaths]]-weekly_deaths_location_cause_and_excess_deaths_care_homes[[#This Row],[Dementia / Alzheimer''s five year average]],"")</f>
        <v>-12</v>
      </c>
      <c r="M69" s="25">
        <v>38</v>
      </c>
      <c r="N69" s="25">
        <v>62</v>
      </c>
      <c r="O69" s="25">
        <f>IFERROR(weekly_deaths_location_cause_and_excess_deaths_care_homes[[#This Row],[Circulatory deaths]]-weekly_deaths_location_cause_and_excess_deaths_care_homes[[#This Row],[Circulatory five year average]],"")</f>
        <v>-24</v>
      </c>
      <c r="P69" s="25">
        <v>18</v>
      </c>
      <c r="Q69" s="25">
        <v>34</v>
      </c>
      <c r="R69" s="25">
        <f>IFERROR(weekly_deaths_location_cause_and_excess_deaths_care_homes[[#This Row],[Respiratory deaths]]-weekly_deaths_location_cause_and_excess_deaths_care_homes[[#This Row],[Respiratory five year average]],"")</f>
        <v>-16</v>
      </c>
      <c r="S69" s="25">
        <v>17</v>
      </c>
      <c r="T69" s="54">
        <v>26</v>
      </c>
      <c r="U69" s="54">
        <v>42</v>
      </c>
      <c r="V69" s="25">
        <f>IFERROR(weekly_deaths_location_cause_and_excess_deaths_care_homes[[#This Row],[Other causes]]-weekly_deaths_location_cause_and_excess_deaths_care_homes[[#This Row],[Other causes five year average]],"")</f>
        <v>-16</v>
      </c>
    </row>
    <row r="70" spans="1:22" x14ac:dyDescent="0.35">
      <c r="A70" s="14" t="s">
        <v>63</v>
      </c>
      <c r="B70" s="15">
        <v>9</v>
      </c>
      <c r="C70" s="16">
        <v>44256</v>
      </c>
      <c r="D70" s="59">
        <v>207</v>
      </c>
      <c r="E70" s="2">
        <v>273</v>
      </c>
      <c r="F70" s="2">
        <f>IFERROR(weekly_deaths_location_cause_and_excess_deaths_care_homes[[#This Row],[All causes]]-weekly_deaths_location_cause_and_excess_deaths_care_homes[[#This Row],[All causes five year average]],"")</f>
        <v>-66</v>
      </c>
      <c r="G70" s="2">
        <v>35</v>
      </c>
      <c r="H70" s="2">
        <v>64</v>
      </c>
      <c r="I70" s="2">
        <f>IFERROR(weekly_deaths_location_cause_and_excess_deaths_care_homes[[#This Row],[Cancer deaths]]-weekly_deaths_location_cause_and_excess_deaths_care_homes[[#This Row],[Cancer five year average]],"")</f>
        <v>-29</v>
      </c>
      <c r="J70" s="2">
        <v>65</v>
      </c>
      <c r="K70" s="2">
        <v>93</v>
      </c>
      <c r="L70" s="2">
        <f>IFERROR(weekly_deaths_location_cause_and_excess_deaths_care_homes[[#This Row],[Dementia / Alzhemier''s deaths]]-weekly_deaths_location_cause_and_excess_deaths_care_homes[[#This Row],[Dementia / Alzheimer''s five year average]],"")</f>
        <v>-28</v>
      </c>
      <c r="M70" s="25">
        <v>37</v>
      </c>
      <c r="N70" s="25">
        <v>48</v>
      </c>
      <c r="O70" s="25">
        <f>IFERROR(weekly_deaths_location_cause_and_excess_deaths_care_homes[[#This Row],[Circulatory deaths]]-weekly_deaths_location_cause_and_excess_deaths_care_homes[[#This Row],[Circulatory five year average]],"")</f>
        <v>-11</v>
      </c>
      <c r="P70" s="25">
        <v>13</v>
      </c>
      <c r="Q70" s="25">
        <v>30</v>
      </c>
      <c r="R70" s="25">
        <f>IFERROR(weekly_deaths_location_cause_and_excess_deaths_care_homes[[#This Row],[Respiratory deaths]]-weekly_deaths_location_cause_and_excess_deaths_care_homes[[#This Row],[Respiratory five year average]],"")</f>
        <v>-17</v>
      </c>
      <c r="S70" s="25">
        <v>12</v>
      </c>
      <c r="T70" s="54">
        <v>45</v>
      </c>
      <c r="U70" s="54">
        <v>38</v>
      </c>
      <c r="V70" s="25">
        <f>IFERROR(weekly_deaths_location_cause_and_excess_deaths_care_homes[[#This Row],[Other causes]]-weekly_deaths_location_cause_and_excess_deaths_care_homes[[#This Row],[Other causes five year average]],"")</f>
        <v>7</v>
      </c>
    </row>
    <row r="71" spans="1:22" x14ac:dyDescent="0.35">
      <c r="A71" s="14" t="s">
        <v>63</v>
      </c>
      <c r="B71" s="15">
        <v>10</v>
      </c>
      <c r="C71" s="16">
        <v>44263</v>
      </c>
      <c r="D71" s="59">
        <v>207</v>
      </c>
      <c r="E71" s="2">
        <v>295</v>
      </c>
      <c r="F71" s="2">
        <f>IFERROR(weekly_deaths_location_cause_and_excess_deaths_care_homes[[#This Row],[All causes]]-weekly_deaths_location_cause_and_excess_deaths_care_homes[[#This Row],[All causes five year average]],"")</f>
        <v>-88</v>
      </c>
      <c r="G71" s="2">
        <v>38</v>
      </c>
      <c r="H71" s="2">
        <v>69</v>
      </c>
      <c r="I71" s="2">
        <f>IFERROR(weekly_deaths_location_cause_and_excess_deaths_care_homes[[#This Row],[Cancer deaths]]-weekly_deaths_location_cause_and_excess_deaths_care_homes[[#This Row],[Cancer five year average]],"")</f>
        <v>-31</v>
      </c>
      <c r="J71" s="2">
        <v>81</v>
      </c>
      <c r="K71" s="2">
        <v>89</v>
      </c>
      <c r="L71" s="2">
        <f>IFERROR(weekly_deaths_location_cause_and_excess_deaths_care_homes[[#This Row],[Dementia / Alzhemier''s deaths]]-weekly_deaths_location_cause_and_excess_deaths_care_homes[[#This Row],[Dementia / Alzheimer''s five year average]],"")</f>
        <v>-8</v>
      </c>
      <c r="M71" s="25">
        <v>37</v>
      </c>
      <c r="N71" s="25">
        <v>64</v>
      </c>
      <c r="O71" s="25">
        <f>IFERROR(weekly_deaths_location_cause_and_excess_deaths_care_homes[[#This Row],[Circulatory deaths]]-weekly_deaths_location_cause_and_excess_deaths_care_homes[[#This Row],[Circulatory five year average]],"")</f>
        <v>-27</v>
      </c>
      <c r="P71" s="25">
        <v>11</v>
      </c>
      <c r="Q71" s="25">
        <v>28</v>
      </c>
      <c r="R71" s="25">
        <f>IFERROR(weekly_deaths_location_cause_and_excess_deaths_care_homes[[#This Row],[Respiratory deaths]]-weekly_deaths_location_cause_and_excess_deaths_care_homes[[#This Row],[Respiratory five year average]],"")</f>
        <v>-17</v>
      </c>
      <c r="S71" s="25">
        <v>10</v>
      </c>
      <c r="T71" s="54">
        <v>30</v>
      </c>
      <c r="U71" s="54">
        <v>45</v>
      </c>
      <c r="V71" s="25">
        <f>IFERROR(weekly_deaths_location_cause_and_excess_deaths_care_homes[[#This Row],[Other causes]]-weekly_deaths_location_cause_and_excess_deaths_care_homes[[#This Row],[Other causes five year average]],"")</f>
        <v>-15</v>
      </c>
    </row>
    <row r="72" spans="1:22" x14ac:dyDescent="0.35">
      <c r="A72" s="14" t="s">
        <v>63</v>
      </c>
      <c r="B72" s="15">
        <v>11</v>
      </c>
      <c r="C72" s="16">
        <v>44270</v>
      </c>
      <c r="D72" s="59">
        <v>198</v>
      </c>
      <c r="E72" s="2">
        <v>281</v>
      </c>
      <c r="F72" s="2">
        <f>IFERROR(weekly_deaths_location_cause_and_excess_deaths_care_homes[[#This Row],[All causes]]-weekly_deaths_location_cause_and_excess_deaths_care_homes[[#This Row],[All causes five year average]],"")</f>
        <v>-83</v>
      </c>
      <c r="G72" s="2">
        <v>50</v>
      </c>
      <c r="H72" s="2">
        <v>70</v>
      </c>
      <c r="I72" s="2">
        <f>IFERROR(weekly_deaths_location_cause_and_excess_deaths_care_homes[[#This Row],[Cancer deaths]]-weekly_deaths_location_cause_and_excess_deaths_care_homes[[#This Row],[Cancer five year average]],"")</f>
        <v>-20</v>
      </c>
      <c r="J72" s="2">
        <v>60</v>
      </c>
      <c r="K72" s="2">
        <v>85</v>
      </c>
      <c r="L72" s="2">
        <f>IFERROR(weekly_deaths_location_cause_and_excess_deaths_care_homes[[#This Row],[Dementia / Alzhemier''s deaths]]-weekly_deaths_location_cause_and_excess_deaths_care_homes[[#This Row],[Dementia / Alzheimer''s five year average]],"")</f>
        <v>-25</v>
      </c>
      <c r="M72" s="25">
        <v>47</v>
      </c>
      <c r="N72" s="25">
        <v>61</v>
      </c>
      <c r="O72" s="25">
        <f>IFERROR(weekly_deaths_location_cause_and_excess_deaths_care_homes[[#This Row],[Circulatory deaths]]-weekly_deaths_location_cause_and_excess_deaths_care_homes[[#This Row],[Circulatory five year average]],"")</f>
        <v>-14</v>
      </c>
      <c r="P72" s="25">
        <v>7</v>
      </c>
      <c r="Q72" s="25">
        <v>26</v>
      </c>
      <c r="R72" s="25">
        <f>IFERROR(weekly_deaths_location_cause_and_excess_deaths_care_homes[[#This Row],[Respiratory deaths]]-weekly_deaths_location_cause_and_excess_deaths_care_homes[[#This Row],[Respiratory five year average]],"")</f>
        <v>-19</v>
      </c>
      <c r="S72" s="25">
        <v>2</v>
      </c>
      <c r="T72" s="54">
        <v>32</v>
      </c>
      <c r="U72" s="54">
        <v>39</v>
      </c>
      <c r="V72" s="25">
        <f>IFERROR(weekly_deaths_location_cause_and_excess_deaths_care_homes[[#This Row],[Other causes]]-weekly_deaths_location_cause_and_excess_deaths_care_homes[[#This Row],[Other causes five year average]],"")</f>
        <v>-7</v>
      </c>
    </row>
    <row r="73" spans="1:22" x14ac:dyDescent="0.35">
      <c r="A73" s="14" t="s">
        <v>63</v>
      </c>
      <c r="B73" s="15">
        <v>12</v>
      </c>
      <c r="C73" s="16">
        <v>44277</v>
      </c>
      <c r="D73" s="59">
        <v>191</v>
      </c>
      <c r="E73" s="2">
        <v>265</v>
      </c>
      <c r="F73" s="2">
        <f>IFERROR(weekly_deaths_location_cause_and_excess_deaths_care_homes[[#This Row],[All causes]]-weekly_deaths_location_cause_and_excess_deaths_care_homes[[#This Row],[All causes five year average]],"")</f>
        <v>-74</v>
      </c>
      <c r="G73" s="2">
        <v>51</v>
      </c>
      <c r="H73" s="2">
        <v>69</v>
      </c>
      <c r="I73" s="2">
        <f>IFERROR(weekly_deaths_location_cause_and_excess_deaths_care_homes[[#This Row],[Cancer deaths]]-weekly_deaths_location_cause_and_excess_deaths_care_homes[[#This Row],[Cancer five year average]],"")</f>
        <v>-18</v>
      </c>
      <c r="J73" s="2">
        <v>70</v>
      </c>
      <c r="K73" s="2">
        <v>83</v>
      </c>
      <c r="L73" s="2">
        <f>IFERROR(weekly_deaths_location_cause_and_excess_deaths_care_homes[[#This Row],[Dementia / Alzhemier''s deaths]]-weekly_deaths_location_cause_and_excess_deaths_care_homes[[#This Row],[Dementia / Alzheimer''s five year average]],"")</f>
        <v>-13</v>
      </c>
      <c r="M73" s="25">
        <v>33</v>
      </c>
      <c r="N73" s="25">
        <v>53</v>
      </c>
      <c r="O73" s="25">
        <f>IFERROR(weekly_deaths_location_cause_and_excess_deaths_care_homes[[#This Row],[Circulatory deaths]]-weekly_deaths_location_cause_and_excess_deaths_care_homes[[#This Row],[Circulatory five year average]],"")</f>
        <v>-20</v>
      </c>
      <c r="P73" s="25">
        <v>9</v>
      </c>
      <c r="Q73" s="25">
        <v>25</v>
      </c>
      <c r="R73" s="25">
        <f>IFERROR(weekly_deaths_location_cause_and_excess_deaths_care_homes[[#This Row],[Respiratory deaths]]-weekly_deaths_location_cause_and_excess_deaths_care_homes[[#This Row],[Respiratory five year average]],"")</f>
        <v>-16</v>
      </c>
      <c r="S73" s="25">
        <v>4</v>
      </c>
      <c r="T73" s="54">
        <v>24</v>
      </c>
      <c r="U73" s="54">
        <v>35</v>
      </c>
      <c r="V73" s="25">
        <f>IFERROR(weekly_deaths_location_cause_and_excess_deaths_care_homes[[#This Row],[Other causes]]-weekly_deaths_location_cause_and_excess_deaths_care_homes[[#This Row],[Other causes five year average]],"")</f>
        <v>-11</v>
      </c>
    </row>
    <row r="74" spans="1:22" x14ac:dyDescent="0.35">
      <c r="A74" s="14" t="s">
        <v>63</v>
      </c>
      <c r="B74" s="15">
        <v>13</v>
      </c>
      <c r="C74" s="16">
        <v>44284</v>
      </c>
      <c r="D74" s="59">
        <v>193</v>
      </c>
      <c r="E74" s="2">
        <v>258</v>
      </c>
      <c r="F74" s="2">
        <f>IFERROR(weekly_deaths_location_cause_and_excess_deaths_care_homes[[#This Row],[All causes]]-weekly_deaths_location_cause_and_excess_deaths_care_homes[[#This Row],[All causes five year average]],"")</f>
        <v>-65</v>
      </c>
      <c r="G74" s="2">
        <v>43</v>
      </c>
      <c r="H74" s="2">
        <v>66</v>
      </c>
      <c r="I74" s="2">
        <f>IFERROR(weekly_deaths_location_cause_and_excess_deaths_care_homes[[#This Row],[Cancer deaths]]-weekly_deaths_location_cause_and_excess_deaths_care_homes[[#This Row],[Cancer five year average]],"")</f>
        <v>-23</v>
      </c>
      <c r="J74" s="2">
        <v>73</v>
      </c>
      <c r="K74" s="2">
        <v>83</v>
      </c>
      <c r="L74" s="2">
        <f>IFERROR(weekly_deaths_location_cause_and_excess_deaths_care_homes[[#This Row],[Dementia / Alzhemier''s deaths]]-weekly_deaths_location_cause_and_excess_deaths_care_homes[[#This Row],[Dementia / Alzheimer''s five year average]],"")</f>
        <v>-10</v>
      </c>
      <c r="M74" s="25">
        <v>34</v>
      </c>
      <c r="N74" s="25">
        <v>48</v>
      </c>
      <c r="O74" s="25">
        <f>IFERROR(weekly_deaths_location_cause_and_excess_deaths_care_homes[[#This Row],[Circulatory deaths]]-weekly_deaths_location_cause_and_excess_deaths_care_homes[[#This Row],[Circulatory five year average]],"")</f>
        <v>-14</v>
      </c>
      <c r="P74" s="25">
        <v>9</v>
      </c>
      <c r="Q74" s="25">
        <v>21</v>
      </c>
      <c r="R74" s="25">
        <f>IFERROR(weekly_deaths_location_cause_and_excess_deaths_care_homes[[#This Row],[Respiratory deaths]]-weekly_deaths_location_cause_and_excess_deaths_care_homes[[#This Row],[Respiratory five year average]],"")</f>
        <v>-12</v>
      </c>
      <c r="S74" s="25">
        <v>1</v>
      </c>
      <c r="T74" s="54">
        <v>33</v>
      </c>
      <c r="U74" s="54">
        <v>39</v>
      </c>
      <c r="V74" s="25">
        <f>IFERROR(weekly_deaths_location_cause_and_excess_deaths_care_homes[[#This Row],[Other causes]]-weekly_deaths_location_cause_and_excess_deaths_care_homes[[#This Row],[Other causes five year average]],"")</f>
        <v>-6</v>
      </c>
    </row>
    <row r="75" spans="1:22" x14ac:dyDescent="0.35">
      <c r="A75" s="14" t="s">
        <v>63</v>
      </c>
      <c r="B75" s="15">
        <v>14</v>
      </c>
      <c r="C75" s="16">
        <v>44291</v>
      </c>
      <c r="D75" s="59">
        <v>210</v>
      </c>
      <c r="E75" s="2">
        <v>252</v>
      </c>
      <c r="F75" s="2">
        <f>IFERROR(weekly_deaths_location_cause_and_excess_deaths_care_homes[[#This Row],[All causes]]-weekly_deaths_location_cause_and_excess_deaths_care_homes[[#This Row],[All causes five year average]],"")</f>
        <v>-42</v>
      </c>
      <c r="G75" s="2">
        <v>56</v>
      </c>
      <c r="H75" s="2">
        <v>63</v>
      </c>
      <c r="I75" s="2">
        <f>IFERROR(weekly_deaths_location_cause_and_excess_deaths_care_homes[[#This Row],[Cancer deaths]]-weekly_deaths_location_cause_and_excess_deaths_care_homes[[#This Row],[Cancer five year average]],"")</f>
        <v>-7</v>
      </c>
      <c r="J75" s="2">
        <v>65</v>
      </c>
      <c r="K75" s="2">
        <v>82</v>
      </c>
      <c r="L75" s="2">
        <f>IFERROR(weekly_deaths_location_cause_and_excess_deaths_care_homes[[#This Row],[Dementia / Alzhemier''s deaths]]-weekly_deaths_location_cause_and_excess_deaths_care_homes[[#This Row],[Dementia / Alzheimer''s five year average]],"")</f>
        <v>-17</v>
      </c>
      <c r="M75" s="25">
        <v>41</v>
      </c>
      <c r="N75" s="25">
        <v>45</v>
      </c>
      <c r="O75" s="25">
        <f>IFERROR(weekly_deaths_location_cause_and_excess_deaths_care_homes[[#This Row],[Circulatory deaths]]-weekly_deaths_location_cause_and_excess_deaths_care_homes[[#This Row],[Circulatory five year average]],"")</f>
        <v>-4</v>
      </c>
      <c r="P75" s="25">
        <v>11</v>
      </c>
      <c r="Q75" s="25">
        <v>24</v>
      </c>
      <c r="R75" s="25">
        <f>IFERROR(weekly_deaths_location_cause_and_excess_deaths_care_homes[[#This Row],[Respiratory deaths]]-weekly_deaths_location_cause_and_excess_deaths_care_homes[[#This Row],[Respiratory five year average]],"")</f>
        <v>-13</v>
      </c>
      <c r="S75" s="25">
        <v>2</v>
      </c>
      <c r="T75" s="54">
        <v>35</v>
      </c>
      <c r="U75" s="54">
        <v>37</v>
      </c>
      <c r="V75" s="25">
        <f>IFERROR(weekly_deaths_location_cause_and_excess_deaths_care_homes[[#This Row],[Other causes]]-weekly_deaths_location_cause_and_excess_deaths_care_homes[[#This Row],[Other causes five year average]],"")</f>
        <v>-2</v>
      </c>
    </row>
    <row r="76" spans="1:22" x14ac:dyDescent="0.35">
      <c r="A76" s="14" t="s">
        <v>63</v>
      </c>
      <c r="B76" s="15">
        <v>15</v>
      </c>
      <c r="C76" s="16">
        <v>44298</v>
      </c>
      <c r="D76" s="59">
        <v>216</v>
      </c>
      <c r="E76" s="2">
        <v>251</v>
      </c>
      <c r="F76" s="2">
        <f>IFERROR(weekly_deaths_location_cause_and_excess_deaths_care_homes[[#This Row],[All causes]]-weekly_deaths_location_cause_and_excess_deaths_care_homes[[#This Row],[All causes five year average]],"")</f>
        <v>-35</v>
      </c>
      <c r="G76" s="2">
        <v>56</v>
      </c>
      <c r="H76" s="2">
        <v>65</v>
      </c>
      <c r="I76" s="2">
        <f>IFERROR(weekly_deaths_location_cause_and_excess_deaths_care_homes[[#This Row],[Cancer deaths]]-weekly_deaths_location_cause_and_excess_deaths_care_homes[[#This Row],[Cancer five year average]],"")</f>
        <v>-9</v>
      </c>
      <c r="J76" s="2">
        <v>58</v>
      </c>
      <c r="K76" s="2">
        <v>77</v>
      </c>
      <c r="L76" s="2">
        <f>IFERROR(weekly_deaths_location_cause_and_excess_deaths_care_homes[[#This Row],[Dementia / Alzhemier''s deaths]]-weekly_deaths_location_cause_and_excess_deaths_care_homes[[#This Row],[Dementia / Alzheimer''s five year average]],"")</f>
        <v>-19</v>
      </c>
      <c r="M76" s="25">
        <v>42</v>
      </c>
      <c r="N76" s="25">
        <v>54</v>
      </c>
      <c r="O76" s="25">
        <f>IFERROR(weekly_deaths_location_cause_and_excess_deaths_care_homes[[#This Row],[Circulatory deaths]]-weekly_deaths_location_cause_and_excess_deaths_care_homes[[#This Row],[Circulatory five year average]],"")</f>
        <v>-12</v>
      </c>
      <c r="P76" s="25">
        <v>15</v>
      </c>
      <c r="Q76" s="25">
        <v>21</v>
      </c>
      <c r="R76" s="25">
        <f>IFERROR(weekly_deaths_location_cause_and_excess_deaths_care_homes[[#This Row],[Respiratory deaths]]-weekly_deaths_location_cause_and_excess_deaths_care_homes[[#This Row],[Respiratory five year average]],"")</f>
        <v>-6</v>
      </c>
      <c r="S76" s="25">
        <v>2</v>
      </c>
      <c r="T76" s="54">
        <v>43</v>
      </c>
      <c r="U76" s="54">
        <v>34</v>
      </c>
      <c r="V76" s="25">
        <f>IFERROR(weekly_deaths_location_cause_and_excess_deaths_care_homes[[#This Row],[Other causes]]-weekly_deaths_location_cause_and_excess_deaths_care_homes[[#This Row],[Other causes five year average]],"")</f>
        <v>9</v>
      </c>
    </row>
    <row r="77" spans="1:22" x14ac:dyDescent="0.35">
      <c r="A77" s="14" t="s">
        <v>63</v>
      </c>
      <c r="B77" s="15">
        <v>16</v>
      </c>
      <c r="C77" s="16">
        <v>44305</v>
      </c>
      <c r="D77" s="59">
        <v>228</v>
      </c>
      <c r="E77" s="2">
        <v>248</v>
      </c>
      <c r="F77" s="2">
        <f>IFERROR(weekly_deaths_location_cause_and_excess_deaths_care_homes[[#This Row],[All causes]]-weekly_deaths_location_cause_and_excess_deaths_care_homes[[#This Row],[All causes five year average]],"")</f>
        <v>-20</v>
      </c>
      <c r="G77" s="2">
        <v>53</v>
      </c>
      <c r="H77" s="2">
        <v>62</v>
      </c>
      <c r="I77" s="2">
        <f>IFERROR(weekly_deaths_location_cause_and_excess_deaths_care_homes[[#This Row],[Cancer deaths]]-weekly_deaths_location_cause_and_excess_deaths_care_homes[[#This Row],[Cancer five year average]],"")</f>
        <v>-9</v>
      </c>
      <c r="J77" s="2">
        <v>66</v>
      </c>
      <c r="K77" s="2">
        <v>79</v>
      </c>
      <c r="L77" s="2">
        <f>IFERROR(weekly_deaths_location_cause_and_excess_deaths_care_homes[[#This Row],[Dementia / Alzhemier''s deaths]]-weekly_deaths_location_cause_and_excess_deaths_care_homes[[#This Row],[Dementia / Alzheimer''s five year average]],"")</f>
        <v>-13</v>
      </c>
      <c r="M77" s="25">
        <v>62</v>
      </c>
      <c r="N77" s="25">
        <v>48</v>
      </c>
      <c r="O77" s="25">
        <f>IFERROR(weekly_deaths_location_cause_and_excess_deaths_care_homes[[#This Row],[Circulatory deaths]]-weekly_deaths_location_cause_and_excess_deaths_care_homes[[#This Row],[Circulatory five year average]],"")</f>
        <v>14</v>
      </c>
      <c r="P77" s="25">
        <v>15</v>
      </c>
      <c r="Q77" s="25">
        <v>20</v>
      </c>
      <c r="R77" s="25">
        <f>IFERROR(weekly_deaths_location_cause_and_excess_deaths_care_homes[[#This Row],[Respiratory deaths]]-weekly_deaths_location_cause_and_excess_deaths_care_homes[[#This Row],[Respiratory five year average]],"")</f>
        <v>-5</v>
      </c>
      <c r="S77" s="25">
        <v>2</v>
      </c>
      <c r="T77" s="54">
        <v>30</v>
      </c>
      <c r="U77" s="54">
        <v>38</v>
      </c>
      <c r="V77" s="25">
        <f>IFERROR(weekly_deaths_location_cause_and_excess_deaths_care_homes[[#This Row],[Other causes]]-weekly_deaths_location_cause_and_excess_deaths_care_homes[[#This Row],[Other causes five year average]],"")</f>
        <v>-8</v>
      </c>
    </row>
    <row r="78" spans="1:22" x14ac:dyDescent="0.35">
      <c r="A78" s="14" t="s">
        <v>63</v>
      </c>
      <c r="B78" s="15">
        <v>17</v>
      </c>
      <c r="C78" s="16">
        <v>44312</v>
      </c>
      <c r="D78" s="59">
        <v>205</v>
      </c>
      <c r="E78" s="2">
        <v>248</v>
      </c>
      <c r="F78" s="2">
        <f>IFERROR(weekly_deaths_location_cause_and_excess_deaths_care_homes[[#This Row],[All causes]]-weekly_deaths_location_cause_and_excess_deaths_care_homes[[#This Row],[All causes five year average]],"")</f>
        <v>-43</v>
      </c>
      <c r="G78" s="2">
        <v>59</v>
      </c>
      <c r="H78" s="2">
        <v>64</v>
      </c>
      <c r="I78" s="2">
        <f>IFERROR(weekly_deaths_location_cause_and_excess_deaths_care_homes[[#This Row],[Cancer deaths]]-weekly_deaths_location_cause_and_excess_deaths_care_homes[[#This Row],[Cancer five year average]],"")</f>
        <v>-5</v>
      </c>
      <c r="J78" s="2">
        <v>77</v>
      </c>
      <c r="K78" s="2">
        <v>77</v>
      </c>
      <c r="L78" s="2">
        <f>IFERROR(weekly_deaths_location_cause_and_excess_deaths_care_homes[[#This Row],[Dementia / Alzhemier''s deaths]]-weekly_deaths_location_cause_and_excess_deaths_care_homes[[#This Row],[Dementia / Alzheimer''s five year average]],"")</f>
        <v>0</v>
      </c>
      <c r="M78" s="25">
        <v>32</v>
      </c>
      <c r="N78" s="25">
        <v>55</v>
      </c>
      <c r="O78" s="25">
        <f>IFERROR(weekly_deaths_location_cause_and_excess_deaths_care_homes[[#This Row],[Circulatory deaths]]-weekly_deaths_location_cause_and_excess_deaths_care_homes[[#This Row],[Circulatory five year average]],"")</f>
        <v>-23</v>
      </c>
      <c r="P78" s="25">
        <v>6</v>
      </c>
      <c r="Q78" s="25">
        <v>21</v>
      </c>
      <c r="R78" s="25">
        <f>IFERROR(weekly_deaths_location_cause_and_excess_deaths_care_homes[[#This Row],[Respiratory deaths]]-weekly_deaths_location_cause_and_excess_deaths_care_homes[[#This Row],[Respiratory five year average]],"")</f>
        <v>-15</v>
      </c>
      <c r="S78" s="25">
        <v>3</v>
      </c>
      <c r="T78" s="54">
        <v>28</v>
      </c>
      <c r="U78" s="54">
        <v>31</v>
      </c>
      <c r="V78" s="25">
        <f>IFERROR(weekly_deaths_location_cause_and_excess_deaths_care_homes[[#This Row],[Other causes]]-weekly_deaths_location_cause_and_excess_deaths_care_homes[[#This Row],[Other causes five year average]],"")</f>
        <v>-3</v>
      </c>
    </row>
    <row r="79" spans="1:22" x14ac:dyDescent="0.35">
      <c r="A79" s="14" t="s">
        <v>63</v>
      </c>
      <c r="B79" s="15">
        <v>18</v>
      </c>
      <c r="C79" s="16">
        <v>44319</v>
      </c>
      <c r="D79" s="59">
        <v>190</v>
      </c>
      <c r="E79" s="2">
        <v>259</v>
      </c>
      <c r="F79" s="2">
        <f>IFERROR(weekly_deaths_location_cause_and_excess_deaths_care_homes[[#This Row],[All causes]]-weekly_deaths_location_cause_and_excess_deaths_care_homes[[#This Row],[All causes five year average]],"")</f>
        <v>-69</v>
      </c>
      <c r="G79" s="2">
        <v>53</v>
      </c>
      <c r="H79" s="2">
        <v>71</v>
      </c>
      <c r="I79" s="2">
        <f>IFERROR(weekly_deaths_location_cause_and_excess_deaths_care_homes[[#This Row],[Cancer deaths]]-weekly_deaths_location_cause_and_excess_deaths_care_homes[[#This Row],[Cancer five year average]],"")</f>
        <v>-18</v>
      </c>
      <c r="J79" s="2">
        <v>46</v>
      </c>
      <c r="K79" s="2">
        <v>80</v>
      </c>
      <c r="L79" s="2">
        <f>IFERROR(weekly_deaths_location_cause_and_excess_deaths_care_homes[[#This Row],[Dementia / Alzhemier''s deaths]]-weekly_deaths_location_cause_and_excess_deaths_care_homes[[#This Row],[Dementia / Alzheimer''s five year average]],"")</f>
        <v>-34</v>
      </c>
      <c r="M79" s="25">
        <v>44</v>
      </c>
      <c r="N79" s="25">
        <v>52</v>
      </c>
      <c r="O79" s="25">
        <f>IFERROR(weekly_deaths_location_cause_and_excess_deaths_care_homes[[#This Row],[Circulatory deaths]]-weekly_deaths_location_cause_and_excess_deaths_care_homes[[#This Row],[Circulatory five year average]],"")</f>
        <v>-8</v>
      </c>
      <c r="P79" s="25">
        <v>6</v>
      </c>
      <c r="Q79" s="25">
        <v>24</v>
      </c>
      <c r="R79" s="25">
        <f>IFERROR(weekly_deaths_location_cause_and_excess_deaths_care_homes[[#This Row],[Respiratory deaths]]-weekly_deaths_location_cause_and_excess_deaths_care_homes[[#This Row],[Respiratory five year average]],"")</f>
        <v>-18</v>
      </c>
      <c r="S79" s="25">
        <v>1</v>
      </c>
      <c r="T79" s="54">
        <v>40</v>
      </c>
      <c r="U79" s="54">
        <v>33</v>
      </c>
      <c r="V79" s="25">
        <f>IFERROR(weekly_deaths_location_cause_and_excess_deaths_care_homes[[#This Row],[Other causes]]-weekly_deaths_location_cause_and_excess_deaths_care_homes[[#This Row],[Other causes five year average]],"")</f>
        <v>7</v>
      </c>
    </row>
    <row r="80" spans="1:22" x14ac:dyDescent="0.35">
      <c r="A80" s="14" t="s">
        <v>63</v>
      </c>
      <c r="B80" s="15">
        <v>19</v>
      </c>
      <c r="C80" s="16">
        <v>44326</v>
      </c>
      <c r="D80" s="59">
        <v>209</v>
      </c>
      <c r="E80" s="2">
        <v>239</v>
      </c>
      <c r="F80" s="2">
        <f>IFERROR(weekly_deaths_location_cause_and_excess_deaths_care_homes[[#This Row],[All causes]]-weekly_deaths_location_cause_and_excess_deaths_care_homes[[#This Row],[All causes five year average]],"")</f>
        <v>-30</v>
      </c>
      <c r="G80" s="2">
        <v>62</v>
      </c>
      <c r="H80" s="2">
        <v>68</v>
      </c>
      <c r="I80" s="2">
        <f>IFERROR(weekly_deaths_location_cause_and_excess_deaths_care_homes[[#This Row],[Cancer deaths]]-weekly_deaths_location_cause_and_excess_deaths_care_homes[[#This Row],[Cancer five year average]],"")</f>
        <v>-6</v>
      </c>
      <c r="J80" s="2">
        <v>62</v>
      </c>
      <c r="K80" s="2">
        <v>69</v>
      </c>
      <c r="L80" s="2">
        <f>IFERROR(weekly_deaths_location_cause_and_excess_deaths_care_homes[[#This Row],[Dementia / Alzhemier''s deaths]]-weekly_deaths_location_cause_and_excess_deaths_care_homes[[#This Row],[Dementia / Alzheimer''s five year average]],"")</f>
        <v>-7</v>
      </c>
      <c r="M80" s="25">
        <v>39</v>
      </c>
      <c r="N80" s="25">
        <v>45</v>
      </c>
      <c r="O80" s="25">
        <f>IFERROR(weekly_deaths_location_cause_and_excess_deaths_care_homes[[#This Row],[Circulatory deaths]]-weekly_deaths_location_cause_and_excess_deaths_care_homes[[#This Row],[Circulatory five year average]],"")</f>
        <v>-6</v>
      </c>
      <c r="P80" s="25">
        <v>12</v>
      </c>
      <c r="Q80" s="25">
        <v>20</v>
      </c>
      <c r="R80" s="25">
        <f>IFERROR(weekly_deaths_location_cause_and_excess_deaths_care_homes[[#This Row],[Respiratory deaths]]-weekly_deaths_location_cause_and_excess_deaths_care_homes[[#This Row],[Respiratory five year average]],"")</f>
        <v>-8</v>
      </c>
      <c r="S80" s="25">
        <v>0</v>
      </c>
      <c r="T80" s="54">
        <v>34</v>
      </c>
      <c r="U80" s="54">
        <v>37</v>
      </c>
      <c r="V80" s="25">
        <f>IFERROR(weekly_deaths_location_cause_and_excess_deaths_care_homes[[#This Row],[Other causes]]-weekly_deaths_location_cause_and_excess_deaths_care_homes[[#This Row],[Other causes five year average]],"")</f>
        <v>-3</v>
      </c>
    </row>
    <row r="81" spans="1:22" x14ac:dyDescent="0.35">
      <c r="A81" s="14" t="s">
        <v>63</v>
      </c>
      <c r="B81" s="15">
        <v>20</v>
      </c>
      <c r="C81" s="16">
        <v>44333</v>
      </c>
      <c r="D81" s="59">
        <v>198</v>
      </c>
      <c r="E81" s="2">
        <v>239</v>
      </c>
      <c r="F81" s="2">
        <f>IFERROR(weekly_deaths_location_cause_and_excess_deaths_care_homes[[#This Row],[All causes]]-weekly_deaths_location_cause_and_excess_deaths_care_homes[[#This Row],[All causes five year average]],"")</f>
        <v>-41</v>
      </c>
      <c r="G81" s="2">
        <v>42</v>
      </c>
      <c r="H81" s="2">
        <v>67</v>
      </c>
      <c r="I81" s="2">
        <f>IFERROR(weekly_deaths_location_cause_and_excess_deaths_care_homes[[#This Row],[Cancer deaths]]-weekly_deaths_location_cause_and_excess_deaths_care_homes[[#This Row],[Cancer five year average]],"")</f>
        <v>-25</v>
      </c>
      <c r="J81" s="2">
        <v>60</v>
      </c>
      <c r="K81" s="2">
        <v>72</v>
      </c>
      <c r="L81" s="2">
        <f>IFERROR(weekly_deaths_location_cause_and_excess_deaths_care_homes[[#This Row],[Dementia / Alzhemier''s deaths]]-weekly_deaths_location_cause_and_excess_deaths_care_homes[[#This Row],[Dementia / Alzheimer''s five year average]],"")</f>
        <v>-12</v>
      </c>
      <c r="M81" s="25">
        <v>48</v>
      </c>
      <c r="N81" s="25">
        <v>47</v>
      </c>
      <c r="O81" s="25">
        <f>IFERROR(weekly_deaths_location_cause_and_excess_deaths_care_homes[[#This Row],[Circulatory deaths]]-weekly_deaths_location_cause_and_excess_deaths_care_homes[[#This Row],[Circulatory five year average]],"")</f>
        <v>1</v>
      </c>
      <c r="P81" s="25">
        <v>9</v>
      </c>
      <c r="Q81" s="25">
        <v>19</v>
      </c>
      <c r="R81" s="25">
        <f>IFERROR(weekly_deaths_location_cause_and_excess_deaths_care_homes[[#This Row],[Respiratory deaths]]-weekly_deaths_location_cause_and_excess_deaths_care_homes[[#This Row],[Respiratory five year average]],"")</f>
        <v>-10</v>
      </c>
      <c r="S81" s="25">
        <v>0</v>
      </c>
      <c r="T81" s="54">
        <v>39</v>
      </c>
      <c r="U81" s="54">
        <v>34</v>
      </c>
      <c r="V81" s="25">
        <f>IFERROR(weekly_deaths_location_cause_and_excess_deaths_care_homes[[#This Row],[Other causes]]-weekly_deaths_location_cause_and_excess_deaths_care_homes[[#This Row],[Other causes five year average]],"")</f>
        <v>5</v>
      </c>
    </row>
    <row r="82" spans="1:22" x14ac:dyDescent="0.35">
      <c r="A82" s="14" t="s">
        <v>63</v>
      </c>
      <c r="B82" s="15">
        <v>21</v>
      </c>
      <c r="C82" s="16">
        <v>44340</v>
      </c>
      <c r="D82" s="59">
        <v>206</v>
      </c>
      <c r="E82" s="2">
        <v>245</v>
      </c>
      <c r="F82" s="2">
        <f>IFERROR(weekly_deaths_location_cause_and_excess_deaths_care_homes[[#This Row],[All causes]]-weekly_deaths_location_cause_and_excess_deaths_care_homes[[#This Row],[All causes five year average]],"")</f>
        <v>-39</v>
      </c>
      <c r="G82" s="2">
        <v>59</v>
      </c>
      <c r="H82" s="2">
        <v>67</v>
      </c>
      <c r="I82" s="2">
        <f>IFERROR(weekly_deaths_location_cause_and_excess_deaths_care_homes[[#This Row],[Cancer deaths]]-weekly_deaths_location_cause_and_excess_deaths_care_homes[[#This Row],[Cancer five year average]],"")</f>
        <v>-8</v>
      </c>
      <c r="J82" s="2">
        <v>57</v>
      </c>
      <c r="K82" s="2">
        <v>80</v>
      </c>
      <c r="L82" s="2">
        <f>IFERROR(weekly_deaths_location_cause_and_excess_deaths_care_homes[[#This Row],[Dementia / Alzhemier''s deaths]]-weekly_deaths_location_cause_and_excess_deaths_care_homes[[#This Row],[Dementia / Alzheimer''s five year average]],"")</f>
        <v>-23</v>
      </c>
      <c r="M82" s="25">
        <v>35</v>
      </c>
      <c r="N82" s="25">
        <v>45</v>
      </c>
      <c r="O82" s="25">
        <f>IFERROR(weekly_deaths_location_cause_and_excess_deaths_care_homes[[#This Row],[Circulatory deaths]]-weekly_deaths_location_cause_and_excess_deaths_care_homes[[#This Row],[Circulatory five year average]],"")</f>
        <v>-10</v>
      </c>
      <c r="P82" s="25">
        <v>18</v>
      </c>
      <c r="Q82" s="25">
        <v>20</v>
      </c>
      <c r="R82" s="25">
        <f>IFERROR(weekly_deaths_location_cause_and_excess_deaths_care_homes[[#This Row],[Respiratory deaths]]-weekly_deaths_location_cause_and_excess_deaths_care_homes[[#This Row],[Respiratory five year average]],"")</f>
        <v>-2</v>
      </c>
      <c r="S82" s="25">
        <v>0</v>
      </c>
      <c r="T82" s="54">
        <v>37</v>
      </c>
      <c r="U82" s="54">
        <v>34</v>
      </c>
      <c r="V82" s="25">
        <f>IFERROR(weekly_deaths_location_cause_and_excess_deaths_care_homes[[#This Row],[Other causes]]-weekly_deaths_location_cause_and_excess_deaths_care_homes[[#This Row],[Other causes five year average]],"")</f>
        <v>3</v>
      </c>
    </row>
    <row r="83" spans="1:22" x14ac:dyDescent="0.35">
      <c r="A83" s="14" t="s">
        <v>63</v>
      </c>
      <c r="B83" s="15">
        <v>22</v>
      </c>
      <c r="C83" s="16">
        <v>44347</v>
      </c>
      <c r="D83" s="59">
        <v>223</v>
      </c>
      <c r="E83" s="2">
        <v>236</v>
      </c>
      <c r="F83" s="2">
        <f>IFERROR(weekly_deaths_location_cause_and_excess_deaths_care_homes[[#This Row],[All causes]]-weekly_deaths_location_cause_and_excess_deaths_care_homes[[#This Row],[All causes five year average]],"")</f>
        <v>-13</v>
      </c>
      <c r="G83" s="2">
        <v>48</v>
      </c>
      <c r="H83" s="2">
        <v>68</v>
      </c>
      <c r="I83" s="2">
        <f>IFERROR(weekly_deaths_location_cause_and_excess_deaths_care_homes[[#This Row],[Cancer deaths]]-weekly_deaths_location_cause_and_excess_deaths_care_homes[[#This Row],[Cancer five year average]],"")</f>
        <v>-20</v>
      </c>
      <c r="J83" s="2">
        <v>76</v>
      </c>
      <c r="K83" s="2">
        <v>71</v>
      </c>
      <c r="L83" s="2">
        <f>IFERROR(weekly_deaths_location_cause_and_excess_deaths_care_homes[[#This Row],[Dementia / Alzhemier''s deaths]]-weekly_deaths_location_cause_and_excess_deaths_care_homes[[#This Row],[Dementia / Alzheimer''s five year average]],"")</f>
        <v>5</v>
      </c>
      <c r="M83" s="25">
        <v>44</v>
      </c>
      <c r="N83" s="25">
        <v>44</v>
      </c>
      <c r="O83" s="25">
        <f>IFERROR(weekly_deaths_location_cause_and_excess_deaths_care_homes[[#This Row],[Circulatory deaths]]-weekly_deaths_location_cause_and_excess_deaths_care_homes[[#This Row],[Circulatory five year average]],"")</f>
        <v>0</v>
      </c>
      <c r="P83" s="25">
        <v>13</v>
      </c>
      <c r="Q83" s="25">
        <v>19</v>
      </c>
      <c r="R83" s="25">
        <f>IFERROR(weekly_deaths_location_cause_and_excess_deaths_care_homes[[#This Row],[Respiratory deaths]]-weekly_deaths_location_cause_and_excess_deaths_care_homes[[#This Row],[Respiratory five year average]],"")</f>
        <v>-6</v>
      </c>
      <c r="S83" s="25">
        <v>0</v>
      </c>
      <c r="T83" s="54">
        <v>42</v>
      </c>
      <c r="U83" s="54">
        <v>33</v>
      </c>
      <c r="V83" s="25">
        <f>IFERROR(weekly_deaths_location_cause_and_excess_deaths_care_homes[[#This Row],[Other causes]]-weekly_deaths_location_cause_and_excess_deaths_care_homes[[#This Row],[Other causes five year average]],"")</f>
        <v>9</v>
      </c>
    </row>
    <row r="84" spans="1:22" x14ac:dyDescent="0.35">
      <c r="A84" s="14" t="s">
        <v>63</v>
      </c>
      <c r="B84" s="15">
        <v>23</v>
      </c>
      <c r="C84" s="16">
        <v>44354</v>
      </c>
      <c r="D84" s="59">
        <v>219</v>
      </c>
      <c r="E84" s="2">
        <v>240</v>
      </c>
      <c r="F84" s="2">
        <f>IFERROR(weekly_deaths_location_cause_and_excess_deaths_care_homes[[#This Row],[All causes]]-weekly_deaths_location_cause_and_excess_deaths_care_homes[[#This Row],[All causes five year average]],"")</f>
        <v>-21</v>
      </c>
      <c r="G84" s="2">
        <v>51</v>
      </c>
      <c r="H84" s="2">
        <v>66</v>
      </c>
      <c r="I84" s="2">
        <f>IFERROR(weekly_deaths_location_cause_and_excess_deaths_care_homes[[#This Row],[Cancer deaths]]-weekly_deaths_location_cause_and_excess_deaths_care_homes[[#This Row],[Cancer five year average]],"")</f>
        <v>-15</v>
      </c>
      <c r="J84" s="2">
        <v>69</v>
      </c>
      <c r="K84" s="2">
        <v>73</v>
      </c>
      <c r="L84" s="2">
        <f>IFERROR(weekly_deaths_location_cause_and_excess_deaths_care_homes[[#This Row],[Dementia / Alzhemier''s deaths]]-weekly_deaths_location_cause_and_excess_deaths_care_homes[[#This Row],[Dementia / Alzheimer''s five year average]],"")</f>
        <v>-4</v>
      </c>
      <c r="M84" s="25">
        <v>41</v>
      </c>
      <c r="N84" s="25">
        <v>46</v>
      </c>
      <c r="O84" s="25">
        <f>IFERROR(weekly_deaths_location_cause_and_excess_deaths_care_homes[[#This Row],[Circulatory deaths]]-weekly_deaths_location_cause_and_excess_deaths_care_homes[[#This Row],[Circulatory five year average]],"")</f>
        <v>-5</v>
      </c>
      <c r="P84" s="25">
        <v>13</v>
      </c>
      <c r="Q84" s="25">
        <v>24</v>
      </c>
      <c r="R84" s="25">
        <f>IFERROR(weekly_deaths_location_cause_and_excess_deaths_care_homes[[#This Row],[Respiratory deaths]]-weekly_deaths_location_cause_and_excess_deaths_care_homes[[#This Row],[Respiratory five year average]],"")</f>
        <v>-11</v>
      </c>
      <c r="S84" s="25">
        <v>2</v>
      </c>
      <c r="T84" s="54">
        <v>43</v>
      </c>
      <c r="U84" s="54">
        <v>31</v>
      </c>
      <c r="V84" s="25">
        <f>IFERROR(weekly_deaths_location_cause_and_excess_deaths_care_homes[[#This Row],[Other causes]]-weekly_deaths_location_cause_and_excess_deaths_care_homes[[#This Row],[Other causes five year average]],"")</f>
        <v>12</v>
      </c>
    </row>
    <row r="85" spans="1:22" x14ac:dyDescent="0.35">
      <c r="A85" s="14" t="s">
        <v>63</v>
      </c>
      <c r="B85" s="15">
        <v>24</v>
      </c>
      <c r="C85" s="16">
        <v>44361</v>
      </c>
      <c r="D85" s="59">
        <v>233</v>
      </c>
      <c r="E85" s="2">
        <v>226</v>
      </c>
      <c r="F85" s="2">
        <f>IFERROR(weekly_deaths_location_cause_and_excess_deaths_care_homes[[#This Row],[All causes]]-weekly_deaths_location_cause_and_excess_deaths_care_homes[[#This Row],[All causes five year average]],"")</f>
        <v>7</v>
      </c>
      <c r="G85" s="2">
        <v>67</v>
      </c>
      <c r="H85" s="2">
        <v>63</v>
      </c>
      <c r="I85" s="2">
        <f>IFERROR(weekly_deaths_location_cause_and_excess_deaths_care_homes[[#This Row],[Cancer deaths]]-weekly_deaths_location_cause_and_excess_deaths_care_homes[[#This Row],[Cancer five year average]],"")</f>
        <v>4</v>
      </c>
      <c r="J85" s="2">
        <v>59</v>
      </c>
      <c r="K85" s="2">
        <v>65</v>
      </c>
      <c r="L85" s="2">
        <f>IFERROR(weekly_deaths_location_cause_and_excess_deaths_care_homes[[#This Row],[Dementia / Alzhemier''s deaths]]-weekly_deaths_location_cause_and_excess_deaths_care_homes[[#This Row],[Dementia / Alzheimer''s five year average]],"")</f>
        <v>-6</v>
      </c>
      <c r="M85" s="25">
        <v>53</v>
      </c>
      <c r="N85" s="25">
        <v>47</v>
      </c>
      <c r="O85" s="25">
        <f>IFERROR(weekly_deaths_location_cause_and_excess_deaths_care_homes[[#This Row],[Circulatory deaths]]-weekly_deaths_location_cause_and_excess_deaths_care_homes[[#This Row],[Circulatory five year average]],"")</f>
        <v>6</v>
      </c>
      <c r="P85" s="25">
        <v>17</v>
      </c>
      <c r="Q85" s="25">
        <v>19</v>
      </c>
      <c r="R85" s="25">
        <f>IFERROR(weekly_deaths_location_cause_and_excess_deaths_care_homes[[#This Row],[Respiratory deaths]]-weekly_deaths_location_cause_and_excess_deaths_care_homes[[#This Row],[Respiratory five year average]],"")</f>
        <v>-2</v>
      </c>
      <c r="S85" s="25">
        <v>0</v>
      </c>
      <c r="T85" s="54">
        <v>37</v>
      </c>
      <c r="U85" s="54">
        <v>31</v>
      </c>
      <c r="V85" s="25">
        <f>IFERROR(weekly_deaths_location_cause_and_excess_deaths_care_homes[[#This Row],[Other causes]]-weekly_deaths_location_cause_and_excess_deaths_care_homes[[#This Row],[Other causes five year average]],"")</f>
        <v>6</v>
      </c>
    </row>
    <row r="86" spans="1:22" x14ac:dyDescent="0.35">
      <c r="A86" s="14" t="s">
        <v>63</v>
      </c>
      <c r="B86" s="15">
        <v>25</v>
      </c>
      <c r="C86" s="16">
        <v>44368</v>
      </c>
      <c r="D86" s="59">
        <v>207</v>
      </c>
      <c r="E86" s="2">
        <v>225</v>
      </c>
      <c r="F86" s="2">
        <f>IFERROR(weekly_deaths_location_cause_and_excess_deaths_care_homes[[#This Row],[All causes]]-weekly_deaths_location_cause_and_excess_deaths_care_homes[[#This Row],[All causes five year average]],"")</f>
        <v>-18</v>
      </c>
      <c r="G86" s="2">
        <v>63</v>
      </c>
      <c r="H86" s="2">
        <v>63</v>
      </c>
      <c r="I86" s="2">
        <f>IFERROR(weekly_deaths_location_cause_and_excess_deaths_care_homes[[#This Row],[Cancer deaths]]-weekly_deaths_location_cause_and_excess_deaths_care_homes[[#This Row],[Cancer five year average]],"")</f>
        <v>0</v>
      </c>
      <c r="J86" s="2">
        <v>56</v>
      </c>
      <c r="K86" s="2">
        <v>65</v>
      </c>
      <c r="L86" s="2">
        <f>IFERROR(weekly_deaths_location_cause_and_excess_deaths_care_homes[[#This Row],[Dementia / Alzhemier''s deaths]]-weekly_deaths_location_cause_and_excess_deaths_care_homes[[#This Row],[Dementia / Alzheimer''s five year average]],"")</f>
        <v>-9</v>
      </c>
      <c r="M86" s="25">
        <v>49</v>
      </c>
      <c r="N86" s="25">
        <v>46</v>
      </c>
      <c r="O86" s="25">
        <f>IFERROR(weekly_deaths_location_cause_and_excess_deaths_care_homes[[#This Row],[Circulatory deaths]]-weekly_deaths_location_cause_and_excess_deaths_care_homes[[#This Row],[Circulatory five year average]],"")</f>
        <v>3</v>
      </c>
      <c r="P86" s="25">
        <v>4</v>
      </c>
      <c r="Q86" s="25">
        <v>19</v>
      </c>
      <c r="R86" s="25">
        <f>IFERROR(weekly_deaths_location_cause_and_excess_deaths_care_homes[[#This Row],[Respiratory deaths]]-weekly_deaths_location_cause_and_excess_deaths_care_homes[[#This Row],[Respiratory five year average]],"")</f>
        <v>-15</v>
      </c>
      <c r="S86" s="25">
        <v>0</v>
      </c>
      <c r="T86" s="54">
        <v>35</v>
      </c>
      <c r="U86" s="54">
        <v>32</v>
      </c>
      <c r="V86" s="25">
        <f>IFERROR(weekly_deaths_location_cause_and_excess_deaths_care_homes[[#This Row],[Other causes]]-weekly_deaths_location_cause_and_excess_deaths_care_homes[[#This Row],[Other causes five year average]],"")</f>
        <v>3</v>
      </c>
    </row>
    <row r="87" spans="1:22" x14ac:dyDescent="0.35">
      <c r="A87" s="14" t="s">
        <v>63</v>
      </c>
      <c r="B87" s="15">
        <v>26</v>
      </c>
      <c r="C87" s="16">
        <v>44375</v>
      </c>
      <c r="D87" s="59">
        <v>217</v>
      </c>
      <c r="E87" s="2">
        <v>228</v>
      </c>
      <c r="F87" s="2">
        <f>IFERROR(weekly_deaths_location_cause_and_excess_deaths_care_homes[[#This Row],[All causes]]-weekly_deaths_location_cause_and_excess_deaths_care_homes[[#This Row],[All causes five year average]],"")</f>
        <v>-11</v>
      </c>
      <c r="G87" s="2">
        <v>54</v>
      </c>
      <c r="H87" s="2">
        <v>63</v>
      </c>
      <c r="I87" s="2">
        <f>IFERROR(weekly_deaths_location_cause_and_excess_deaths_care_homes[[#This Row],[Cancer deaths]]-weekly_deaths_location_cause_and_excess_deaths_care_homes[[#This Row],[Cancer five year average]],"")</f>
        <v>-9</v>
      </c>
      <c r="J87" s="2">
        <v>67</v>
      </c>
      <c r="K87" s="2">
        <v>66</v>
      </c>
      <c r="L87" s="2">
        <f>IFERROR(weekly_deaths_location_cause_and_excess_deaths_care_homes[[#This Row],[Dementia / Alzhemier''s deaths]]-weekly_deaths_location_cause_and_excess_deaths_care_homes[[#This Row],[Dementia / Alzheimer''s five year average]],"")</f>
        <v>1</v>
      </c>
      <c r="M87" s="25">
        <v>46</v>
      </c>
      <c r="N87" s="25">
        <v>47</v>
      </c>
      <c r="O87" s="25">
        <f>IFERROR(weekly_deaths_location_cause_and_excess_deaths_care_homes[[#This Row],[Circulatory deaths]]-weekly_deaths_location_cause_and_excess_deaths_care_homes[[#This Row],[Circulatory five year average]],"")</f>
        <v>-1</v>
      </c>
      <c r="P87" s="25">
        <v>16</v>
      </c>
      <c r="Q87" s="25">
        <v>16</v>
      </c>
      <c r="R87" s="25">
        <f>IFERROR(weekly_deaths_location_cause_and_excess_deaths_care_homes[[#This Row],[Respiratory deaths]]-weekly_deaths_location_cause_and_excess_deaths_care_homes[[#This Row],[Respiratory five year average]],"")</f>
        <v>0</v>
      </c>
      <c r="S87" s="25">
        <v>1</v>
      </c>
      <c r="T87" s="54">
        <v>33</v>
      </c>
      <c r="U87" s="54">
        <v>36</v>
      </c>
      <c r="V87" s="25">
        <f>IFERROR(weekly_deaths_location_cause_and_excess_deaths_care_homes[[#This Row],[Other causes]]-weekly_deaths_location_cause_and_excess_deaths_care_homes[[#This Row],[Other causes five year average]],"")</f>
        <v>-3</v>
      </c>
    </row>
    <row r="88" spans="1:22" x14ac:dyDescent="0.35">
      <c r="A88" s="14" t="s">
        <v>63</v>
      </c>
      <c r="B88" s="15">
        <v>27</v>
      </c>
      <c r="C88" s="16">
        <v>44382</v>
      </c>
      <c r="D88" s="59">
        <v>216</v>
      </c>
      <c r="E88" s="2">
        <v>229</v>
      </c>
      <c r="F88" s="2">
        <f>IFERROR(weekly_deaths_location_cause_and_excess_deaths_care_homes[[#This Row],[All causes]]-weekly_deaths_location_cause_and_excess_deaths_care_homes[[#This Row],[All causes five year average]],"")</f>
        <v>-13</v>
      </c>
      <c r="G88" s="2">
        <v>66</v>
      </c>
      <c r="H88" s="2">
        <v>65</v>
      </c>
      <c r="I88" s="2">
        <f>IFERROR(weekly_deaths_location_cause_and_excess_deaths_care_homes[[#This Row],[Cancer deaths]]-weekly_deaths_location_cause_and_excess_deaths_care_homes[[#This Row],[Cancer five year average]],"")</f>
        <v>1</v>
      </c>
      <c r="J88" s="2">
        <v>53</v>
      </c>
      <c r="K88" s="2">
        <v>68</v>
      </c>
      <c r="L88" s="2">
        <f>IFERROR(weekly_deaths_location_cause_and_excess_deaths_care_homes[[#This Row],[Dementia / Alzhemier''s deaths]]-weekly_deaths_location_cause_and_excess_deaths_care_homes[[#This Row],[Dementia / Alzheimer''s five year average]],"")</f>
        <v>-15</v>
      </c>
      <c r="M88" s="25">
        <v>47</v>
      </c>
      <c r="N88" s="25">
        <v>43</v>
      </c>
      <c r="O88" s="25">
        <f>IFERROR(weekly_deaths_location_cause_and_excess_deaths_care_homes[[#This Row],[Circulatory deaths]]-weekly_deaths_location_cause_and_excess_deaths_care_homes[[#This Row],[Circulatory five year average]],"")</f>
        <v>4</v>
      </c>
      <c r="P88" s="25">
        <v>10</v>
      </c>
      <c r="Q88" s="25">
        <v>19</v>
      </c>
      <c r="R88" s="25">
        <f>IFERROR(weekly_deaths_location_cause_and_excess_deaths_care_homes[[#This Row],[Respiratory deaths]]-weekly_deaths_location_cause_and_excess_deaths_care_homes[[#This Row],[Respiratory five year average]],"")</f>
        <v>-9</v>
      </c>
      <c r="S88" s="25">
        <v>1</v>
      </c>
      <c r="T88" s="54">
        <v>39</v>
      </c>
      <c r="U88" s="54">
        <v>33</v>
      </c>
      <c r="V88" s="25">
        <f>IFERROR(weekly_deaths_location_cause_and_excess_deaths_care_homes[[#This Row],[Other causes]]-weekly_deaths_location_cause_and_excess_deaths_care_homes[[#This Row],[Other causes five year average]],"")</f>
        <v>6</v>
      </c>
    </row>
    <row r="89" spans="1:22" x14ac:dyDescent="0.35">
      <c r="A89" s="14" t="s">
        <v>63</v>
      </c>
      <c r="B89" s="15">
        <v>28</v>
      </c>
      <c r="C89" s="16">
        <v>44389</v>
      </c>
      <c r="D89" s="59">
        <v>225</v>
      </c>
      <c r="E89" s="2">
        <v>232</v>
      </c>
      <c r="F89" s="2">
        <f>IFERROR(weekly_deaths_location_cause_and_excess_deaths_care_homes[[#This Row],[All causes]]-weekly_deaths_location_cause_and_excess_deaths_care_homes[[#This Row],[All causes five year average]],"")</f>
        <v>-7</v>
      </c>
      <c r="G89" s="2">
        <v>47</v>
      </c>
      <c r="H89" s="2">
        <v>65</v>
      </c>
      <c r="I89" s="2">
        <f>IFERROR(weekly_deaths_location_cause_and_excess_deaths_care_homes[[#This Row],[Cancer deaths]]-weekly_deaths_location_cause_and_excess_deaths_care_homes[[#This Row],[Cancer five year average]],"")</f>
        <v>-18</v>
      </c>
      <c r="J89" s="2">
        <v>70</v>
      </c>
      <c r="K89" s="2">
        <v>68</v>
      </c>
      <c r="L89" s="2">
        <f>IFERROR(weekly_deaths_location_cause_and_excess_deaths_care_homes[[#This Row],[Dementia / Alzhemier''s deaths]]-weekly_deaths_location_cause_and_excess_deaths_care_homes[[#This Row],[Dementia / Alzheimer''s five year average]],"")</f>
        <v>2</v>
      </c>
      <c r="M89" s="25">
        <v>48</v>
      </c>
      <c r="N89" s="25">
        <v>47</v>
      </c>
      <c r="O89" s="25">
        <f>IFERROR(weekly_deaths_location_cause_and_excess_deaths_care_homes[[#This Row],[Circulatory deaths]]-weekly_deaths_location_cause_and_excess_deaths_care_homes[[#This Row],[Circulatory five year average]],"")</f>
        <v>1</v>
      </c>
      <c r="P89" s="25">
        <v>21</v>
      </c>
      <c r="Q89" s="25">
        <v>15</v>
      </c>
      <c r="R89" s="25">
        <f>IFERROR(weekly_deaths_location_cause_and_excess_deaths_care_homes[[#This Row],[Respiratory deaths]]-weekly_deaths_location_cause_and_excess_deaths_care_homes[[#This Row],[Respiratory five year average]],"")</f>
        <v>6</v>
      </c>
      <c r="S89" s="25">
        <v>4</v>
      </c>
      <c r="T89" s="54">
        <v>35</v>
      </c>
      <c r="U89" s="54">
        <v>36</v>
      </c>
      <c r="V89" s="25">
        <f>IFERROR(weekly_deaths_location_cause_and_excess_deaths_care_homes[[#This Row],[Other causes]]-weekly_deaths_location_cause_and_excess_deaths_care_homes[[#This Row],[Other causes five year average]],"")</f>
        <v>-1</v>
      </c>
    </row>
    <row r="90" spans="1:22" x14ac:dyDescent="0.35">
      <c r="A90" s="14" t="s">
        <v>63</v>
      </c>
      <c r="B90" s="15">
        <v>29</v>
      </c>
      <c r="C90" s="16">
        <v>44396</v>
      </c>
      <c r="D90" s="59">
        <v>251</v>
      </c>
      <c r="E90" s="2">
        <v>234</v>
      </c>
      <c r="F90" s="2">
        <f>IFERROR(weekly_deaths_location_cause_and_excess_deaths_care_homes[[#This Row],[All causes]]-weekly_deaths_location_cause_and_excess_deaths_care_homes[[#This Row],[All causes five year average]],"")</f>
        <v>17</v>
      </c>
      <c r="G90" s="2">
        <v>60</v>
      </c>
      <c r="H90" s="2">
        <v>76</v>
      </c>
      <c r="I90" s="2">
        <f>IFERROR(weekly_deaths_location_cause_and_excess_deaths_care_homes[[#This Row],[Cancer deaths]]-weekly_deaths_location_cause_and_excess_deaths_care_homes[[#This Row],[Cancer five year average]],"")</f>
        <v>-16</v>
      </c>
      <c r="J90" s="2">
        <v>89</v>
      </c>
      <c r="K90" s="2">
        <v>66</v>
      </c>
      <c r="L90" s="2">
        <f>IFERROR(weekly_deaths_location_cause_and_excess_deaths_care_homes[[#This Row],[Dementia / Alzhemier''s deaths]]-weekly_deaths_location_cause_and_excess_deaths_care_homes[[#This Row],[Dementia / Alzheimer''s five year average]],"")</f>
        <v>23</v>
      </c>
      <c r="M90" s="25">
        <v>47</v>
      </c>
      <c r="N90" s="25">
        <v>41</v>
      </c>
      <c r="O90" s="25">
        <f>IFERROR(weekly_deaths_location_cause_and_excess_deaths_care_homes[[#This Row],[Circulatory deaths]]-weekly_deaths_location_cause_and_excess_deaths_care_homes[[#This Row],[Circulatory five year average]],"")</f>
        <v>6</v>
      </c>
      <c r="P90" s="25">
        <v>9</v>
      </c>
      <c r="Q90" s="25">
        <v>18</v>
      </c>
      <c r="R90" s="25">
        <f>IFERROR(weekly_deaths_location_cause_and_excess_deaths_care_homes[[#This Row],[Respiratory deaths]]-weekly_deaths_location_cause_and_excess_deaths_care_homes[[#This Row],[Respiratory five year average]],"")</f>
        <v>-9</v>
      </c>
      <c r="S90" s="25">
        <v>3</v>
      </c>
      <c r="T90" s="54">
        <v>43</v>
      </c>
      <c r="U90" s="54">
        <v>33</v>
      </c>
      <c r="V90" s="25">
        <f>IFERROR(weekly_deaths_location_cause_and_excess_deaths_care_homes[[#This Row],[Other causes]]-weekly_deaths_location_cause_and_excess_deaths_care_homes[[#This Row],[Other causes five year average]],"")</f>
        <v>10</v>
      </c>
    </row>
    <row r="91" spans="1:22" x14ac:dyDescent="0.35">
      <c r="A91" s="14" t="s">
        <v>63</v>
      </c>
      <c r="B91" s="15">
        <v>30</v>
      </c>
      <c r="C91" s="16">
        <v>44403</v>
      </c>
      <c r="D91" s="59">
        <v>204</v>
      </c>
      <c r="E91" s="2">
        <v>223</v>
      </c>
      <c r="F91" s="2">
        <f>IFERROR(weekly_deaths_location_cause_and_excess_deaths_care_homes[[#This Row],[All causes]]-weekly_deaths_location_cause_and_excess_deaths_care_homes[[#This Row],[All causes five year average]],"")</f>
        <v>-19</v>
      </c>
      <c r="G91" s="2">
        <v>47</v>
      </c>
      <c r="H91" s="2">
        <v>70</v>
      </c>
      <c r="I91" s="2">
        <f>IFERROR(weekly_deaths_location_cause_and_excess_deaths_care_homes[[#This Row],[Cancer deaths]]-weekly_deaths_location_cause_and_excess_deaths_care_homes[[#This Row],[Cancer five year average]],"")</f>
        <v>-23</v>
      </c>
      <c r="J91" s="2">
        <v>69</v>
      </c>
      <c r="K91" s="2">
        <v>63</v>
      </c>
      <c r="L91" s="2">
        <f>IFERROR(weekly_deaths_location_cause_and_excess_deaths_care_homes[[#This Row],[Dementia / Alzhemier''s deaths]]-weekly_deaths_location_cause_and_excess_deaths_care_homes[[#This Row],[Dementia / Alzheimer''s five year average]],"")</f>
        <v>6</v>
      </c>
      <c r="M91" s="25">
        <v>44</v>
      </c>
      <c r="N91" s="25">
        <v>46</v>
      </c>
      <c r="O91" s="25">
        <f>IFERROR(weekly_deaths_location_cause_and_excess_deaths_care_homes[[#This Row],[Circulatory deaths]]-weekly_deaths_location_cause_and_excess_deaths_care_homes[[#This Row],[Circulatory five year average]],"")</f>
        <v>-2</v>
      </c>
      <c r="P91" s="25">
        <v>11</v>
      </c>
      <c r="Q91" s="25">
        <v>15</v>
      </c>
      <c r="R91" s="25">
        <f>IFERROR(weekly_deaths_location_cause_and_excess_deaths_care_homes[[#This Row],[Respiratory deaths]]-weekly_deaths_location_cause_and_excess_deaths_care_homes[[#This Row],[Respiratory five year average]],"")</f>
        <v>-4</v>
      </c>
      <c r="S91" s="25">
        <v>1</v>
      </c>
      <c r="T91" s="54">
        <v>32</v>
      </c>
      <c r="U91" s="54">
        <v>28</v>
      </c>
      <c r="V91" s="25">
        <f>IFERROR(weekly_deaths_location_cause_and_excess_deaths_care_homes[[#This Row],[Other causes]]-weekly_deaths_location_cause_and_excess_deaths_care_homes[[#This Row],[Other causes five year average]],"")</f>
        <v>4</v>
      </c>
    </row>
    <row r="92" spans="1:22" x14ac:dyDescent="0.35">
      <c r="A92" s="14" t="s">
        <v>63</v>
      </c>
      <c r="B92" s="15">
        <v>31</v>
      </c>
      <c r="C92" s="16">
        <v>44410</v>
      </c>
      <c r="D92" s="59">
        <v>186</v>
      </c>
      <c r="E92" s="2">
        <v>216</v>
      </c>
      <c r="F92" s="2">
        <f>IFERROR(weekly_deaths_location_cause_and_excess_deaths_care_homes[[#This Row],[All causes]]-weekly_deaths_location_cause_and_excess_deaths_care_homes[[#This Row],[All causes five year average]],"")</f>
        <v>-30</v>
      </c>
      <c r="G92" s="2">
        <v>45</v>
      </c>
      <c r="H92" s="2">
        <v>67</v>
      </c>
      <c r="I92" s="2">
        <f>IFERROR(weekly_deaths_location_cause_and_excess_deaths_care_homes[[#This Row],[Cancer deaths]]-weekly_deaths_location_cause_and_excess_deaths_care_homes[[#This Row],[Cancer five year average]],"")</f>
        <v>-22</v>
      </c>
      <c r="J92" s="2">
        <v>60</v>
      </c>
      <c r="K92" s="2">
        <v>63</v>
      </c>
      <c r="L92" s="2">
        <f>IFERROR(weekly_deaths_location_cause_and_excess_deaths_care_homes[[#This Row],[Dementia / Alzhemier''s deaths]]-weekly_deaths_location_cause_and_excess_deaths_care_homes[[#This Row],[Dementia / Alzheimer''s five year average]],"")</f>
        <v>-3</v>
      </c>
      <c r="M92" s="25">
        <v>39</v>
      </c>
      <c r="N92" s="25">
        <v>40</v>
      </c>
      <c r="O92" s="25">
        <f>IFERROR(weekly_deaths_location_cause_and_excess_deaths_care_homes[[#This Row],[Circulatory deaths]]-weekly_deaths_location_cause_and_excess_deaths_care_homes[[#This Row],[Circulatory five year average]],"")</f>
        <v>-1</v>
      </c>
      <c r="P92" s="25">
        <v>10</v>
      </c>
      <c r="Q92" s="25">
        <v>14</v>
      </c>
      <c r="R92" s="25">
        <f>IFERROR(weekly_deaths_location_cause_and_excess_deaths_care_homes[[#This Row],[Respiratory deaths]]-weekly_deaths_location_cause_and_excess_deaths_care_homes[[#This Row],[Respiratory five year average]],"")</f>
        <v>-4</v>
      </c>
      <c r="S92" s="25">
        <v>3</v>
      </c>
      <c r="T92" s="54">
        <v>29</v>
      </c>
      <c r="U92" s="54">
        <v>32</v>
      </c>
      <c r="V92" s="25">
        <f>IFERROR(weekly_deaths_location_cause_and_excess_deaths_care_homes[[#This Row],[Other causes]]-weekly_deaths_location_cause_and_excess_deaths_care_homes[[#This Row],[Other causes five year average]],"")</f>
        <v>-3</v>
      </c>
    </row>
    <row r="93" spans="1:22" x14ac:dyDescent="0.35">
      <c r="A93" s="14" t="s">
        <v>63</v>
      </c>
      <c r="B93" s="15">
        <v>32</v>
      </c>
      <c r="C93" s="16">
        <v>44417</v>
      </c>
      <c r="D93" s="59">
        <v>214</v>
      </c>
      <c r="E93" s="2">
        <v>224</v>
      </c>
      <c r="F93" s="2">
        <f>IFERROR(weekly_deaths_location_cause_and_excess_deaths_care_homes[[#This Row],[All causes]]-weekly_deaths_location_cause_and_excess_deaths_care_homes[[#This Row],[All causes five year average]],"")</f>
        <v>-10</v>
      </c>
      <c r="G93" s="2">
        <v>53</v>
      </c>
      <c r="H93" s="2">
        <v>67</v>
      </c>
      <c r="I93" s="2">
        <f>IFERROR(weekly_deaths_location_cause_and_excess_deaths_care_homes[[#This Row],[Cancer deaths]]-weekly_deaths_location_cause_and_excess_deaths_care_homes[[#This Row],[Cancer five year average]],"")</f>
        <v>-14</v>
      </c>
      <c r="J93" s="2">
        <v>68</v>
      </c>
      <c r="K93" s="2">
        <v>65</v>
      </c>
      <c r="L93" s="2">
        <f>IFERROR(weekly_deaths_location_cause_and_excess_deaths_care_homes[[#This Row],[Dementia / Alzhemier''s deaths]]-weekly_deaths_location_cause_and_excess_deaths_care_homes[[#This Row],[Dementia / Alzheimer''s five year average]],"")</f>
        <v>3</v>
      </c>
      <c r="M93" s="25">
        <v>39</v>
      </c>
      <c r="N93" s="25">
        <v>43</v>
      </c>
      <c r="O93" s="25">
        <f>IFERROR(weekly_deaths_location_cause_and_excess_deaths_care_homes[[#This Row],[Circulatory deaths]]-weekly_deaths_location_cause_and_excess_deaths_care_homes[[#This Row],[Circulatory five year average]],"")</f>
        <v>-4</v>
      </c>
      <c r="P93" s="25">
        <v>9</v>
      </c>
      <c r="Q93" s="25">
        <v>15</v>
      </c>
      <c r="R93" s="25">
        <f>IFERROR(weekly_deaths_location_cause_and_excess_deaths_care_homes[[#This Row],[Respiratory deaths]]-weekly_deaths_location_cause_and_excess_deaths_care_homes[[#This Row],[Respiratory five year average]],"")</f>
        <v>-6</v>
      </c>
      <c r="S93" s="25">
        <v>6</v>
      </c>
      <c r="T93" s="54">
        <v>39</v>
      </c>
      <c r="U93" s="54">
        <v>34</v>
      </c>
      <c r="V93" s="25">
        <f>IFERROR(weekly_deaths_location_cause_and_excess_deaths_care_homes[[#This Row],[Other causes]]-weekly_deaths_location_cause_and_excess_deaths_care_homes[[#This Row],[Other causes five year average]],"")</f>
        <v>5</v>
      </c>
    </row>
    <row r="94" spans="1:22" x14ac:dyDescent="0.35">
      <c r="A94" s="14" t="s">
        <v>63</v>
      </c>
      <c r="B94" s="15">
        <v>33</v>
      </c>
      <c r="C94" s="16">
        <v>44424</v>
      </c>
      <c r="D94" s="59">
        <v>229</v>
      </c>
      <c r="E94" s="2">
        <v>224</v>
      </c>
      <c r="F94" s="2">
        <f>IFERROR(weekly_deaths_location_cause_and_excess_deaths_care_homes[[#This Row],[All causes]]-weekly_deaths_location_cause_and_excess_deaths_care_homes[[#This Row],[All causes five year average]],"")</f>
        <v>5</v>
      </c>
      <c r="G94" s="2">
        <v>51</v>
      </c>
      <c r="H94" s="2">
        <v>65</v>
      </c>
      <c r="I94" s="2">
        <f>IFERROR(weekly_deaths_location_cause_and_excess_deaths_care_homes[[#This Row],[Cancer deaths]]-weekly_deaths_location_cause_and_excess_deaths_care_homes[[#This Row],[Cancer five year average]],"")</f>
        <v>-14</v>
      </c>
      <c r="J94" s="2">
        <v>75</v>
      </c>
      <c r="K94" s="2">
        <v>68</v>
      </c>
      <c r="L94" s="2">
        <f>IFERROR(weekly_deaths_location_cause_and_excess_deaths_care_homes[[#This Row],[Dementia / Alzhemier''s deaths]]-weekly_deaths_location_cause_and_excess_deaths_care_homes[[#This Row],[Dementia / Alzheimer''s five year average]],"")</f>
        <v>7</v>
      </c>
      <c r="M94" s="25">
        <v>46</v>
      </c>
      <c r="N94" s="25">
        <v>44</v>
      </c>
      <c r="O94" s="25">
        <f>IFERROR(weekly_deaths_location_cause_and_excess_deaths_care_homes[[#This Row],[Circulatory deaths]]-weekly_deaths_location_cause_and_excess_deaths_care_homes[[#This Row],[Circulatory five year average]],"")</f>
        <v>2</v>
      </c>
      <c r="P94" s="25">
        <v>13</v>
      </c>
      <c r="Q94" s="25">
        <v>13</v>
      </c>
      <c r="R94" s="25">
        <f>IFERROR(weekly_deaths_location_cause_and_excess_deaths_care_homes[[#This Row],[Respiratory deaths]]-weekly_deaths_location_cause_and_excess_deaths_care_homes[[#This Row],[Respiratory five year average]],"")</f>
        <v>0</v>
      </c>
      <c r="S94" s="25">
        <v>3</v>
      </c>
      <c r="T94" s="54">
        <v>41</v>
      </c>
      <c r="U94" s="54">
        <v>32</v>
      </c>
      <c r="V94" s="25">
        <f>IFERROR(weekly_deaths_location_cause_and_excess_deaths_care_homes[[#This Row],[Other causes]]-weekly_deaths_location_cause_and_excess_deaths_care_homes[[#This Row],[Other causes five year average]],"")</f>
        <v>9</v>
      </c>
    </row>
    <row r="95" spans="1:22" x14ac:dyDescent="0.35">
      <c r="A95" s="14" t="s">
        <v>63</v>
      </c>
      <c r="B95" s="15">
        <v>34</v>
      </c>
      <c r="C95" s="16">
        <v>44431</v>
      </c>
      <c r="D95" s="59">
        <v>222</v>
      </c>
      <c r="E95" s="2">
        <v>227</v>
      </c>
      <c r="F95" s="2">
        <f>IFERROR(weekly_deaths_location_cause_and_excess_deaths_care_homes[[#This Row],[All causes]]-weekly_deaths_location_cause_and_excess_deaths_care_homes[[#This Row],[All causes five year average]],"")</f>
        <v>-5</v>
      </c>
      <c r="G95" s="2">
        <v>44</v>
      </c>
      <c r="H95" s="2">
        <v>65</v>
      </c>
      <c r="I95" s="2">
        <f>IFERROR(weekly_deaths_location_cause_and_excess_deaths_care_homes[[#This Row],[Cancer deaths]]-weekly_deaths_location_cause_and_excess_deaths_care_homes[[#This Row],[Cancer five year average]],"")</f>
        <v>-21</v>
      </c>
      <c r="J95" s="2">
        <v>84</v>
      </c>
      <c r="K95" s="2">
        <v>73</v>
      </c>
      <c r="L95" s="2">
        <f>IFERROR(weekly_deaths_location_cause_and_excess_deaths_care_homes[[#This Row],[Dementia / Alzhemier''s deaths]]-weekly_deaths_location_cause_and_excess_deaths_care_homes[[#This Row],[Dementia / Alzheimer''s five year average]],"")</f>
        <v>11</v>
      </c>
      <c r="M95" s="25">
        <v>37</v>
      </c>
      <c r="N95" s="25">
        <v>43</v>
      </c>
      <c r="O95" s="25">
        <f>IFERROR(weekly_deaths_location_cause_and_excess_deaths_care_homes[[#This Row],[Circulatory deaths]]-weekly_deaths_location_cause_and_excess_deaths_care_homes[[#This Row],[Circulatory five year average]],"")</f>
        <v>-6</v>
      </c>
      <c r="P95" s="25">
        <v>14</v>
      </c>
      <c r="Q95" s="25">
        <v>16</v>
      </c>
      <c r="R95" s="25">
        <f>IFERROR(weekly_deaths_location_cause_and_excess_deaths_care_homes[[#This Row],[Respiratory deaths]]-weekly_deaths_location_cause_and_excess_deaths_care_homes[[#This Row],[Respiratory five year average]],"")</f>
        <v>-2</v>
      </c>
      <c r="S95" s="25">
        <v>4</v>
      </c>
      <c r="T95" s="54">
        <v>39</v>
      </c>
      <c r="U95" s="54">
        <v>31</v>
      </c>
      <c r="V95" s="25">
        <f>IFERROR(weekly_deaths_location_cause_and_excess_deaths_care_homes[[#This Row],[Other causes]]-weekly_deaths_location_cause_and_excess_deaths_care_homes[[#This Row],[Other causes five year average]],"")</f>
        <v>8</v>
      </c>
    </row>
    <row r="96" spans="1:22" x14ac:dyDescent="0.35">
      <c r="A96" s="14" t="s">
        <v>63</v>
      </c>
      <c r="B96" s="15">
        <v>35</v>
      </c>
      <c r="C96" s="16">
        <v>44438</v>
      </c>
      <c r="D96" s="59">
        <v>237</v>
      </c>
      <c r="E96" s="2">
        <v>224</v>
      </c>
      <c r="F96" s="2">
        <f>IFERROR(weekly_deaths_location_cause_and_excess_deaths_care_homes[[#This Row],[All causes]]-weekly_deaths_location_cause_and_excess_deaths_care_homes[[#This Row],[All causes five year average]],"")</f>
        <v>13</v>
      </c>
      <c r="G96" s="2">
        <v>58</v>
      </c>
      <c r="H96" s="2">
        <v>70</v>
      </c>
      <c r="I96" s="2">
        <f>IFERROR(weekly_deaths_location_cause_and_excess_deaths_care_homes[[#This Row],[Cancer deaths]]-weekly_deaths_location_cause_and_excess_deaths_care_homes[[#This Row],[Cancer five year average]],"")</f>
        <v>-12</v>
      </c>
      <c r="J96" s="2">
        <v>85</v>
      </c>
      <c r="K96" s="2">
        <v>63</v>
      </c>
      <c r="L96" s="2">
        <f>IFERROR(weekly_deaths_location_cause_and_excess_deaths_care_homes[[#This Row],[Dementia / Alzhemier''s deaths]]-weekly_deaths_location_cause_and_excess_deaths_care_homes[[#This Row],[Dementia / Alzheimer''s five year average]],"")</f>
        <v>22</v>
      </c>
      <c r="M96" s="25">
        <v>40</v>
      </c>
      <c r="N96" s="25">
        <v>44</v>
      </c>
      <c r="O96" s="25">
        <f>IFERROR(weekly_deaths_location_cause_and_excess_deaths_care_homes[[#This Row],[Circulatory deaths]]-weekly_deaths_location_cause_and_excess_deaths_care_homes[[#This Row],[Circulatory five year average]],"")</f>
        <v>-4</v>
      </c>
      <c r="P96" s="25">
        <v>14</v>
      </c>
      <c r="Q96" s="25">
        <v>16</v>
      </c>
      <c r="R96" s="25">
        <f>IFERROR(weekly_deaths_location_cause_and_excess_deaths_care_homes[[#This Row],[Respiratory deaths]]-weekly_deaths_location_cause_and_excess_deaths_care_homes[[#This Row],[Respiratory five year average]],"")</f>
        <v>-2</v>
      </c>
      <c r="S96" s="25">
        <v>6</v>
      </c>
      <c r="T96" s="54">
        <v>34</v>
      </c>
      <c r="U96" s="54">
        <v>30</v>
      </c>
      <c r="V96" s="25">
        <f>IFERROR(weekly_deaths_location_cause_and_excess_deaths_care_homes[[#This Row],[Other causes]]-weekly_deaths_location_cause_and_excess_deaths_care_homes[[#This Row],[Other causes five year average]],"")</f>
        <v>4</v>
      </c>
    </row>
    <row r="97" spans="1:22" x14ac:dyDescent="0.35">
      <c r="A97" s="14" t="s">
        <v>63</v>
      </c>
      <c r="B97" s="15">
        <v>36</v>
      </c>
      <c r="C97" s="16">
        <v>44445</v>
      </c>
      <c r="D97" s="59">
        <v>248</v>
      </c>
      <c r="E97" s="2">
        <v>237</v>
      </c>
      <c r="F97" s="2">
        <f>IFERROR(weekly_deaths_location_cause_and_excess_deaths_care_homes[[#This Row],[All causes]]-weekly_deaths_location_cause_and_excess_deaths_care_homes[[#This Row],[All causes five year average]],"")</f>
        <v>11</v>
      </c>
      <c r="G97" s="2">
        <v>53</v>
      </c>
      <c r="H97" s="2">
        <v>67</v>
      </c>
      <c r="I97" s="2">
        <f>IFERROR(weekly_deaths_location_cause_and_excess_deaths_care_homes[[#This Row],[Cancer deaths]]-weekly_deaths_location_cause_and_excess_deaths_care_homes[[#This Row],[Cancer five year average]],"")</f>
        <v>-14</v>
      </c>
      <c r="J97" s="2">
        <v>72</v>
      </c>
      <c r="K97" s="2">
        <v>74</v>
      </c>
      <c r="L97" s="2">
        <f>IFERROR(weekly_deaths_location_cause_and_excess_deaths_care_homes[[#This Row],[Dementia / Alzhemier''s deaths]]-weekly_deaths_location_cause_and_excess_deaths_care_homes[[#This Row],[Dementia / Alzheimer''s five year average]],"")</f>
        <v>-2</v>
      </c>
      <c r="M97" s="25">
        <v>53</v>
      </c>
      <c r="N97" s="25">
        <v>43</v>
      </c>
      <c r="O97" s="25">
        <f>IFERROR(weekly_deaths_location_cause_and_excess_deaths_care_homes[[#This Row],[Circulatory deaths]]-weekly_deaths_location_cause_and_excess_deaths_care_homes[[#This Row],[Circulatory five year average]],"")</f>
        <v>10</v>
      </c>
      <c r="P97" s="25">
        <v>19</v>
      </c>
      <c r="Q97" s="25">
        <v>19</v>
      </c>
      <c r="R97" s="25">
        <f>IFERROR(weekly_deaths_location_cause_and_excess_deaths_care_homes[[#This Row],[Respiratory deaths]]-weekly_deaths_location_cause_and_excess_deaths_care_homes[[#This Row],[Respiratory five year average]],"")</f>
        <v>0</v>
      </c>
      <c r="S97" s="25">
        <v>4</v>
      </c>
      <c r="T97" s="54">
        <v>47</v>
      </c>
      <c r="U97" s="54">
        <v>33</v>
      </c>
      <c r="V97" s="25">
        <f>IFERROR(weekly_deaths_location_cause_and_excess_deaths_care_homes[[#This Row],[Other causes]]-weekly_deaths_location_cause_and_excess_deaths_care_homes[[#This Row],[Other causes five year average]],"")</f>
        <v>14</v>
      </c>
    </row>
    <row r="98" spans="1:22" x14ac:dyDescent="0.35">
      <c r="A98" s="14" t="s">
        <v>63</v>
      </c>
      <c r="B98" s="15">
        <v>37</v>
      </c>
      <c r="C98" s="16">
        <v>44452</v>
      </c>
      <c r="D98" s="59">
        <v>244</v>
      </c>
      <c r="E98" s="2">
        <v>233</v>
      </c>
      <c r="F98" s="2">
        <f>IFERROR(weekly_deaths_location_cause_and_excess_deaths_care_homes[[#This Row],[All causes]]-weekly_deaths_location_cause_and_excess_deaths_care_homes[[#This Row],[All causes five year average]],"")</f>
        <v>11</v>
      </c>
      <c r="G98" s="2">
        <v>48</v>
      </c>
      <c r="H98" s="2">
        <v>72</v>
      </c>
      <c r="I98" s="2">
        <f>IFERROR(weekly_deaths_location_cause_and_excess_deaths_care_homes[[#This Row],[Cancer deaths]]-weekly_deaths_location_cause_and_excess_deaths_care_homes[[#This Row],[Cancer five year average]],"")</f>
        <v>-24</v>
      </c>
      <c r="J98" s="2">
        <v>66</v>
      </c>
      <c r="K98" s="2">
        <v>69</v>
      </c>
      <c r="L98" s="2">
        <f>IFERROR(weekly_deaths_location_cause_and_excess_deaths_care_homes[[#This Row],[Dementia / Alzhemier''s deaths]]-weekly_deaths_location_cause_and_excess_deaths_care_homes[[#This Row],[Dementia / Alzheimer''s five year average]],"")</f>
        <v>-3</v>
      </c>
      <c r="M98" s="25">
        <v>54</v>
      </c>
      <c r="N98" s="25">
        <v>41</v>
      </c>
      <c r="O98" s="25">
        <f>IFERROR(weekly_deaths_location_cause_and_excess_deaths_care_homes[[#This Row],[Circulatory deaths]]-weekly_deaths_location_cause_and_excess_deaths_care_homes[[#This Row],[Circulatory five year average]],"")</f>
        <v>13</v>
      </c>
      <c r="P98" s="25">
        <v>21</v>
      </c>
      <c r="Q98" s="25">
        <v>18</v>
      </c>
      <c r="R98" s="25">
        <f>IFERROR(weekly_deaths_location_cause_and_excess_deaths_care_homes[[#This Row],[Respiratory deaths]]-weekly_deaths_location_cause_and_excess_deaths_care_homes[[#This Row],[Respiratory five year average]],"")</f>
        <v>3</v>
      </c>
      <c r="S98" s="25">
        <v>14</v>
      </c>
      <c r="T98" s="54">
        <v>41</v>
      </c>
      <c r="U98" s="54">
        <v>33</v>
      </c>
      <c r="V98" s="25">
        <f>IFERROR(weekly_deaths_location_cause_and_excess_deaths_care_homes[[#This Row],[Other causes]]-weekly_deaths_location_cause_and_excess_deaths_care_homes[[#This Row],[Other causes five year average]],"")</f>
        <v>8</v>
      </c>
    </row>
    <row r="99" spans="1:22" x14ac:dyDescent="0.35">
      <c r="A99" s="14" t="s">
        <v>63</v>
      </c>
      <c r="B99" s="15">
        <v>38</v>
      </c>
      <c r="C99" s="16">
        <v>44459</v>
      </c>
      <c r="D99" s="59">
        <v>240</v>
      </c>
      <c r="E99" s="2">
        <v>236</v>
      </c>
      <c r="F99" s="2">
        <f>IFERROR(weekly_deaths_location_cause_and_excess_deaths_care_homes[[#This Row],[All causes]]-weekly_deaths_location_cause_and_excess_deaths_care_homes[[#This Row],[All causes five year average]],"")</f>
        <v>4</v>
      </c>
      <c r="G99" s="2">
        <v>64</v>
      </c>
      <c r="H99" s="2">
        <v>73</v>
      </c>
      <c r="I99" s="2">
        <f>IFERROR(weekly_deaths_location_cause_and_excess_deaths_care_homes[[#This Row],[Cancer deaths]]-weekly_deaths_location_cause_and_excess_deaths_care_homes[[#This Row],[Cancer five year average]],"")</f>
        <v>-9</v>
      </c>
      <c r="J99" s="2">
        <v>69</v>
      </c>
      <c r="K99" s="2">
        <v>65</v>
      </c>
      <c r="L99" s="2">
        <f>IFERROR(weekly_deaths_location_cause_and_excess_deaths_care_homes[[#This Row],[Dementia / Alzhemier''s deaths]]-weekly_deaths_location_cause_and_excess_deaths_care_homes[[#This Row],[Dementia / Alzheimer''s five year average]],"")</f>
        <v>4</v>
      </c>
      <c r="M99" s="25">
        <v>47</v>
      </c>
      <c r="N99" s="25">
        <v>45</v>
      </c>
      <c r="O99" s="25">
        <f>IFERROR(weekly_deaths_location_cause_and_excess_deaths_care_homes[[#This Row],[Circulatory deaths]]-weekly_deaths_location_cause_and_excess_deaths_care_homes[[#This Row],[Circulatory five year average]],"")</f>
        <v>2</v>
      </c>
      <c r="P99" s="25">
        <v>11</v>
      </c>
      <c r="Q99" s="25">
        <v>17</v>
      </c>
      <c r="R99" s="25">
        <f>IFERROR(weekly_deaths_location_cause_and_excess_deaths_care_homes[[#This Row],[Respiratory deaths]]-weekly_deaths_location_cause_and_excess_deaths_care_homes[[#This Row],[Respiratory five year average]],"")</f>
        <v>-6</v>
      </c>
      <c r="S99" s="25">
        <v>15</v>
      </c>
      <c r="T99" s="54">
        <v>34</v>
      </c>
      <c r="U99" s="54">
        <v>36</v>
      </c>
      <c r="V99" s="25">
        <f>IFERROR(weekly_deaths_location_cause_and_excess_deaths_care_homes[[#This Row],[Other causes]]-weekly_deaths_location_cause_and_excess_deaths_care_homes[[#This Row],[Other causes five year average]],"")</f>
        <v>-2</v>
      </c>
    </row>
    <row r="100" spans="1:22" x14ac:dyDescent="0.35">
      <c r="A100" s="14" t="s">
        <v>63</v>
      </c>
      <c r="B100" s="15">
        <v>39</v>
      </c>
      <c r="C100" s="16">
        <v>44466</v>
      </c>
      <c r="D100" s="59">
        <v>259</v>
      </c>
      <c r="E100" s="2">
        <v>250</v>
      </c>
      <c r="F100" s="2">
        <f>IFERROR(weekly_deaths_location_cause_and_excess_deaths_care_homes[[#This Row],[All causes]]-weekly_deaths_location_cause_and_excess_deaths_care_homes[[#This Row],[All causes five year average]],"")</f>
        <v>9</v>
      </c>
      <c r="G100" s="2">
        <v>47</v>
      </c>
      <c r="H100" s="2">
        <v>69</v>
      </c>
      <c r="I100" s="2">
        <f>IFERROR(weekly_deaths_location_cause_and_excess_deaths_care_homes[[#This Row],[Cancer deaths]]-weekly_deaths_location_cause_and_excess_deaths_care_homes[[#This Row],[Cancer five year average]],"")</f>
        <v>-22</v>
      </c>
      <c r="J100" s="2">
        <v>89</v>
      </c>
      <c r="K100" s="2">
        <v>80</v>
      </c>
      <c r="L100" s="2">
        <f>IFERROR(weekly_deaths_location_cause_and_excess_deaths_care_homes[[#This Row],[Dementia / Alzhemier''s deaths]]-weekly_deaths_location_cause_and_excess_deaths_care_homes[[#This Row],[Dementia / Alzheimer''s five year average]],"")</f>
        <v>9</v>
      </c>
      <c r="M100" s="25">
        <v>44</v>
      </c>
      <c r="N100" s="25">
        <v>47</v>
      </c>
      <c r="O100" s="25">
        <f>IFERROR(weekly_deaths_location_cause_and_excess_deaths_care_homes[[#This Row],[Circulatory deaths]]-weekly_deaths_location_cause_and_excess_deaths_care_homes[[#This Row],[Circulatory five year average]],"")</f>
        <v>-3</v>
      </c>
      <c r="P100" s="25">
        <v>21</v>
      </c>
      <c r="Q100" s="25">
        <v>19</v>
      </c>
      <c r="R100" s="25">
        <f>IFERROR(weekly_deaths_location_cause_and_excess_deaths_care_homes[[#This Row],[Respiratory deaths]]-weekly_deaths_location_cause_and_excess_deaths_care_homes[[#This Row],[Respiratory five year average]],"")</f>
        <v>2</v>
      </c>
      <c r="S100" s="25">
        <v>13</v>
      </c>
      <c r="T100" s="54">
        <v>45</v>
      </c>
      <c r="U100" s="54">
        <v>35</v>
      </c>
      <c r="V100" s="25">
        <f>IFERROR(weekly_deaths_location_cause_and_excess_deaths_care_homes[[#This Row],[Other causes]]-weekly_deaths_location_cause_and_excess_deaths_care_homes[[#This Row],[Other causes five year average]],"")</f>
        <v>10</v>
      </c>
    </row>
    <row r="101" spans="1:22" x14ac:dyDescent="0.35">
      <c r="A101" s="14" t="s">
        <v>63</v>
      </c>
      <c r="B101" s="15">
        <v>40</v>
      </c>
      <c r="C101" s="16">
        <v>44473</v>
      </c>
      <c r="D101" s="59">
        <v>296</v>
      </c>
      <c r="E101" s="2">
        <v>231</v>
      </c>
      <c r="F101" s="2">
        <f>IFERROR(weekly_deaths_location_cause_and_excess_deaths_care_homes[[#This Row],[All causes]]-weekly_deaths_location_cause_and_excess_deaths_care_homes[[#This Row],[All causes five year average]],"")</f>
        <v>65</v>
      </c>
      <c r="G101" s="2">
        <v>68</v>
      </c>
      <c r="H101" s="2">
        <v>66</v>
      </c>
      <c r="I101" s="2">
        <f>IFERROR(weekly_deaths_location_cause_and_excess_deaths_care_homes[[#This Row],[Cancer deaths]]-weekly_deaths_location_cause_and_excess_deaths_care_homes[[#This Row],[Cancer five year average]],"")</f>
        <v>2</v>
      </c>
      <c r="J101" s="2">
        <v>95</v>
      </c>
      <c r="K101" s="2">
        <v>71</v>
      </c>
      <c r="L101" s="2">
        <f>IFERROR(weekly_deaths_location_cause_and_excess_deaths_care_homes[[#This Row],[Dementia / Alzhemier''s deaths]]-weekly_deaths_location_cause_and_excess_deaths_care_homes[[#This Row],[Dementia / Alzheimer''s five year average]],"")</f>
        <v>24</v>
      </c>
      <c r="M101" s="25">
        <v>51</v>
      </c>
      <c r="N101" s="25">
        <v>41</v>
      </c>
      <c r="O101" s="25">
        <f>IFERROR(weekly_deaths_location_cause_and_excess_deaths_care_homes[[#This Row],[Circulatory deaths]]-weekly_deaths_location_cause_and_excess_deaths_care_homes[[#This Row],[Circulatory five year average]],"")</f>
        <v>10</v>
      </c>
      <c r="P101" s="25">
        <v>20</v>
      </c>
      <c r="Q101" s="25">
        <v>19</v>
      </c>
      <c r="R101" s="25">
        <f>IFERROR(weekly_deaths_location_cause_and_excess_deaths_care_homes[[#This Row],[Respiratory deaths]]-weekly_deaths_location_cause_and_excess_deaths_care_homes[[#This Row],[Respiratory five year average]],"")</f>
        <v>1</v>
      </c>
      <c r="S101" s="25">
        <v>13</v>
      </c>
      <c r="T101" s="54">
        <v>49</v>
      </c>
      <c r="U101" s="54">
        <v>34</v>
      </c>
      <c r="V101" s="25">
        <f>IFERROR(weekly_deaths_location_cause_and_excess_deaths_care_homes[[#This Row],[Other causes]]-weekly_deaths_location_cause_and_excess_deaths_care_homes[[#This Row],[Other causes five year average]],"")</f>
        <v>15</v>
      </c>
    </row>
    <row r="102" spans="1:22" x14ac:dyDescent="0.35">
      <c r="A102" s="14" t="s">
        <v>63</v>
      </c>
      <c r="B102" s="15">
        <v>41</v>
      </c>
      <c r="C102" s="16">
        <v>44480</v>
      </c>
      <c r="D102" s="59">
        <v>271</v>
      </c>
      <c r="E102" s="2">
        <v>245</v>
      </c>
      <c r="F102" s="2">
        <f>IFERROR(weekly_deaths_location_cause_and_excess_deaths_care_homes[[#This Row],[All causes]]-weekly_deaths_location_cause_and_excess_deaths_care_homes[[#This Row],[All causes five year average]],"")</f>
        <v>26</v>
      </c>
      <c r="G102" s="2">
        <v>57</v>
      </c>
      <c r="H102" s="2">
        <v>69</v>
      </c>
      <c r="I102" s="2">
        <f>IFERROR(weekly_deaths_location_cause_and_excess_deaths_care_homes[[#This Row],[Cancer deaths]]-weekly_deaths_location_cause_and_excess_deaths_care_homes[[#This Row],[Cancer five year average]],"")</f>
        <v>-12</v>
      </c>
      <c r="J102" s="2">
        <v>94</v>
      </c>
      <c r="K102" s="2">
        <v>74</v>
      </c>
      <c r="L102" s="2">
        <f>IFERROR(weekly_deaths_location_cause_and_excess_deaths_care_homes[[#This Row],[Dementia / Alzhemier''s deaths]]-weekly_deaths_location_cause_and_excess_deaths_care_homes[[#This Row],[Dementia / Alzheimer''s five year average]],"")</f>
        <v>20</v>
      </c>
      <c r="M102" s="25">
        <v>51</v>
      </c>
      <c r="N102" s="25">
        <v>49</v>
      </c>
      <c r="O102" s="25">
        <f>IFERROR(weekly_deaths_location_cause_and_excess_deaths_care_homes[[#This Row],[Circulatory deaths]]-weekly_deaths_location_cause_and_excess_deaths_care_homes[[#This Row],[Circulatory five year average]],"")</f>
        <v>2</v>
      </c>
      <c r="P102" s="25">
        <v>17</v>
      </c>
      <c r="Q102" s="25">
        <v>21</v>
      </c>
      <c r="R102" s="25">
        <f>IFERROR(weekly_deaths_location_cause_and_excess_deaths_care_homes[[#This Row],[Respiratory deaths]]-weekly_deaths_location_cause_and_excess_deaths_care_homes[[#This Row],[Respiratory five year average]],"")</f>
        <v>-4</v>
      </c>
      <c r="S102" s="25">
        <v>19</v>
      </c>
      <c r="T102" s="54">
        <v>33</v>
      </c>
      <c r="U102" s="54">
        <v>33</v>
      </c>
      <c r="V102" s="25">
        <f>IFERROR(weekly_deaths_location_cause_and_excess_deaths_care_homes[[#This Row],[Other causes]]-weekly_deaths_location_cause_and_excess_deaths_care_homes[[#This Row],[Other causes five year average]],"")</f>
        <v>0</v>
      </c>
    </row>
    <row r="103" spans="1:22" x14ac:dyDescent="0.35">
      <c r="A103" s="14" t="s">
        <v>63</v>
      </c>
      <c r="B103" s="15">
        <v>42</v>
      </c>
      <c r="C103" s="16">
        <v>44487</v>
      </c>
      <c r="D103" s="59">
        <v>267</v>
      </c>
      <c r="E103" s="2">
        <v>249</v>
      </c>
      <c r="F103" s="2">
        <f>IFERROR(weekly_deaths_location_cause_and_excess_deaths_care_homes[[#This Row],[All causes]]-weekly_deaths_location_cause_and_excess_deaths_care_homes[[#This Row],[All causes five year average]],"")</f>
        <v>18</v>
      </c>
      <c r="G103" s="2">
        <v>70</v>
      </c>
      <c r="H103" s="2">
        <v>61</v>
      </c>
      <c r="I103" s="2">
        <f>IFERROR(weekly_deaths_location_cause_and_excess_deaths_care_homes[[#This Row],[Cancer deaths]]-weekly_deaths_location_cause_and_excess_deaths_care_homes[[#This Row],[Cancer five year average]],"")</f>
        <v>9</v>
      </c>
      <c r="J103" s="2">
        <v>88</v>
      </c>
      <c r="K103" s="2">
        <v>79</v>
      </c>
      <c r="L103" s="2">
        <f>IFERROR(weekly_deaths_location_cause_and_excess_deaths_care_homes[[#This Row],[Dementia / Alzhemier''s deaths]]-weekly_deaths_location_cause_and_excess_deaths_care_homes[[#This Row],[Dementia / Alzheimer''s five year average]],"")</f>
        <v>9</v>
      </c>
      <c r="M103" s="25">
        <v>43</v>
      </c>
      <c r="N103" s="25">
        <v>51</v>
      </c>
      <c r="O103" s="25">
        <f>IFERROR(weekly_deaths_location_cause_and_excess_deaths_care_homes[[#This Row],[Circulatory deaths]]-weekly_deaths_location_cause_and_excess_deaths_care_homes[[#This Row],[Circulatory five year average]],"")</f>
        <v>-8</v>
      </c>
      <c r="P103" s="25">
        <v>19</v>
      </c>
      <c r="Q103" s="25">
        <v>23</v>
      </c>
      <c r="R103" s="25">
        <f>IFERROR(weekly_deaths_location_cause_and_excess_deaths_care_homes[[#This Row],[Respiratory deaths]]-weekly_deaths_location_cause_and_excess_deaths_care_homes[[#This Row],[Respiratory five year average]],"")</f>
        <v>-4</v>
      </c>
      <c r="S103" s="25">
        <v>11</v>
      </c>
      <c r="T103" s="54">
        <v>36</v>
      </c>
      <c r="U103" s="54">
        <v>34</v>
      </c>
      <c r="V103" s="25">
        <f>IFERROR(weekly_deaths_location_cause_and_excess_deaths_care_homes[[#This Row],[Other causes]]-weekly_deaths_location_cause_and_excess_deaths_care_homes[[#This Row],[Other causes five year average]],"")</f>
        <v>2</v>
      </c>
    </row>
    <row r="104" spans="1:22" x14ac:dyDescent="0.35">
      <c r="A104" s="14" t="s">
        <v>63</v>
      </c>
      <c r="B104" s="15">
        <v>43</v>
      </c>
      <c r="C104" s="16">
        <v>44494</v>
      </c>
      <c r="D104" s="59">
        <v>266</v>
      </c>
      <c r="E104" s="2">
        <v>242</v>
      </c>
      <c r="F104" s="2">
        <f>IFERROR(weekly_deaths_location_cause_and_excess_deaths_care_homes[[#This Row],[All causes]]-weekly_deaths_location_cause_and_excess_deaths_care_homes[[#This Row],[All causes five year average]],"")</f>
        <v>24</v>
      </c>
      <c r="G104" s="2">
        <v>57</v>
      </c>
      <c r="H104" s="2">
        <v>72</v>
      </c>
      <c r="I104" s="2">
        <f>IFERROR(weekly_deaths_location_cause_and_excess_deaths_care_homes[[#This Row],[Cancer deaths]]-weekly_deaths_location_cause_and_excess_deaths_care_homes[[#This Row],[Cancer five year average]],"")</f>
        <v>-15</v>
      </c>
      <c r="J104" s="2">
        <v>90</v>
      </c>
      <c r="K104" s="2">
        <v>66</v>
      </c>
      <c r="L104" s="2">
        <f>IFERROR(weekly_deaths_location_cause_and_excess_deaths_care_homes[[#This Row],[Dementia / Alzhemier''s deaths]]-weekly_deaths_location_cause_and_excess_deaths_care_homes[[#This Row],[Dementia / Alzheimer''s five year average]],"")</f>
        <v>24</v>
      </c>
      <c r="M104" s="25">
        <v>44</v>
      </c>
      <c r="N104" s="25">
        <v>50</v>
      </c>
      <c r="O104" s="25">
        <f>IFERROR(weekly_deaths_location_cause_and_excess_deaths_care_homes[[#This Row],[Circulatory deaths]]-weekly_deaths_location_cause_and_excess_deaths_care_homes[[#This Row],[Circulatory five year average]],"")</f>
        <v>-6</v>
      </c>
      <c r="P104" s="25">
        <v>16</v>
      </c>
      <c r="Q104" s="25">
        <v>19</v>
      </c>
      <c r="R104" s="25">
        <f>IFERROR(weekly_deaths_location_cause_and_excess_deaths_care_homes[[#This Row],[Respiratory deaths]]-weekly_deaths_location_cause_and_excess_deaths_care_homes[[#This Row],[Respiratory five year average]],"")</f>
        <v>-3</v>
      </c>
      <c r="S104" s="25">
        <v>18</v>
      </c>
      <c r="T104" s="54">
        <v>41</v>
      </c>
      <c r="U104" s="54">
        <v>35</v>
      </c>
      <c r="V104" s="25">
        <f>IFERROR(weekly_deaths_location_cause_and_excess_deaths_care_homes[[#This Row],[Other causes]]-weekly_deaths_location_cause_and_excess_deaths_care_homes[[#This Row],[Other causes five year average]],"")</f>
        <v>6</v>
      </c>
    </row>
    <row r="105" spans="1:22" x14ac:dyDescent="0.35">
      <c r="A105" s="14" t="s">
        <v>63</v>
      </c>
      <c r="B105" s="15">
        <v>44</v>
      </c>
      <c r="C105" s="16">
        <v>44501</v>
      </c>
      <c r="D105" s="59">
        <v>239</v>
      </c>
      <c r="E105" s="2">
        <v>244</v>
      </c>
      <c r="F105" s="2">
        <f>IFERROR(weekly_deaths_location_cause_and_excess_deaths_care_homes[[#This Row],[All causes]]-weekly_deaths_location_cause_and_excess_deaths_care_homes[[#This Row],[All causes five year average]],"")</f>
        <v>-5</v>
      </c>
      <c r="G105" s="2">
        <v>58</v>
      </c>
      <c r="H105" s="2">
        <v>67</v>
      </c>
      <c r="I105" s="2">
        <f>IFERROR(weekly_deaths_location_cause_and_excess_deaths_care_homes[[#This Row],[Cancer deaths]]-weekly_deaths_location_cause_and_excess_deaths_care_homes[[#This Row],[Cancer five year average]],"")</f>
        <v>-9</v>
      </c>
      <c r="J105" s="2">
        <v>70</v>
      </c>
      <c r="K105" s="2">
        <v>78</v>
      </c>
      <c r="L105" s="2">
        <f>IFERROR(weekly_deaths_location_cause_and_excess_deaths_care_homes[[#This Row],[Dementia / Alzhemier''s deaths]]-weekly_deaths_location_cause_and_excess_deaths_care_homes[[#This Row],[Dementia / Alzheimer''s five year average]],"")</f>
        <v>-8</v>
      </c>
      <c r="M105" s="25">
        <v>53</v>
      </c>
      <c r="N105" s="25">
        <v>44</v>
      </c>
      <c r="O105" s="25">
        <f>IFERROR(weekly_deaths_location_cause_and_excess_deaths_care_homes[[#This Row],[Circulatory deaths]]-weekly_deaths_location_cause_and_excess_deaths_care_homes[[#This Row],[Circulatory five year average]],"")</f>
        <v>9</v>
      </c>
      <c r="P105" s="25">
        <v>14</v>
      </c>
      <c r="Q105" s="25">
        <v>20</v>
      </c>
      <c r="R105" s="25">
        <f>IFERROR(weekly_deaths_location_cause_and_excess_deaths_care_homes[[#This Row],[Respiratory deaths]]-weekly_deaths_location_cause_and_excess_deaths_care_homes[[#This Row],[Respiratory five year average]],"")</f>
        <v>-6</v>
      </c>
      <c r="S105" s="25">
        <v>6</v>
      </c>
      <c r="T105" s="54">
        <v>38</v>
      </c>
      <c r="U105" s="54">
        <v>36</v>
      </c>
      <c r="V105" s="25">
        <f>IFERROR(weekly_deaths_location_cause_and_excess_deaths_care_homes[[#This Row],[Other causes]]-weekly_deaths_location_cause_and_excess_deaths_care_homes[[#This Row],[Other causes five year average]],"")</f>
        <v>2</v>
      </c>
    </row>
    <row r="106" spans="1:22" x14ac:dyDescent="0.35">
      <c r="A106" s="14" t="s">
        <v>63</v>
      </c>
      <c r="B106" s="15">
        <v>45</v>
      </c>
      <c r="C106" s="16">
        <v>44508</v>
      </c>
      <c r="D106" s="59">
        <v>265</v>
      </c>
      <c r="E106" s="2">
        <v>263</v>
      </c>
      <c r="F106" s="2">
        <f>IFERROR(weekly_deaths_location_cause_and_excess_deaths_care_homes[[#This Row],[All causes]]-weekly_deaths_location_cause_and_excess_deaths_care_homes[[#This Row],[All causes five year average]],"")</f>
        <v>2</v>
      </c>
      <c r="G106" s="2">
        <v>56</v>
      </c>
      <c r="H106" s="2">
        <v>72</v>
      </c>
      <c r="I106" s="2">
        <f>IFERROR(weekly_deaths_location_cause_and_excess_deaths_care_homes[[#This Row],[Cancer deaths]]-weekly_deaths_location_cause_and_excess_deaths_care_homes[[#This Row],[Cancer five year average]],"")</f>
        <v>-16</v>
      </c>
      <c r="J106" s="2">
        <v>97</v>
      </c>
      <c r="K106" s="2">
        <v>84</v>
      </c>
      <c r="L106" s="2">
        <f>IFERROR(weekly_deaths_location_cause_and_excess_deaths_care_homes[[#This Row],[Dementia / Alzhemier''s deaths]]-weekly_deaths_location_cause_and_excess_deaths_care_homes[[#This Row],[Dementia / Alzheimer''s five year average]],"")</f>
        <v>13</v>
      </c>
      <c r="M106" s="25">
        <v>50</v>
      </c>
      <c r="N106" s="25">
        <v>50</v>
      </c>
      <c r="O106" s="25">
        <f>IFERROR(weekly_deaths_location_cause_and_excess_deaths_care_homes[[#This Row],[Circulatory deaths]]-weekly_deaths_location_cause_and_excess_deaths_care_homes[[#This Row],[Circulatory five year average]],"")</f>
        <v>0</v>
      </c>
      <c r="P106" s="25">
        <v>11</v>
      </c>
      <c r="Q106" s="25">
        <v>22</v>
      </c>
      <c r="R106" s="25">
        <f>IFERROR(weekly_deaths_location_cause_and_excess_deaths_care_homes[[#This Row],[Respiratory deaths]]-weekly_deaths_location_cause_and_excess_deaths_care_homes[[#This Row],[Respiratory five year average]],"")</f>
        <v>-11</v>
      </c>
      <c r="S106" s="25">
        <v>2</v>
      </c>
      <c r="T106" s="54">
        <v>49</v>
      </c>
      <c r="U106" s="54">
        <v>36</v>
      </c>
      <c r="V106" s="25">
        <f>IFERROR(weekly_deaths_location_cause_and_excess_deaths_care_homes[[#This Row],[Other causes]]-weekly_deaths_location_cause_and_excess_deaths_care_homes[[#This Row],[Other causes five year average]],"")</f>
        <v>13</v>
      </c>
    </row>
    <row r="107" spans="1:22" x14ac:dyDescent="0.35">
      <c r="A107" s="14" t="s">
        <v>63</v>
      </c>
      <c r="B107" s="15">
        <v>46</v>
      </c>
      <c r="C107" s="16">
        <v>44515</v>
      </c>
      <c r="D107" s="59">
        <v>252</v>
      </c>
      <c r="E107" s="2">
        <v>274</v>
      </c>
      <c r="F107" s="2">
        <f>IFERROR(weekly_deaths_location_cause_and_excess_deaths_care_homes[[#This Row],[All causes]]-weekly_deaths_location_cause_and_excess_deaths_care_homes[[#This Row],[All causes five year average]],"")</f>
        <v>-22</v>
      </c>
      <c r="G107" s="2">
        <v>72</v>
      </c>
      <c r="H107" s="2">
        <v>75</v>
      </c>
      <c r="I107" s="2">
        <f>IFERROR(weekly_deaths_location_cause_and_excess_deaths_care_homes[[#This Row],[Cancer deaths]]-weekly_deaths_location_cause_and_excess_deaths_care_homes[[#This Row],[Cancer five year average]],"")</f>
        <v>-3</v>
      </c>
      <c r="J107" s="2">
        <v>78</v>
      </c>
      <c r="K107" s="2">
        <v>87</v>
      </c>
      <c r="L107" s="2">
        <f>IFERROR(weekly_deaths_location_cause_and_excess_deaths_care_homes[[#This Row],[Dementia / Alzhemier''s deaths]]-weekly_deaths_location_cause_and_excess_deaths_care_homes[[#This Row],[Dementia / Alzheimer''s five year average]],"")</f>
        <v>-9</v>
      </c>
      <c r="M107" s="25">
        <v>39</v>
      </c>
      <c r="N107" s="25">
        <v>49</v>
      </c>
      <c r="O107" s="25">
        <f>IFERROR(weekly_deaths_location_cause_and_excess_deaths_care_homes[[#This Row],[Circulatory deaths]]-weekly_deaths_location_cause_and_excess_deaths_care_homes[[#This Row],[Circulatory five year average]],"")</f>
        <v>-10</v>
      </c>
      <c r="P107" s="25">
        <v>16</v>
      </c>
      <c r="Q107" s="25">
        <v>22</v>
      </c>
      <c r="R107" s="25">
        <f>IFERROR(weekly_deaths_location_cause_and_excess_deaths_care_homes[[#This Row],[Respiratory deaths]]-weekly_deaths_location_cause_and_excess_deaths_care_homes[[#This Row],[Respiratory five year average]],"")</f>
        <v>-6</v>
      </c>
      <c r="S107" s="25">
        <v>7</v>
      </c>
      <c r="T107" s="54">
        <v>40</v>
      </c>
      <c r="U107" s="54">
        <v>41</v>
      </c>
      <c r="V107" s="25">
        <f>IFERROR(weekly_deaths_location_cause_and_excess_deaths_care_homes[[#This Row],[Other causes]]-weekly_deaths_location_cause_and_excess_deaths_care_homes[[#This Row],[Other causes five year average]],"")</f>
        <v>-1</v>
      </c>
    </row>
    <row r="108" spans="1:22" x14ac:dyDescent="0.35">
      <c r="A108" s="14" t="s">
        <v>63</v>
      </c>
      <c r="B108" s="15">
        <v>47</v>
      </c>
      <c r="C108" s="16">
        <v>44522</v>
      </c>
      <c r="D108" s="59">
        <v>262</v>
      </c>
      <c r="E108" s="2">
        <v>270</v>
      </c>
      <c r="F108" s="2">
        <f>IFERROR(weekly_deaths_location_cause_and_excess_deaths_care_homes[[#This Row],[All causes]]-weekly_deaths_location_cause_and_excess_deaths_care_homes[[#This Row],[All causes five year average]],"")</f>
        <v>-8</v>
      </c>
      <c r="G108" s="2">
        <v>45</v>
      </c>
      <c r="H108" s="2">
        <v>67</v>
      </c>
      <c r="I108" s="2">
        <f>IFERROR(weekly_deaths_location_cause_and_excess_deaths_care_homes[[#This Row],[Cancer deaths]]-weekly_deaths_location_cause_and_excess_deaths_care_homes[[#This Row],[Cancer five year average]],"")</f>
        <v>-22</v>
      </c>
      <c r="J108" s="2">
        <v>86</v>
      </c>
      <c r="K108" s="2">
        <v>91</v>
      </c>
      <c r="L108" s="2">
        <f>IFERROR(weekly_deaths_location_cause_and_excess_deaths_care_homes[[#This Row],[Dementia / Alzhemier''s deaths]]-weekly_deaths_location_cause_and_excess_deaths_care_homes[[#This Row],[Dementia / Alzheimer''s five year average]],"")</f>
        <v>-5</v>
      </c>
      <c r="M108" s="25">
        <v>58</v>
      </c>
      <c r="N108" s="25">
        <v>50</v>
      </c>
      <c r="O108" s="25">
        <f>IFERROR(weekly_deaths_location_cause_and_excess_deaths_care_homes[[#This Row],[Circulatory deaths]]-weekly_deaths_location_cause_and_excess_deaths_care_homes[[#This Row],[Circulatory five year average]],"")</f>
        <v>8</v>
      </c>
      <c r="P108" s="25">
        <v>20</v>
      </c>
      <c r="Q108" s="25">
        <v>23</v>
      </c>
      <c r="R108" s="25">
        <f>IFERROR(weekly_deaths_location_cause_and_excess_deaths_care_homes[[#This Row],[Respiratory deaths]]-weekly_deaths_location_cause_and_excess_deaths_care_homes[[#This Row],[Respiratory five year average]],"")</f>
        <v>-3</v>
      </c>
      <c r="S108" s="25">
        <v>5</v>
      </c>
      <c r="T108" s="54">
        <v>48</v>
      </c>
      <c r="U108" s="54">
        <v>39</v>
      </c>
      <c r="V108" s="25">
        <f>IFERROR(weekly_deaths_location_cause_and_excess_deaths_care_homes[[#This Row],[Other causes]]-weekly_deaths_location_cause_and_excess_deaths_care_homes[[#This Row],[Other causes five year average]],"")</f>
        <v>9</v>
      </c>
    </row>
    <row r="109" spans="1:22" x14ac:dyDescent="0.35">
      <c r="A109" s="14" t="s">
        <v>63</v>
      </c>
      <c r="B109" s="15">
        <v>48</v>
      </c>
      <c r="C109" s="16">
        <v>44529</v>
      </c>
      <c r="D109" s="59">
        <v>267</v>
      </c>
      <c r="E109" s="2">
        <v>266</v>
      </c>
      <c r="F109" s="2">
        <f>IFERROR(weekly_deaths_location_cause_and_excess_deaths_care_homes[[#This Row],[All causes]]-weekly_deaths_location_cause_and_excess_deaths_care_homes[[#This Row],[All causes five year average]],"")</f>
        <v>1</v>
      </c>
      <c r="G109" s="2">
        <v>55</v>
      </c>
      <c r="H109" s="2">
        <v>62</v>
      </c>
      <c r="I109" s="2">
        <f>IFERROR(weekly_deaths_location_cause_and_excess_deaths_care_homes[[#This Row],[Cancer deaths]]-weekly_deaths_location_cause_and_excess_deaths_care_homes[[#This Row],[Cancer five year average]],"")</f>
        <v>-7</v>
      </c>
      <c r="J109" s="2">
        <v>98</v>
      </c>
      <c r="K109" s="2">
        <v>83</v>
      </c>
      <c r="L109" s="2">
        <f>IFERROR(weekly_deaths_location_cause_and_excess_deaths_care_homes[[#This Row],[Dementia / Alzhemier''s deaths]]-weekly_deaths_location_cause_and_excess_deaths_care_homes[[#This Row],[Dementia / Alzheimer''s five year average]],"")</f>
        <v>15</v>
      </c>
      <c r="M109" s="25">
        <v>52</v>
      </c>
      <c r="N109" s="25">
        <v>58</v>
      </c>
      <c r="O109" s="25">
        <f>IFERROR(weekly_deaths_location_cause_and_excess_deaths_care_homes[[#This Row],[Circulatory deaths]]-weekly_deaths_location_cause_and_excess_deaths_care_homes[[#This Row],[Circulatory five year average]],"")</f>
        <v>-6</v>
      </c>
      <c r="P109" s="25">
        <v>12</v>
      </c>
      <c r="Q109" s="25">
        <v>25</v>
      </c>
      <c r="R109" s="25">
        <f>IFERROR(weekly_deaths_location_cause_and_excess_deaths_care_homes[[#This Row],[Respiratory deaths]]-weekly_deaths_location_cause_and_excess_deaths_care_homes[[#This Row],[Respiratory five year average]],"")</f>
        <v>-13</v>
      </c>
      <c r="S109" s="25">
        <v>3</v>
      </c>
      <c r="T109" s="54">
        <v>47</v>
      </c>
      <c r="U109" s="54">
        <v>37</v>
      </c>
      <c r="V109" s="25">
        <f>IFERROR(weekly_deaths_location_cause_and_excess_deaths_care_homes[[#This Row],[Other causes]]-weekly_deaths_location_cause_and_excess_deaths_care_homes[[#This Row],[Other causes five year average]],"")</f>
        <v>10</v>
      </c>
    </row>
    <row r="110" spans="1:22" x14ac:dyDescent="0.35">
      <c r="A110" s="14" t="s">
        <v>63</v>
      </c>
      <c r="B110" s="15">
        <v>49</v>
      </c>
      <c r="C110" s="16">
        <v>44536</v>
      </c>
      <c r="D110" s="59">
        <v>272</v>
      </c>
      <c r="E110" s="2">
        <v>265</v>
      </c>
      <c r="F110" s="2">
        <f>IFERROR(weekly_deaths_location_cause_and_excess_deaths_care_homes[[#This Row],[All causes]]-weekly_deaths_location_cause_and_excess_deaths_care_homes[[#This Row],[All causes five year average]],"")</f>
        <v>7</v>
      </c>
      <c r="G110" s="2">
        <v>61</v>
      </c>
      <c r="H110" s="2">
        <v>68</v>
      </c>
      <c r="I110" s="2">
        <f>IFERROR(weekly_deaths_location_cause_and_excess_deaths_care_homes[[#This Row],[Cancer deaths]]-weekly_deaths_location_cause_and_excess_deaths_care_homes[[#This Row],[Cancer five year average]],"")</f>
        <v>-7</v>
      </c>
      <c r="J110" s="2">
        <v>90</v>
      </c>
      <c r="K110" s="2">
        <v>93</v>
      </c>
      <c r="L110" s="2">
        <f>IFERROR(weekly_deaths_location_cause_and_excess_deaths_care_homes[[#This Row],[Dementia / Alzhemier''s deaths]]-weekly_deaths_location_cause_and_excess_deaths_care_homes[[#This Row],[Dementia / Alzheimer''s five year average]],"")</f>
        <v>-3</v>
      </c>
      <c r="M110" s="25">
        <v>42</v>
      </c>
      <c r="N110" s="25">
        <v>48</v>
      </c>
      <c r="O110" s="25">
        <f>IFERROR(weekly_deaths_location_cause_and_excess_deaths_care_homes[[#This Row],[Circulatory deaths]]-weekly_deaths_location_cause_and_excess_deaths_care_homes[[#This Row],[Circulatory five year average]],"")</f>
        <v>-6</v>
      </c>
      <c r="P110" s="25">
        <v>24</v>
      </c>
      <c r="Q110" s="25">
        <v>21</v>
      </c>
      <c r="R110" s="25">
        <f>IFERROR(weekly_deaths_location_cause_and_excess_deaths_care_homes[[#This Row],[Respiratory deaths]]-weekly_deaths_location_cause_and_excess_deaths_care_homes[[#This Row],[Respiratory five year average]],"")</f>
        <v>3</v>
      </c>
      <c r="S110" s="25">
        <v>7</v>
      </c>
      <c r="T110" s="54">
        <v>48</v>
      </c>
      <c r="U110" s="54">
        <v>35</v>
      </c>
      <c r="V110" s="25">
        <f>IFERROR(weekly_deaths_location_cause_and_excess_deaths_care_homes[[#This Row],[Other causes]]-weekly_deaths_location_cause_and_excess_deaths_care_homes[[#This Row],[Other causes five year average]],"")</f>
        <v>13</v>
      </c>
    </row>
    <row r="111" spans="1:22" x14ac:dyDescent="0.35">
      <c r="A111" s="14" t="s">
        <v>63</v>
      </c>
      <c r="B111" s="15">
        <v>50</v>
      </c>
      <c r="C111" s="16">
        <v>44543</v>
      </c>
      <c r="D111" s="59">
        <v>263</v>
      </c>
      <c r="E111" s="2">
        <v>304</v>
      </c>
      <c r="F111" s="2">
        <f>IFERROR(weekly_deaths_location_cause_and_excess_deaths_care_homes[[#This Row],[All causes]]-weekly_deaths_location_cause_and_excess_deaths_care_homes[[#This Row],[All causes five year average]],"")</f>
        <v>-41</v>
      </c>
      <c r="G111" s="2">
        <v>47</v>
      </c>
      <c r="H111" s="2">
        <v>71</v>
      </c>
      <c r="I111" s="2">
        <f>IFERROR(weekly_deaths_location_cause_and_excess_deaths_care_homes[[#This Row],[Cancer deaths]]-weekly_deaths_location_cause_and_excess_deaths_care_homes[[#This Row],[Cancer five year average]],"")</f>
        <v>-24</v>
      </c>
      <c r="J111" s="2">
        <v>95</v>
      </c>
      <c r="K111" s="2">
        <v>106</v>
      </c>
      <c r="L111" s="2">
        <f>IFERROR(weekly_deaths_location_cause_and_excess_deaths_care_homes[[#This Row],[Dementia / Alzhemier''s deaths]]-weekly_deaths_location_cause_and_excess_deaths_care_homes[[#This Row],[Dementia / Alzheimer''s five year average]],"")</f>
        <v>-11</v>
      </c>
      <c r="M111" s="25">
        <v>53</v>
      </c>
      <c r="N111" s="25">
        <v>53</v>
      </c>
      <c r="O111" s="25">
        <f>IFERROR(weekly_deaths_location_cause_and_excess_deaths_care_homes[[#This Row],[Circulatory deaths]]-weekly_deaths_location_cause_and_excess_deaths_care_homes[[#This Row],[Circulatory five year average]],"")</f>
        <v>0</v>
      </c>
      <c r="P111" s="25">
        <v>18</v>
      </c>
      <c r="Q111" s="25">
        <v>25</v>
      </c>
      <c r="R111" s="25">
        <f>IFERROR(weekly_deaths_location_cause_and_excess_deaths_care_homes[[#This Row],[Respiratory deaths]]-weekly_deaths_location_cause_and_excess_deaths_care_homes[[#This Row],[Respiratory five year average]],"")</f>
        <v>-7</v>
      </c>
      <c r="S111" s="25">
        <v>4</v>
      </c>
      <c r="T111" s="54">
        <v>46</v>
      </c>
      <c r="U111" s="54">
        <v>49</v>
      </c>
      <c r="V111" s="25">
        <f>IFERROR(weekly_deaths_location_cause_and_excess_deaths_care_homes[[#This Row],[Other causes]]-weekly_deaths_location_cause_and_excess_deaths_care_homes[[#This Row],[Other causes five year average]],"")</f>
        <v>-3</v>
      </c>
    </row>
    <row r="112" spans="1:22" x14ac:dyDescent="0.35">
      <c r="A112" s="14" t="s">
        <v>63</v>
      </c>
      <c r="B112" s="15">
        <v>51</v>
      </c>
      <c r="C112" s="16">
        <v>44550</v>
      </c>
      <c r="D112" s="59">
        <v>275</v>
      </c>
      <c r="E112" s="2">
        <v>305</v>
      </c>
      <c r="F112" s="2">
        <f>IFERROR(weekly_deaths_location_cause_and_excess_deaths_care_homes[[#This Row],[All causes]]-weekly_deaths_location_cause_and_excess_deaths_care_homes[[#This Row],[All causes five year average]],"")</f>
        <v>-30</v>
      </c>
      <c r="G112" s="2">
        <v>56</v>
      </c>
      <c r="H112" s="2">
        <v>68</v>
      </c>
      <c r="I112" s="2">
        <f>IFERROR(weekly_deaths_location_cause_and_excess_deaths_care_homes[[#This Row],[Cancer deaths]]-weekly_deaths_location_cause_and_excess_deaths_care_homes[[#This Row],[Cancer five year average]],"")</f>
        <v>-12</v>
      </c>
      <c r="J112" s="2">
        <v>100</v>
      </c>
      <c r="K112" s="2">
        <v>105</v>
      </c>
      <c r="L112" s="2">
        <f>IFERROR(weekly_deaths_location_cause_and_excess_deaths_care_homes[[#This Row],[Dementia / Alzhemier''s deaths]]-weekly_deaths_location_cause_and_excess_deaths_care_homes[[#This Row],[Dementia / Alzheimer''s five year average]],"")</f>
        <v>-5</v>
      </c>
      <c r="M112" s="25">
        <v>52</v>
      </c>
      <c r="N112" s="25">
        <v>57</v>
      </c>
      <c r="O112" s="25">
        <f>IFERROR(weekly_deaths_location_cause_and_excess_deaths_care_homes[[#This Row],[Circulatory deaths]]-weekly_deaths_location_cause_and_excess_deaths_care_homes[[#This Row],[Circulatory five year average]],"")</f>
        <v>-5</v>
      </c>
      <c r="P112" s="25">
        <v>12</v>
      </c>
      <c r="Q112" s="25">
        <v>28</v>
      </c>
      <c r="R112" s="25">
        <f>IFERROR(weekly_deaths_location_cause_and_excess_deaths_care_homes[[#This Row],[Respiratory deaths]]-weekly_deaths_location_cause_and_excess_deaths_care_homes[[#This Row],[Respiratory five year average]],"")</f>
        <v>-16</v>
      </c>
      <c r="S112" s="25">
        <v>5</v>
      </c>
      <c r="T112" s="54">
        <v>50</v>
      </c>
      <c r="U112" s="54">
        <v>47</v>
      </c>
      <c r="V112" s="25">
        <f>IFERROR(weekly_deaths_location_cause_and_excess_deaths_care_homes[[#This Row],[Other causes]]-weekly_deaths_location_cause_and_excess_deaths_care_homes[[#This Row],[Other causes five year average]],"")</f>
        <v>3</v>
      </c>
    </row>
    <row r="113" spans="1:23" x14ac:dyDescent="0.35">
      <c r="A113" s="14" t="s">
        <v>63</v>
      </c>
      <c r="B113" s="15">
        <v>52</v>
      </c>
      <c r="C113" s="16">
        <v>44557</v>
      </c>
      <c r="D113" s="59">
        <v>259</v>
      </c>
      <c r="E113" s="2">
        <v>271</v>
      </c>
      <c r="F113" s="2">
        <f>IFERROR(weekly_deaths_location_cause_and_excess_deaths_care_homes[[#This Row],[All causes]]-weekly_deaths_location_cause_and_excess_deaths_care_homes[[#This Row],[All causes five year average]],"")</f>
        <v>-12</v>
      </c>
      <c r="G113" s="2">
        <v>47</v>
      </c>
      <c r="H113" s="2">
        <v>65</v>
      </c>
      <c r="I113" s="2">
        <f>IFERROR(weekly_deaths_location_cause_and_excess_deaths_care_homes[[#This Row],[Cancer deaths]]-weekly_deaths_location_cause_and_excess_deaths_care_homes[[#This Row],[Cancer five year average]],"")</f>
        <v>-18</v>
      </c>
      <c r="J113" s="2">
        <v>91</v>
      </c>
      <c r="K113" s="2">
        <v>90</v>
      </c>
      <c r="L113" s="2">
        <f>IFERROR(weekly_deaths_location_cause_and_excess_deaths_care_homes[[#This Row],[Dementia / Alzhemier''s deaths]]-weekly_deaths_location_cause_and_excess_deaths_care_homes[[#This Row],[Dementia / Alzheimer''s five year average]],"")</f>
        <v>1</v>
      </c>
      <c r="M113" s="25">
        <v>42</v>
      </c>
      <c r="N113" s="25">
        <v>50</v>
      </c>
      <c r="O113" s="25">
        <f>IFERROR(weekly_deaths_location_cause_and_excess_deaths_care_homes[[#This Row],[Circulatory deaths]]-weekly_deaths_location_cause_and_excess_deaths_care_homes[[#This Row],[Circulatory five year average]],"")</f>
        <v>-8</v>
      </c>
      <c r="P113" s="25">
        <v>24</v>
      </c>
      <c r="Q113" s="25">
        <v>30</v>
      </c>
      <c r="R113" s="25">
        <f>IFERROR(weekly_deaths_location_cause_and_excess_deaths_care_homes[[#This Row],[Respiratory deaths]]-weekly_deaths_location_cause_and_excess_deaths_care_homes[[#This Row],[Respiratory five year average]],"")</f>
        <v>-6</v>
      </c>
      <c r="S113" s="25">
        <v>3</v>
      </c>
      <c r="T113" s="54">
        <v>52</v>
      </c>
      <c r="U113" s="54">
        <v>36</v>
      </c>
      <c r="V113" s="25">
        <f>IFERROR(weekly_deaths_location_cause_and_excess_deaths_care_homes[[#This Row],[Other causes]]-weekly_deaths_location_cause_and_excess_deaths_care_homes[[#This Row],[Other causes five year average]],"")</f>
        <v>16</v>
      </c>
    </row>
    <row r="115" spans="1:23" x14ac:dyDescent="0.35">
      <c r="A115" s="22" t="s">
        <v>178</v>
      </c>
      <c r="B115" s="23"/>
      <c r="E115" s="24"/>
      <c r="F115" s="24"/>
    </row>
    <row r="116" spans="1:23" s="64" customFormat="1" ht="62.5" thickBot="1" x14ac:dyDescent="0.4">
      <c r="A116" s="10" t="s">
        <v>62</v>
      </c>
      <c r="B116" s="13" t="s">
        <v>57</v>
      </c>
      <c r="C116" s="13" t="s">
        <v>85</v>
      </c>
      <c r="D116" s="9" t="s">
        <v>80</v>
      </c>
      <c r="E116" s="10" t="s">
        <v>133</v>
      </c>
      <c r="F116" s="10" t="s">
        <v>140</v>
      </c>
      <c r="G116" s="10" t="s">
        <v>81</v>
      </c>
      <c r="H116" s="10" t="s">
        <v>136</v>
      </c>
      <c r="I116" s="10" t="s">
        <v>137</v>
      </c>
      <c r="J116" s="10" t="s">
        <v>84</v>
      </c>
      <c r="K116" s="10" t="s">
        <v>138</v>
      </c>
      <c r="L116" s="10" t="s">
        <v>139</v>
      </c>
      <c r="M116" s="10" t="s">
        <v>148</v>
      </c>
      <c r="N116" s="10" t="s">
        <v>149</v>
      </c>
      <c r="O116" s="10" t="s">
        <v>150</v>
      </c>
      <c r="P116" s="10" t="s">
        <v>82</v>
      </c>
      <c r="Q116" s="10" t="s">
        <v>141</v>
      </c>
      <c r="R116" s="10" t="s">
        <v>142</v>
      </c>
      <c r="S116" s="10" t="s">
        <v>83</v>
      </c>
      <c r="T116" s="10" t="s">
        <v>87</v>
      </c>
      <c r="U116" s="10" t="s">
        <v>143</v>
      </c>
      <c r="V116" s="10" t="s">
        <v>144</v>
      </c>
      <c r="W116" s="33"/>
    </row>
    <row r="117" spans="1:23" x14ac:dyDescent="0.35">
      <c r="A117" s="14" t="s">
        <v>63</v>
      </c>
      <c r="B117" s="15">
        <v>1</v>
      </c>
      <c r="C117" s="16">
        <v>44200</v>
      </c>
      <c r="D117" s="59">
        <v>510</v>
      </c>
      <c r="E117" s="2">
        <v>313</v>
      </c>
      <c r="F117" s="2">
        <f>IFERROR(weekly_deaths_location_cause_and_excess_deaths_home_non_institution[[#This Row],[All causes]]-weekly_deaths_location_cause_and_excess_deaths_home_non_institution[[#This Row],[All causes five year average]],"")</f>
        <v>197</v>
      </c>
      <c r="G117" s="2">
        <v>162</v>
      </c>
      <c r="H117" s="2">
        <v>99</v>
      </c>
      <c r="I117" s="2">
        <f>IFERROR(weekly_deaths_location_cause_and_excess_deaths_home_non_institution[[#This Row],[Cancer deaths]]-weekly_deaths_location_cause_and_excess_deaths_home_non_institution[[#This Row],[Cancer five year average]],"")</f>
        <v>63</v>
      </c>
      <c r="J117" s="2">
        <v>25</v>
      </c>
      <c r="K117" s="2">
        <v>11</v>
      </c>
      <c r="L117" s="2">
        <f>IFERROR(weekly_deaths_location_cause_and_excess_deaths_home_non_institution[[#This Row],[Dementia / Alzhemier''s deaths]]-weekly_deaths_location_cause_and_excess_deaths_home_non_institution[[#This Row],[Dementia / Alzheimer''s five year average]],"")</f>
        <v>14</v>
      </c>
      <c r="M117" s="25">
        <v>145</v>
      </c>
      <c r="N117" s="25">
        <v>99</v>
      </c>
      <c r="O117" s="25">
        <f>IFERROR(weekly_deaths_location_cause_and_excess_deaths_home_non_institution[[#This Row],[Circulatory deaths]]-weekly_deaths_location_cause_and_excess_deaths_home_non_institution[[#This Row],[Circulatory five year average]],"")</f>
        <v>46</v>
      </c>
      <c r="P117" s="25">
        <v>37</v>
      </c>
      <c r="Q117" s="25">
        <v>33</v>
      </c>
      <c r="R117" s="25">
        <f>IFERROR(weekly_deaths_location_cause_and_excess_deaths_home_non_institution[[#This Row],[Respiratory deaths]]-weekly_deaths_location_cause_and_excess_deaths_home_non_institution[[#This Row],[Respiratory five year average]],"")</f>
        <v>4</v>
      </c>
      <c r="S117" s="25">
        <v>16</v>
      </c>
      <c r="T117" s="54">
        <v>125</v>
      </c>
      <c r="U117" s="54">
        <v>73</v>
      </c>
      <c r="V117" s="25">
        <f>IFERROR(weekly_deaths_location_cause_and_excess_deaths_home_non_institution[[#This Row],[Other causes]]-weekly_deaths_location_cause_and_excess_deaths_home_non_institution[[#This Row],[Other causes five year average]],"")</f>
        <v>52</v>
      </c>
    </row>
    <row r="118" spans="1:23" x14ac:dyDescent="0.35">
      <c r="A118" s="14" t="s">
        <v>63</v>
      </c>
      <c r="B118" s="15">
        <v>2</v>
      </c>
      <c r="C118" s="16">
        <v>44207</v>
      </c>
      <c r="D118" s="59">
        <v>503</v>
      </c>
      <c r="E118" s="2">
        <v>402</v>
      </c>
      <c r="F118" s="2">
        <f>IFERROR(weekly_deaths_location_cause_and_excess_deaths_home_non_institution[[#This Row],[All causes]]-weekly_deaths_location_cause_and_excess_deaths_home_non_institution[[#This Row],[All causes five year average]],"")</f>
        <v>101</v>
      </c>
      <c r="G118" s="2">
        <v>142</v>
      </c>
      <c r="H118" s="2">
        <v>101</v>
      </c>
      <c r="I118" s="2">
        <f>IFERROR(weekly_deaths_location_cause_and_excess_deaths_home_non_institution[[#This Row],[Cancer deaths]]-weekly_deaths_location_cause_and_excess_deaths_home_non_institution[[#This Row],[Cancer five year average]],"")</f>
        <v>41</v>
      </c>
      <c r="J118" s="2">
        <v>13</v>
      </c>
      <c r="K118" s="2">
        <v>16</v>
      </c>
      <c r="L118" s="2">
        <f>IFERROR(weekly_deaths_location_cause_and_excess_deaths_home_non_institution[[#This Row],[Dementia / Alzhemier''s deaths]]-weekly_deaths_location_cause_and_excess_deaths_home_non_institution[[#This Row],[Dementia / Alzheimer''s five year average]],"")</f>
        <v>-3</v>
      </c>
      <c r="M118" s="25">
        <v>152</v>
      </c>
      <c r="N118" s="25">
        <v>101</v>
      </c>
      <c r="O118" s="25">
        <f>IFERROR(weekly_deaths_location_cause_and_excess_deaths_home_non_institution[[#This Row],[Circulatory deaths]]-weekly_deaths_location_cause_and_excess_deaths_home_non_institution[[#This Row],[Circulatory five year average]],"")</f>
        <v>51</v>
      </c>
      <c r="P118" s="25">
        <v>48</v>
      </c>
      <c r="Q118" s="25">
        <v>41</v>
      </c>
      <c r="R118" s="25">
        <f>IFERROR(weekly_deaths_location_cause_and_excess_deaths_home_non_institution[[#This Row],[Respiratory deaths]]-weekly_deaths_location_cause_and_excess_deaths_home_non_institution[[#This Row],[Respiratory five year average]],"")</f>
        <v>7</v>
      </c>
      <c r="S118" s="25">
        <v>22</v>
      </c>
      <c r="T118" s="54">
        <v>126</v>
      </c>
      <c r="U118" s="54">
        <v>97</v>
      </c>
      <c r="V118" s="25">
        <f>IFERROR(weekly_deaths_location_cause_and_excess_deaths_home_non_institution[[#This Row],[Other causes]]-weekly_deaths_location_cause_and_excess_deaths_home_non_institution[[#This Row],[Other causes five year average]],"")</f>
        <v>29</v>
      </c>
    </row>
    <row r="119" spans="1:23" x14ac:dyDescent="0.35">
      <c r="A119" s="14" t="s">
        <v>63</v>
      </c>
      <c r="B119" s="15">
        <v>3</v>
      </c>
      <c r="C119" s="16">
        <v>44214</v>
      </c>
      <c r="D119" s="59">
        <v>481</v>
      </c>
      <c r="E119" s="2">
        <v>333</v>
      </c>
      <c r="F119" s="2">
        <f>IFERROR(weekly_deaths_location_cause_and_excess_deaths_home_non_institution[[#This Row],[All causes]]-weekly_deaths_location_cause_and_excess_deaths_home_non_institution[[#This Row],[All causes five year average]],"")</f>
        <v>148</v>
      </c>
      <c r="G119" s="2">
        <v>148</v>
      </c>
      <c r="H119" s="2">
        <v>93</v>
      </c>
      <c r="I119" s="2">
        <f>IFERROR(weekly_deaths_location_cause_and_excess_deaths_home_non_institution[[#This Row],[Cancer deaths]]-weekly_deaths_location_cause_and_excess_deaths_home_non_institution[[#This Row],[Cancer five year average]],"")</f>
        <v>55</v>
      </c>
      <c r="J119" s="2">
        <v>16</v>
      </c>
      <c r="K119" s="2">
        <v>12</v>
      </c>
      <c r="L119" s="2">
        <f>IFERROR(weekly_deaths_location_cause_and_excess_deaths_home_non_institution[[#This Row],[Dementia / Alzhemier''s deaths]]-weekly_deaths_location_cause_and_excess_deaths_home_non_institution[[#This Row],[Dementia / Alzheimer''s five year average]],"")</f>
        <v>4</v>
      </c>
      <c r="M119" s="25">
        <v>152</v>
      </c>
      <c r="N119" s="25">
        <v>93</v>
      </c>
      <c r="O119" s="25">
        <f>IFERROR(weekly_deaths_location_cause_and_excess_deaths_home_non_institution[[#This Row],[Circulatory deaths]]-weekly_deaths_location_cause_and_excess_deaths_home_non_institution[[#This Row],[Circulatory five year average]],"")</f>
        <v>59</v>
      </c>
      <c r="P119" s="25">
        <v>21</v>
      </c>
      <c r="Q119" s="25">
        <v>35</v>
      </c>
      <c r="R119" s="25">
        <f>IFERROR(weekly_deaths_location_cause_and_excess_deaths_home_non_institution[[#This Row],[Respiratory deaths]]-weekly_deaths_location_cause_and_excess_deaths_home_non_institution[[#This Row],[Respiratory five year average]],"")</f>
        <v>-14</v>
      </c>
      <c r="S119" s="25">
        <v>29</v>
      </c>
      <c r="T119" s="54">
        <v>115</v>
      </c>
      <c r="U119" s="54">
        <v>80</v>
      </c>
      <c r="V119" s="25">
        <f>IFERROR(weekly_deaths_location_cause_and_excess_deaths_home_non_institution[[#This Row],[Other causes]]-weekly_deaths_location_cause_and_excess_deaths_home_non_institution[[#This Row],[Other causes five year average]],"")</f>
        <v>35</v>
      </c>
    </row>
    <row r="120" spans="1:23" x14ac:dyDescent="0.35">
      <c r="A120" s="14" t="s">
        <v>63</v>
      </c>
      <c r="B120" s="15">
        <v>4</v>
      </c>
      <c r="C120" s="16">
        <v>44221</v>
      </c>
      <c r="D120" s="59">
        <v>505</v>
      </c>
      <c r="E120" s="2">
        <v>338</v>
      </c>
      <c r="F120" s="2">
        <f>IFERROR(weekly_deaths_location_cause_and_excess_deaths_home_non_institution[[#This Row],[All causes]]-weekly_deaths_location_cause_and_excess_deaths_home_non_institution[[#This Row],[All causes five year average]],"")</f>
        <v>167</v>
      </c>
      <c r="G120" s="2">
        <v>161</v>
      </c>
      <c r="H120" s="2">
        <v>97</v>
      </c>
      <c r="I120" s="2">
        <f>IFERROR(weekly_deaths_location_cause_and_excess_deaths_home_non_institution[[#This Row],[Cancer deaths]]-weekly_deaths_location_cause_and_excess_deaths_home_non_institution[[#This Row],[Cancer five year average]],"")</f>
        <v>64</v>
      </c>
      <c r="J120" s="2">
        <v>21</v>
      </c>
      <c r="K120" s="2">
        <v>11</v>
      </c>
      <c r="L120" s="2">
        <f>IFERROR(weekly_deaths_location_cause_and_excess_deaths_home_non_institution[[#This Row],[Dementia / Alzhemier''s deaths]]-weekly_deaths_location_cause_and_excess_deaths_home_non_institution[[#This Row],[Dementia / Alzheimer''s five year average]],"")</f>
        <v>10</v>
      </c>
      <c r="M120" s="25">
        <v>138</v>
      </c>
      <c r="N120" s="25">
        <v>97</v>
      </c>
      <c r="O120" s="25">
        <f>IFERROR(weekly_deaths_location_cause_and_excess_deaths_home_non_institution[[#This Row],[Circulatory deaths]]-weekly_deaths_location_cause_and_excess_deaths_home_non_institution[[#This Row],[Circulatory five year average]],"")</f>
        <v>41</v>
      </c>
      <c r="P120" s="25">
        <v>32</v>
      </c>
      <c r="Q120" s="25">
        <v>35</v>
      </c>
      <c r="R120" s="25">
        <f>IFERROR(weekly_deaths_location_cause_and_excess_deaths_home_non_institution[[#This Row],[Respiratory deaths]]-weekly_deaths_location_cause_and_excess_deaths_home_non_institution[[#This Row],[Respiratory five year average]],"")</f>
        <v>-3</v>
      </c>
      <c r="S120" s="25">
        <v>32</v>
      </c>
      <c r="T120" s="54">
        <v>121</v>
      </c>
      <c r="U120" s="54">
        <v>85</v>
      </c>
      <c r="V120" s="25">
        <f>IFERROR(weekly_deaths_location_cause_and_excess_deaths_home_non_institution[[#This Row],[Other causes]]-weekly_deaths_location_cause_and_excess_deaths_home_non_institution[[#This Row],[Other causes five year average]],"")</f>
        <v>36</v>
      </c>
    </row>
    <row r="121" spans="1:23" x14ac:dyDescent="0.35">
      <c r="A121" s="14" t="s">
        <v>63</v>
      </c>
      <c r="B121" s="15">
        <v>5</v>
      </c>
      <c r="C121" s="16">
        <v>44228</v>
      </c>
      <c r="D121" s="59">
        <v>471</v>
      </c>
      <c r="E121" s="2">
        <v>307</v>
      </c>
      <c r="F121" s="2">
        <f>IFERROR(weekly_deaths_location_cause_and_excess_deaths_home_non_institution[[#This Row],[All causes]]-weekly_deaths_location_cause_and_excess_deaths_home_non_institution[[#This Row],[All causes five year average]],"")</f>
        <v>164</v>
      </c>
      <c r="G121" s="2">
        <v>144</v>
      </c>
      <c r="H121" s="2">
        <v>83</v>
      </c>
      <c r="I121" s="2">
        <f>IFERROR(weekly_deaths_location_cause_and_excess_deaths_home_non_institution[[#This Row],[Cancer deaths]]-weekly_deaths_location_cause_and_excess_deaths_home_non_institution[[#This Row],[Cancer five year average]],"")</f>
        <v>61</v>
      </c>
      <c r="J121" s="2">
        <v>23</v>
      </c>
      <c r="K121" s="2">
        <v>9</v>
      </c>
      <c r="L121" s="2">
        <f>IFERROR(weekly_deaths_location_cause_and_excess_deaths_home_non_institution[[#This Row],[Dementia / Alzhemier''s deaths]]-weekly_deaths_location_cause_and_excess_deaths_home_non_institution[[#This Row],[Dementia / Alzheimer''s five year average]],"")</f>
        <v>14</v>
      </c>
      <c r="M121" s="25">
        <v>142</v>
      </c>
      <c r="N121" s="25">
        <v>83</v>
      </c>
      <c r="O121" s="25">
        <f>IFERROR(weekly_deaths_location_cause_and_excess_deaths_home_non_institution[[#This Row],[Circulatory deaths]]-weekly_deaths_location_cause_and_excess_deaths_home_non_institution[[#This Row],[Circulatory five year average]],"")</f>
        <v>59</v>
      </c>
      <c r="P121" s="25">
        <v>24</v>
      </c>
      <c r="Q121" s="25">
        <v>34</v>
      </c>
      <c r="R121" s="25">
        <f>IFERROR(weekly_deaths_location_cause_and_excess_deaths_home_non_institution[[#This Row],[Respiratory deaths]]-weekly_deaths_location_cause_and_excess_deaths_home_non_institution[[#This Row],[Respiratory five year average]],"")</f>
        <v>-10</v>
      </c>
      <c r="S121" s="25">
        <v>18</v>
      </c>
      <c r="T121" s="54">
        <v>120</v>
      </c>
      <c r="U121" s="54">
        <v>86</v>
      </c>
      <c r="V121" s="25">
        <f>IFERROR(weekly_deaths_location_cause_and_excess_deaths_home_non_institution[[#This Row],[Other causes]]-weekly_deaths_location_cause_and_excess_deaths_home_non_institution[[#This Row],[Other causes five year average]],"")</f>
        <v>34</v>
      </c>
    </row>
    <row r="122" spans="1:23" x14ac:dyDescent="0.35">
      <c r="A122" s="14" t="s">
        <v>63</v>
      </c>
      <c r="B122" s="15">
        <v>6</v>
      </c>
      <c r="C122" s="16">
        <v>44235</v>
      </c>
      <c r="D122" s="59">
        <v>469</v>
      </c>
      <c r="E122" s="2">
        <v>321</v>
      </c>
      <c r="F122" s="2">
        <f>IFERROR(weekly_deaths_location_cause_and_excess_deaths_home_non_institution[[#This Row],[All causes]]-weekly_deaths_location_cause_and_excess_deaths_home_non_institution[[#This Row],[All causes five year average]],"")</f>
        <v>148</v>
      </c>
      <c r="G122" s="2">
        <v>145</v>
      </c>
      <c r="H122" s="2">
        <v>99</v>
      </c>
      <c r="I122" s="2">
        <f>IFERROR(weekly_deaths_location_cause_and_excess_deaths_home_non_institution[[#This Row],[Cancer deaths]]-weekly_deaths_location_cause_and_excess_deaths_home_non_institution[[#This Row],[Cancer five year average]],"")</f>
        <v>46</v>
      </c>
      <c r="J122" s="2">
        <v>20</v>
      </c>
      <c r="K122" s="2">
        <v>11</v>
      </c>
      <c r="L122" s="2">
        <f>IFERROR(weekly_deaths_location_cause_and_excess_deaths_home_non_institution[[#This Row],[Dementia / Alzhemier''s deaths]]-weekly_deaths_location_cause_and_excess_deaths_home_non_institution[[#This Row],[Dementia / Alzheimer''s five year average]],"")</f>
        <v>9</v>
      </c>
      <c r="M122" s="25">
        <v>151</v>
      </c>
      <c r="N122" s="25">
        <v>99</v>
      </c>
      <c r="O122" s="25">
        <f>IFERROR(weekly_deaths_location_cause_and_excess_deaths_home_non_institution[[#This Row],[Circulatory deaths]]-weekly_deaths_location_cause_and_excess_deaths_home_non_institution[[#This Row],[Circulatory five year average]],"")</f>
        <v>52</v>
      </c>
      <c r="P122" s="25">
        <v>34</v>
      </c>
      <c r="Q122" s="25">
        <v>30</v>
      </c>
      <c r="R122" s="25">
        <f>IFERROR(weekly_deaths_location_cause_and_excess_deaths_home_non_institution[[#This Row],[Respiratory deaths]]-weekly_deaths_location_cause_and_excess_deaths_home_non_institution[[#This Row],[Respiratory five year average]],"")</f>
        <v>4</v>
      </c>
      <c r="S122" s="25">
        <v>13</v>
      </c>
      <c r="T122" s="54">
        <v>106</v>
      </c>
      <c r="U122" s="54">
        <v>82</v>
      </c>
      <c r="V122" s="25">
        <f>IFERROR(weekly_deaths_location_cause_and_excess_deaths_home_non_institution[[#This Row],[Other causes]]-weekly_deaths_location_cause_and_excess_deaths_home_non_institution[[#This Row],[Other causes five year average]],"")</f>
        <v>24</v>
      </c>
    </row>
    <row r="123" spans="1:23" x14ac:dyDescent="0.35">
      <c r="A123" s="14" t="s">
        <v>63</v>
      </c>
      <c r="B123" s="15">
        <v>7</v>
      </c>
      <c r="C123" s="16">
        <v>44242</v>
      </c>
      <c r="D123" s="59">
        <v>477</v>
      </c>
      <c r="E123" s="2">
        <v>320</v>
      </c>
      <c r="F123" s="2">
        <f>IFERROR(weekly_deaths_location_cause_and_excess_deaths_home_non_institution[[#This Row],[All causes]]-weekly_deaths_location_cause_and_excess_deaths_home_non_institution[[#This Row],[All causes five year average]],"")</f>
        <v>157</v>
      </c>
      <c r="G123" s="2">
        <v>140</v>
      </c>
      <c r="H123" s="2">
        <v>106</v>
      </c>
      <c r="I123" s="2">
        <f>IFERROR(weekly_deaths_location_cause_and_excess_deaths_home_non_institution[[#This Row],[Cancer deaths]]-weekly_deaths_location_cause_and_excess_deaths_home_non_institution[[#This Row],[Cancer five year average]],"")</f>
        <v>34</v>
      </c>
      <c r="J123" s="2">
        <v>26</v>
      </c>
      <c r="K123" s="2">
        <v>12</v>
      </c>
      <c r="L123" s="2">
        <f>IFERROR(weekly_deaths_location_cause_and_excess_deaths_home_non_institution[[#This Row],[Dementia / Alzhemier''s deaths]]-weekly_deaths_location_cause_and_excess_deaths_home_non_institution[[#This Row],[Dementia / Alzheimer''s five year average]],"")</f>
        <v>14</v>
      </c>
      <c r="M123" s="25">
        <v>145</v>
      </c>
      <c r="N123" s="25">
        <v>106</v>
      </c>
      <c r="O123" s="25">
        <f>IFERROR(weekly_deaths_location_cause_and_excess_deaths_home_non_institution[[#This Row],[Circulatory deaths]]-weekly_deaths_location_cause_and_excess_deaths_home_non_institution[[#This Row],[Circulatory five year average]],"")</f>
        <v>39</v>
      </c>
      <c r="P123" s="25">
        <v>39</v>
      </c>
      <c r="Q123" s="25">
        <v>28</v>
      </c>
      <c r="R123" s="25">
        <f>IFERROR(weekly_deaths_location_cause_and_excess_deaths_home_non_institution[[#This Row],[Respiratory deaths]]-weekly_deaths_location_cause_and_excess_deaths_home_non_institution[[#This Row],[Respiratory five year average]],"")</f>
        <v>11</v>
      </c>
      <c r="S123" s="25">
        <v>14</v>
      </c>
      <c r="T123" s="54">
        <v>113</v>
      </c>
      <c r="U123" s="54">
        <v>73</v>
      </c>
      <c r="V123" s="25">
        <f>IFERROR(weekly_deaths_location_cause_and_excess_deaths_home_non_institution[[#This Row],[Other causes]]-weekly_deaths_location_cause_and_excess_deaths_home_non_institution[[#This Row],[Other causes five year average]],"")</f>
        <v>40</v>
      </c>
    </row>
    <row r="124" spans="1:23" x14ac:dyDescent="0.35">
      <c r="A124" s="14" t="s">
        <v>63</v>
      </c>
      <c r="B124" s="15">
        <v>8</v>
      </c>
      <c r="C124" s="16">
        <v>44249</v>
      </c>
      <c r="D124" s="59">
        <v>434</v>
      </c>
      <c r="E124" s="2">
        <v>324</v>
      </c>
      <c r="F124" s="2">
        <f>IFERROR(weekly_deaths_location_cause_and_excess_deaths_home_non_institution[[#This Row],[All causes]]-weekly_deaths_location_cause_and_excess_deaths_home_non_institution[[#This Row],[All causes five year average]],"")</f>
        <v>110</v>
      </c>
      <c r="G124" s="2">
        <v>134</v>
      </c>
      <c r="H124" s="2">
        <v>101</v>
      </c>
      <c r="I124" s="2">
        <f>IFERROR(weekly_deaths_location_cause_and_excess_deaths_home_non_institution[[#This Row],[Cancer deaths]]-weekly_deaths_location_cause_and_excess_deaths_home_non_institution[[#This Row],[Cancer five year average]],"")</f>
        <v>33</v>
      </c>
      <c r="J124" s="2">
        <v>22</v>
      </c>
      <c r="K124" s="2">
        <v>12</v>
      </c>
      <c r="L124" s="2">
        <f>IFERROR(weekly_deaths_location_cause_and_excess_deaths_home_non_institution[[#This Row],[Dementia / Alzhemier''s deaths]]-weekly_deaths_location_cause_and_excess_deaths_home_non_institution[[#This Row],[Dementia / Alzheimer''s five year average]],"")</f>
        <v>10</v>
      </c>
      <c r="M124" s="25">
        <v>129</v>
      </c>
      <c r="N124" s="25">
        <v>101</v>
      </c>
      <c r="O124" s="25">
        <f>IFERROR(weekly_deaths_location_cause_and_excess_deaths_home_non_institution[[#This Row],[Circulatory deaths]]-weekly_deaths_location_cause_and_excess_deaths_home_non_institution[[#This Row],[Circulatory five year average]],"")</f>
        <v>28</v>
      </c>
      <c r="P124" s="25">
        <v>27</v>
      </c>
      <c r="Q124" s="25">
        <v>36</v>
      </c>
      <c r="R124" s="25">
        <f>IFERROR(weekly_deaths_location_cause_and_excess_deaths_home_non_institution[[#This Row],[Respiratory deaths]]-weekly_deaths_location_cause_and_excess_deaths_home_non_institution[[#This Row],[Respiratory five year average]],"")</f>
        <v>-9</v>
      </c>
      <c r="S124" s="25">
        <v>9</v>
      </c>
      <c r="T124" s="54">
        <v>113</v>
      </c>
      <c r="U124" s="54">
        <v>81</v>
      </c>
      <c r="V124" s="25">
        <f>IFERROR(weekly_deaths_location_cause_and_excess_deaths_home_non_institution[[#This Row],[Other causes]]-weekly_deaths_location_cause_and_excess_deaths_home_non_institution[[#This Row],[Other causes five year average]],"")</f>
        <v>32</v>
      </c>
    </row>
    <row r="125" spans="1:23" x14ac:dyDescent="0.35">
      <c r="A125" s="14" t="s">
        <v>63</v>
      </c>
      <c r="B125" s="15">
        <v>9</v>
      </c>
      <c r="C125" s="16">
        <v>44256</v>
      </c>
      <c r="D125" s="59">
        <v>430</v>
      </c>
      <c r="E125" s="2">
        <v>310</v>
      </c>
      <c r="F125" s="2">
        <f>IFERROR(weekly_deaths_location_cause_and_excess_deaths_home_non_institution[[#This Row],[All causes]]-weekly_deaths_location_cause_and_excess_deaths_home_non_institution[[#This Row],[All causes five year average]],"")</f>
        <v>120</v>
      </c>
      <c r="G125" s="2">
        <v>149</v>
      </c>
      <c r="H125" s="2">
        <v>95</v>
      </c>
      <c r="I125" s="2">
        <f>IFERROR(weekly_deaths_location_cause_and_excess_deaths_home_non_institution[[#This Row],[Cancer deaths]]-weekly_deaths_location_cause_and_excess_deaths_home_non_institution[[#This Row],[Cancer five year average]],"")</f>
        <v>54</v>
      </c>
      <c r="J125" s="2">
        <v>15</v>
      </c>
      <c r="K125" s="2">
        <v>12</v>
      </c>
      <c r="L125" s="2">
        <f>IFERROR(weekly_deaths_location_cause_and_excess_deaths_home_non_institution[[#This Row],[Dementia / Alzhemier''s deaths]]-weekly_deaths_location_cause_and_excess_deaths_home_non_institution[[#This Row],[Dementia / Alzheimer''s five year average]],"")</f>
        <v>3</v>
      </c>
      <c r="M125" s="25">
        <v>107</v>
      </c>
      <c r="N125" s="25">
        <v>95</v>
      </c>
      <c r="O125" s="25">
        <f>IFERROR(weekly_deaths_location_cause_and_excess_deaths_home_non_institution[[#This Row],[Circulatory deaths]]-weekly_deaths_location_cause_and_excess_deaths_home_non_institution[[#This Row],[Circulatory five year average]],"")</f>
        <v>12</v>
      </c>
      <c r="P125" s="25">
        <v>37</v>
      </c>
      <c r="Q125" s="25">
        <v>30</v>
      </c>
      <c r="R125" s="25">
        <f>IFERROR(weekly_deaths_location_cause_and_excess_deaths_home_non_institution[[#This Row],[Respiratory deaths]]-weekly_deaths_location_cause_and_excess_deaths_home_non_institution[[#This Row],[Respiratory five year average]],"")</f>
        <v>7</v>
      </c>
      <c r="S125" s="25">
        <v>5</v>
      </c>
      <c r="T125" s="54">
        <v>117</v>
      </c>
      <c r="U125" s="54">
        <v>72</v>
      </c>
      <c r="V125" s="25">
        <f>IFERROR(weekly_deaths_location_cause_and_excess_deaths_home_non_institution[[#This Row],[Other causes]]-weekly_deaths_location_cause_and_excess_deaths_home_non_institution[[#This Row],[Other causes five year average]],"")</f>
        <v>45</v>
      </c>
    </row>
    <row r="126" spans="1:23" x14ac:dyDescent="0.35">
      <c r="A126" s="14" t="s">
        <v>63</v>
      </c>
      <c r="B126" s="15">
        <v>10</v>
      </c>
      <c r="C126" s="16">
        <v>44263</v>
      </c>
      <c r="D126" s="59">
        <v>408</v>
      </c>
      <c r="E126" s="2">
        <v>326</v>
      </c>
      <c r="F126" s="2">
        <f>IFERROR(weekly_deaths_location_cause_and_excess_deaths_home_non_institution[[#This Row],[All causes]]-weekly_deaths_location_cause_and_excess_deaths_home_non_institution[[#This Row],[All causes five year average]],"")</f>
        <v>82</v>
      </c>
      <c r="G126" s="2">
        <v>147</v>
      </c>
      <c r="H126" s="2">
        <v>103</v>
      </c>
      <c r="I126" s="2">
        <f>IFERROR(weekly_deaths_location_cause_and_excess_deaths_home_non_institution[[#This Row],[Cancer deaths]]-weekly_deaths_location_cause_and_excess_deaths_home_non_institution[[#This Row],[Cancer five year average]],"")</f>
        <v>44</v>
      </c>
      <c r="J126" s="2">
        <v>17</v>
      </c>
      <c r="K126" s="2">
        <v>10</v>
      </c>
      <c r="L126" s="2">
        <f>IFERROR(weekly_deaths_location_cause_and_excess_deaths_home_non_institution[[#This Row],[Dementia / Alzhemier''s deaths]]-weekly_deaths_location_cause_and_excess_deaths_home_non_institution[[#This Row],[Dementia / Alzheimer''s five year average]],"")</f>
        <v>7</v>
      </c>
      <c r="M126" s="25">
        <v>116</v>
      </c>
      <c r="N126" s="25">
        <v>103</v>
      </c>
      <c r="O126" s="25">
        <f>IFERROR(weekly_deaths_location_cause_and_excess_deaths_home_non_institution[[#This Row],[Circulatory deaths]]-weekly_deaths_location_cause_and_excess_deaths_home_non_institution[[#This Row],[Circulatory five year average]],"")</f>
        <v>13</v>
      </c>
      <c r="P126" s="25">
        <v>38</v>
      </c>
      <c r="Q126" s="25">
        <v>29</v>
      </c>
      <c r="R126" s="25">
        <f>IFERROR(weekly_deaths_location_cause_and_excess_deaths_home_non_institution[[#This Row],[Respiratory deaths]]-weekly_deaths_location_cause_and_excess_deaths_home_non_institution[[#This Row],[Respiratory five year average]],"")</f>
        <v>9</v>
      </c>
      <c r="S126" s="25">
        <v>4</v>
      </c>
      <c r="T126" s="54">
        <v>86</v>
      </c>
      <c r="U126" s="54">
        <v>83</v>
      </c>
      <c r="V126" s="25">
        <f>IFERROR(weekly_deaths_location_cause_and_excess_deaths_home_non_institution[[#This Row],[Other causes]]-weekly_deaths_location_cause_and_excess_deaths_home_non_institution[[#This Row],[Other causes five year average]],"")</f>
        <v>3</v>
      </c>
    </row>
    <row r="127" spans="1:23" x14ac:dyDescent="0.35">
      <c r="A127" s="14" t="s">
        <v>63</v>
      </c>
      <c r="B127" s="15">
        <v>11</v>
      </c>
      <c r="C127" s="16">
        <v>44270</v>
      </c>
      <c r="D127" s="59">
        <v>425</v>
      </c>
      <c r="E127" s="2">
        <v>297</v>
      </c>
      <c r="F127" s="2">
        <f>IFERROR(weekly_deaths_location_cause_and_excess_deaths_home_non_institution[[#This Row],[All causes]]-weekly_deaths_location_cause_and_excess_deaths_home_non_institution[[#This Row],[All causes five year average]],"")</f>
        <v>128</v>
      </c>
      <c r="G127" s="2">
        <v>146</v>
      </c>
      <c r="H127" s="2">
        <v>90</v>
      </c>
      <c r="I127" s="2">
        <f>IFERROR(weekly_deaths_location_cause_and_excess_deaths_home_non_institution[[#This Row],[Cancer deaths]]-weekly_deaths_location_cause_and_excess_deaths_home_non_institution[[#This Row],[Cancer five year average]],"")</f>
        <v>56</v>
      </c>
      <c r="J127" s="2">
        <v>13</v>
      </c>
      <c r="K127" s="2">
        <v>10</v>
      </c>
      <c r="L127" s="2">
        <f>IFERROR(weekly_deaths_location_cause_and_excess_deaths_home_non_institution[[#This Row],[Dementia / Alzhemier''s deaths]]-weekly_deaths_location_cause_and_excess_deaths_home_non_institution[[#This Row],[Dementia / Alzheimer''s five year average]],"")</f>
        <v>3</v>
      </c>
      <c r="M127" s="25">
        <v>142</v>
      </c>
      <c r="N127" s="25">
        <v>90</v>
      </c>
      <c r="O127" s="25">
        <f>IFERROR(weekly_deaths_location_cause_and_excess_deaths_home_non_institution[[#This Row],[Circulatory deaths]]-weekly_deaths_location_cause_and_excess_deaths_home_non_institution[[#This Row],[Circulatory five year average]],"")</f>
        <v>52</v>
      </c>
      <c r="P127" s="25">
        <v>31</v>
      </c>
      <c r="Q127" s="25">
        <v>28</v>
      </c>
      <c r="R127" s="25">
        <f>IFERROR(weekly_deaths_location_cause_and_excess_deaths_home_non_institution[[#This Row],[Respiratory deaths]]-weekly_deaths_location_cause_and_excess_deaths_home_non_institution[[#This Row],[Respiratory five year average]],"")</f>
        <v>3</v>
      </c>
      <c r="S127" s="25">
        <v>4</v>
      </c>
      <c r="T127" s="54">
        <v>89</v>
      </c>
      <c r="U127" s="54">
        <v>79</v>
      </c>
      <c r="V127" s="25">
        <f>IFERROR(weekly_deaths_location_cause_and_excess_deaths_home_non_institution[[#This Row],[Other causes]]-weekly_deaths_location_cause_and_excess_deaths_home_non_institution[[#This Row],[Other causes five year average]],"")</f>
        <v>10</v>
      </c>
    </row>
    <row r="128" spans="1:23" x14ac:dyDescent="0.35">
      <c r="A128" s="14" t="s">
        <v>63</v>
      </c>
      <c r="B128" s="15">
        <v>12</v>
      </c>
      <c r="C128" s="16">
        <v>44277</v>
      </c>
      <c r="D128" s="59">
        <v>408</v>
      </c>
      <c r="E128" s="2">
        <v>298</v>
      </c>
      <c r="F128" s="2">
        <f>IFERROR(weekly_deaths_location_cause_and_excess_deaths_home_non_institution[[#This Row],[All causes]]-weekly_deaths_location_cause_and_excess_deaths_home_non_institution[[#This Row],[All causes five year average]],"")</f>
        <v>110</v>
      </c>
      <c r="G128" s="2">
        <v>141</v>
      </c>
      <c r="H128" s="2">
        <v>89</v>
      </c>
      <c r="I128" s="2">
        <f>IFERROR(weekly_deaths_location_cause_and_excess_deaths_home_non_institution[[#This Row],[Cancer deaths]]-weekly_deaths_location_cause_and_excess_deaths_home_non_institution[[#This Row],[Cancer five year average]],"")</f>
        <v>52</v>
      </c>
      <c r="J128" s="2">
        <v>17</v>
      </c>
      <c r="K128" s="2">
        <v>12</v>
      </c>
      <c r="L128" s="2">
        <f>IFERROR(weekly_deaths_location_cause_and_excess_deaths_home_non_institution[[#This Row],[Dementia / Alzhemier''s deaths]]-weekly_deaths_location_cause_and_excess_deaths_home_non_institution[[#This Row],[Dementia / Alzheimer''s five year average]],"")</f>
        <v>5</v>
      </c>
      <c r="M128" s="25">
        <v>115</v>
      </c>
      <c r="N128" s="25">
        <v>89</v>
      </c>
      <c r="O128" s="25">
        <f>IFERROR(weekly_deaths_location_cause_and_excess_deaths_home_non_institution[[#This Row],[Circulatory deaths]]-weekly_deaths_location_cause_and_excess_deaths_home_non_institution[[#This Row],[Circulatory five year average]],"")</f>
        <v>26</v>
      </c>
      <c r="P128" s="25">
        <v>33</v>
      </c>
      <c r="Q128" s="25">
        <v>30</v>
      </c>
      <c r="R128" s="25">
        <f>IFERROR(weekly_deaths_location_cause_and_excess_deaths_home_non_institution[[#This Row],[Respiratory deaths]]-weekly_deaths_location_cause_and_excess_deaths_home_non_institution[[#This Row],[Respiratory five year average]],"")</f>
        <v>3</v>
      </c>
      <c r="S128" s="25">
        <v>9</v>
      </c>
      <c r="T128" s="54">
        <v>93</v>
      </c>
      <c r="U128" s="54">
        <v>76</v>
      </c>
      <c r="V128" s="25">
        <f>IFERROR(weekly_deaths_location_cause_and_excess_deaths_home_non_institution[[#This Row],[Other causes]]-weekly_deaths_location_cause_and_excess_deaths_home_non_institution[[#This Row],[Other causes five year average]],"")</f>
        <v>17</v>
      </c>
    </row>
    <row r="129" spans="1:22" x14ac:dyDescent="0.35">
      <c r="A129" s="14" t="s">
        <v>63</v>
      </c>
      <c r="B129" s="15">
        <v>13</v>
      </c>
      <c r="C129" s="16">
        <v>44284</v>
      </c>
      <c r="D129" s="59">
        <v>357</v>
      </c>
      <c r="E129" s="2">
        <v>308</v>
      </c>
      <c r="F129" s="2">
        <f>IFERROR(weekly_deaths_location_cause_and_excess_deaths_home_non_institution[[#This Row],[All causes]]-weekly_deaths_location_cause_and_excess_deaths_home_non_institution[[#This Row],[All causes five year average]],"")</f>
        <v>49</v>
      </c>
      <c r="G129" s="2">
        <v>119</v>
      </c>
      <c r="H129" s="2">
        <v>98</v>
      </c>
      <c r="I129" s="2">
        <f>IFERROR(weekly_deaths_location_cause_and_excess_deaths_home_non_institution[[#This Row],[Cancer deaths]]-weekly_deaths_location_cause_and_excess_deaths_home_non_institution[[#This Row],[Cancer five year average]],"")</f>
        <v>21</v>
      </c>
      <c r="J129" s="2">
        <v>11</v>
      </c>
      <c r="K129" s="2">
        <v>13</v>
      </c>
      <c r="L129" s="2">
        <f>IFERROR(weekly_deaths_location_cause_and_excess_deaths_home_non_institution[[#This Row],[Dementia / Alzhemier''s deaths]]-weekly_deaths_location_cause_and_excess_deaths_home_non_institution[[#This Row],[Dementia / Alzheimer''s five year average]],"")</f>
        <v>-2</v>
      </c>
      <c r="M129" s="25">
        <v>113</v>
      </c>
      <c r="N129" s="25">
        <v>98</v>
      </c>
      <c r="O129" s="25">
        <f>IFERROR(weekly_deaths_location_cause_and_excess_deaths_home_non_institution[[#This Row],[Circulatory deaths]]-weekly_deaths_location_cause_and_excess_deaths_home_non_institution[[#This Row],[Circulatory five year average]],"")</f>
        <v>15</v>
      </c>
      <c r="P129" s="25">
        <v>28</v>
      </c>
      <c r="Q129" s="25">
        <v>28</v>
      </c>
      <c r="R129" s="25">
        <f>IFERROR(weekly_deaths_location_cause_and_excess_deaths_home_non_institution[[#This Row],[Respiratory deaths]]-weekly_deaths_location_cause_and_excess_deaths_home_non_institution[[#This Row],[Respiratory five year average]],"")</f>
        <v>0</v>
      </c>
      <c r="S129" s="25">
        <v>2</v>
      </c>
      <c r="T129" s="54">
        <v>84</v>
      </c>
      <c r="U129" s="54">
        <v>75</v>
      </c>
      <c r="V129" s="25">
        <f>IFERROR(weekly_deaths_location_cause_and_excess_deaths_home_non_institution[[#This Row],[Other causes]]-weekly_deaths_location_cause_and_excess_deaths_home_non_institution[[#This Row],[Other causes five year average]],"")</f>
        <v>9</v>
      </c>
    </row>
    <row r="130" spans="1:22" x14ac:dyDescent="0.35">
      <c r="A130" s="14" t="s">
        <v>63</v>
      </c>
      <c r="B130" s="15">
        <v>14</v>
      </c>
      <c r="C130" s="16">
        <v>44291</v>
      </c>
      <c r="D130" s="59">
        <v>381</v>
      </c>
      <c r="E130" s="2">
        <v>284</v>
      </c>
      <c r="F130" s="2">
        <f>IFERROR(weekly_deaths_location_cause_and_excess_deaths_home_non_institution[[#This Row],[All causes]]-weekly_deaths_location_cause_and_excess_deaths_home_non_institution[[#This Row],[All causes five year average]],"")</f>
        <v>97</v>
      </c>
      <c r="G130" s="2">
        <v>148</v>
      </c>
      <c r="H130" s="2">
        <v>89</v>
      </c>
      <c r="I130" s="2">
        <f>IFERROR(weekly_deaths_location_cause_and_excess_deaths_home_non_institution[[#This Row],[Cancer deaths]]-weekly_deaths_location_cause_and_excess_deaths_home_non_institution[[#This Row],[Cancer five year average]],"")</f>
        <v>59</v>
      </c>
      <c r="J130" s="2">
        <v>11</v>
      </c>
      <c r="K130" s="2">
        <v>9</v>
      </c>
      <c r="L130" s="2">
        <f>IFERROR(weekly_deaths_location_cause_and_excess_deaths_home_non_institution[[#This Row],[Dementia / Alzhemier''s deaths]]-weekly_deaths_location_cause_and_excess_deaths_home_non_institution[[#This Row],[Dementia / Alzheimer''s five year average]],"")</f>
        <v>2</v>
      </c>
      <c r="M130" s="25">
        <v>113</v>
      </c>
      <c r="N130" s="25">
        <v>89</v>
      </c>
      <c r="O130" s="25">
        <f>IFERROR(weekly_deaths_location_cause_and_excess_deaths_home_non_institution[[#This Row],[Circulatory deaths]]-weekly_deaths_location_cause_and_excess_deaths_home_non_institution[[#This Row],[Circulatory five year average]],"")</f>
        <v>24</v>
      </c>
      <c r="P130" s="25">
        <v>18</v>
      </c>
      <c r="Q130" s="25">
        <v>25</v>
      </c>
      <c r="R130" s="25">
        <f>IFERROR(weekly_deaths_location_cause_and_excess_deaths_home_non_institution[[#This Row],[Respiratory deaths]]-weekly_deaths_location_cause_and_excess_deaths_home_non_institution[[#This Row],[Respiratory five year average]],"")</f>
        <v>-7</v>
      </c>
      <c r="S130" s="25">
        <v>1</v>
      </c>
      <c r="T130" s="54">
        <v>90</v>
      </c>
      <c r="U130" s="54">
        <v>73</v>
      </c>
      <c r="V130" s="25">
        <f>IFERROR(weekly_deaths_location_cause_and_excess_deaths_home_non_institution[[#This Row],[Other causes]]-weekly_deaths_location_cause_and_excess_deaths_home_non_institution[[#This Row],[Other causes five year average]],"")</f>
        <v>17</v>
      </c>
    </row>
    <row r="131" spans="1:22" x14ac:dyDescent="0.35">
      <c r="A131" s="14" t="s">
        <v>63</v>
      </c>
      <c r="B131" s="15">
        <v>15</v>
      </c>
      <c r="C131" s="16">
        <v>44298</v>
      </c>
      <c r="D131" s="59">
        <v>411</v>
      </c>
      <c r="E131" s="2">
        <v>291</v>
      </c>
      <c r="F131" s="2">
        <f>IFERROR(weekly_deaths_location_cause_and_excess_deaths_home_non_institution[[#This Row],[All causes]]-weekly_deaths_location_cause_and_excess_deaths_home_non_institution[[#This Row],[All causes five year average]],"")</f>
        <v>120</v>
      </c>
      <c r="G131" s="2">
        <v>139</v>
      </c>
      <c r="H131" s="2">
        <v>89</v>
      </c>
      <c r="I131" s="2">
        <f>IFERROR(weekly_deaths_location_cause_and_excess_deaths_home_non_institution[[#This Row],[Cancer deaths]]-weekly_deaths_location_cause_and_excess_deaths_home_non_institution[[#This Row],[Cancer five year average]],"")</f>
        <v>50</v>
      </c>
      <c r="J131" s="2">
        <v>18</v>
      </c>
      <c r="K131" s="2">
        <v>9</v>
      </c>
      <c r="L131" s="2">
        <f>IFERROR(weekly_deaths_location_cause_and_excess_deaths_home_non_institution[[#This Row],[Dementia / Alzhemier''s deaths]]-weekly_deaths_location_cause_and_excess_deaths_home_non_institution[[#This Row],[Dementia / Alzheimer''s five year average]],"")</f>
        <v>9</v>
      </c>
      <c r="M131" s="25">
        <v>121</v>
      </c>
      <c r="N131" s="25">
        <v>89</v>
      </c>
      <c r="O131" s="25">
        <f>IFERROR(weekly_deaths_location_cause_and_excess_deaths_home_non_institution[[#This Row],[Circulatory deaths]]-weekly_deaths_location_cause_and_excess_deaths_home_non_institution[[#This Row],[Circulatory five year average]],"")</f>
        <v>32</v>
      </c>
      <c r="P131" s="25">
        <v>24</v>
      </c>
      <c r="Q131" s="25">
        <v>27</v>
      </c>
      <c r="R131" s="25">
        <f>IFERROR(weekly_deaths_location_cause_and_excess_deaths_home_non_institution[[#This Row],[Respiratory deaths]]-weekly_deaths_location_cause_and_excess_deaths_home_non_institution[[#This Row],[Respiratory five year average]],"")</f>
        <v>-3</v>
      </c>
      <c r="S131" s="25">
        <v>3</v>
      </c>
      <c r="T131" s="54">
        <v>106</v>
      </c>
      <c r="U131" s="54">
        <v>74</v>
      </c>
      <c r="V131" s="25">
        <f>IFERROR(weekly_deaths_location_cause_and_excess_deaths_home_non_institution[[#This Row],[Other causes]]-weekly_deaths_location_cause_and_excess_deaths_home_non_institution[[#This Row],[Other causes five year average]],"")</f>
        <v>32</v>
      </c>
    </row>
    <row r="132" spans="1:22" x14ac:dyDescent="0.35">
      <c r="A132" s="14" t="s">
        <v>63</v>
      </c>
      <c r="B132" s="15">
        <v>16</v>
      </c>
      <c r="C132" s="16">
        <v>44305</v>
      </c>
      <c r="D132" s="59">
        <v>413</v>
      </c>
      <c r="E132" s="2">
        <v>280</v>
      </c>
      <c r="F132" s="2">
        <f>IFERROR(weekly_deaths_location_cause_and_excess_deaths_home_non_institution[[#This Row],[All causes]]-weekly_deaths_location_cause_and_excess_deaths_home_non_institution[[#This Row],[All causes five year average]],"")</f>
        <v>133</v>
      </c>
      <c r="G132" s="2">
        <v>136</v>
      </c>
      <c r="H132" s="2">
        <v>89</v>
      </c>
      <c r="I132" s="2">
        <f>IFERROR(weekly_deaths_location_cause_and_excess_deaths_home_non_institution[[#This Row],[Cancer deaths]]-weekly_deaths_location_cause_and_excess_deaths_home_non_institution[[#This Row],[Cancer five year average]],"")</f>
        <v>47</v>
      </c>
      <c r="J132" s="2">
        <v>9</v>
      </c>
      <c r="K132" s="2">
        <v>9</v>
      </c>
      <c r="L132" s="2">
        <f>IFERROR(weekly_deaths_location_cause_and_excess_deaths_home_non_institution[[#This Row],[Dementia / Alzhemier''s deaths]]-weekly_deaths_location_cause_and_excess_deaths_home_non_institution[[#This Row],[Dementia / Alzheimer''s five year average]],"")</f>
        <v>0</v>
      </c>
      <c r="M132" s="25">
        <v>136</v>
      </c>
      <c r="N132" s="25">
        <v>89</v>
      </c>
      <c r="O132" s="25">
        <f>IFERROR(weekly_deaths_location_cause_and_excess_deaths_home_non_institution[[#This Row],[Circulatory deaths]]-weekly_deaths_location_cause_and_excess_deaths_home_non_institution[[#This Row],[Circulatory five year average]],"")</f>
        <v>47</v>
      </c>
      <c r="P132" s="25">
        <v>21</v>
      </c>
      <c r="Q132" s="25">
        <v>23</v>
      </c>
      <c r="R132" s="25">
        <f>IFERROR(weekly_deaths_location_cause_and_excess_deaths_home_non_institution[[#This Row],[Respiratory deaths]]-weekly_deaths_location_cause_and_excess_deaths_home_non_institution[[#This Row],[Respiratory five year average]],"")</f>
        <v>-2</v>
      </c>
      <c r="S132" s="25">
        <v>2</v>
      </c>
      <c r="T132" s="54">
        <v>109</v>
      </c>
      <c r="U132" s="54">
        <v>74</v>
      </c>
      <c r="V132" s="25">
        <f>IFERROR(weekly_deaths_location_cause_and_excess_deaths_home_non_institution[[#This Row],[Other causes]]-weekly_deaths_location_cause_and_excess_deaths_home_non_institution[[#This Row],[Other causes five year average]],"")</f>
        <v>35</v>
      </c>
    </row>
    <row r="133" spans="1:22" x14ac:dyDescent="0.35">
      <c r="A133" s="14" t="s">
        <v>63</v>
      </c>
      <c r="B133" s="15">
        <v>17</v>
      </c>
      <c r="C133" s="16">
        <v>44312</v>
      </c>
      <c r="D133" s="59">
        <v>377</v>
      </c>
      <c r="E133" s="2">
        <v>296</v>
      </c>
      <c r="F133" s="2">
        <f>IFERROR(weekly_deaths_location_cause_and_excess_deaths_home_non_institution[[#This Row],[All causes]]-weekly_deaths_location_cause_and_excess_deaths_home_non_institution[[#This Row],[All causes five year average]],"")</f>
        <v>81</v>
      </c>
      <c r="G133" s="2">
        <v>134</v>
      </c>
      <c r="H133" s="2">
        <v>98</v>
      </c>
      <c r="I133" s="2">
        <f>IFERROR(weekly_deaths_location_cause_and_excess_deaths_home_non_institution[[#This Row],[Cancer deaths]]-weekly_deaths_location_cause_and_excess_deaths_home_non_institution[[#This Row],[Cancer five year average]],"")</f>
        <v>36</v>
      </c>
      <c r="J133" s="2">
        <v>15</v>
      </c>
      <c r="K133" s="2">
        <v>8</v>
      </c>
      <c r="L133" s="2">
        <f>IFERROR(weekly_deaths_location_cause_and_excess_deaths_home_non_institution[[#This Row],[Dementia / Alzhemier''s deaths]]-weekly_deaths_location_cause_and_excess_deaths_home_non_institution[[#This Row],[Dementia / Alzheimer''s five year average]],"")</f>
        <v>7</v>
      </c>
      <c r="M133" s="25">
        <v>106</v>
      </c>
      <c r="N133" s="25">
        <v>98</v>
      </c>
      <c r="O133" s="25">
        <f>IFERROR(weekly_deaths_location_cause_and_excess_deaths_home_non_institution[[#This Row],[Circulatory deaths]]-weekly_deaths_location_cause_and_excess_deaths_home_non_institution[[#This Row],[Circulatory five year average]],"")</f>
        <v>8</v>
      </c>
      <c r="P133" s="25">
        <v>21</v>
      </c>
      <c r="Q133" s="25">
        <v>25</v>
      </c>
      <c r="R133" s="25">
        <f>IFERROR(weekly_deaths_location_cause_and_excess_deaths_home_non_institution[[#This Row],[Respiratory deaths]]-weekly_deaths_location_cause_and_excess_deaths_home_non_institution[[#This Row],[Respiratory five year average]],"")</f>
        <v>-4</v>
      </c>
      <c r="S133" s="25">
        <v>1</v>
      </c>
      <c r="T133" s="54">
        <v>100</v>
      </c>
      <c r="U133" s="54">
        <v>79</v>
      </c>
      <c r="V133" s="25">
        <f>IFERROR(weekly_deaths_location_cause_and_excess_deaths_home_non_institution[[#This Row],[Other causes]]-weekly_deaths_location_cause_and_excess_deaths_home_non_institution[[#This Row],[Other causes five year average]],"")</f>
        <v>21</v>
      </c>
    </row>
    <row r="134" spans="1:22" x14ac:dyDescent="0.35">
      <c r="A134" s="14" t="s">
        <v>63</v>
      </c>
      <c r="B134" s="15">
        <v>18</v>
      </c>
      <c r="C134" s="16">
        <v>44319</v>
      </c>
      <c r="D134" s="59">
        <v>313</v>
      </c>
      <c r="E134" s="2">
        <v>288</v>
      </c>
      <c r="F134" s="2">
        <f>IFERROR(weekly_deaths_location_cause_and_excess_deaths_home_non_institution[[#This Row],[All causes]]-weekly_deaths_location_cause_and_excess_deaths_home_non_institution[[#This Row],[All causes five year average]],"")</f>
        <v>25</v>
      </c>
      <c r="G134" s="2">
        <v>108</v>
      </c>
      <c r="H134" s="2">
        <v>89</v>
      </c>
      <c r="I134" s="2">
        <f>IFERROR(weekly_deaths_location_cause_and_excess_deaths_home_non_institution[[#This Row],[Cancer deaths]]-weekly_deaths_location_cause_and_excess_deaths_home_non_institution[[#This Row],[Cancer five year average]],"")</f>
        <v>19</v>
      </c>
      <c r="J134" s="2">
        <v>16</v>
      </c>
      <c r="K134" s="2">
        <v>11</v>
      </c>
      <c r="L134" s="2">
        <f>IFERROR(weekly_deaths_location_cause_and_excess_deaths_home_non_institution[[#This Row],[Dementia / Alzhemier''s deaths]]-weekly_deaths_location_cause_and_excess_deaths_home_non_institution[[#This Row],[Dementia / Alzheimer''s five year average]],"")</f>
        <v>5</v>
      </c>
      <c r="M134" s="25">
        <v>91</v>
      </c>
      <c r="N134" s="25">
        <v>89</v>
      </c>
      <c r="O134" s="25">
        <f>IFERROR(weekly_deaths_location_cause_and_excess_deaths_home_non_institution[[#This Row],[Circulatory deaths]]-weekly_deaths_location_cause_and_excess_deaths_home_non_institution[[#This Row],[Circulatory five year average]],"")</f>
        <v>2</v>
      </c>
      <c r="P134" s="25">
        <v>15</v>
      </c>
      <c r="Q134" s="25">
        <v>26</v>
      </c>
      <c r="R134" s="25">
        <f>IFERROR(weekly_deaths_location_cause_and_excess_deaths_home_non_institution[[#This Row],[Respiratory deaths]]-weekly_deaths_location_cause_and_excess_deaths_home_non_institution[[#This Row],[Respiratory five year average]],"")</f>
        <v>-11</v>
      </c>
      <c r="S134" s="25">
        <v>1</v>
      </c>
      <c r="T134" s="54">
        <v>82</v>
      </c>
      <c r="U134" s="54">
        <v>80</v>
      </c>
      <c r="V134" s="25">
        <f>IFERROR(weekly_deaths_location_cause_and_excess_deaths_home_non_institution[[#This Row],[Other causes]]-weekly_deaths_location_cause_and_excess_deaths_home_non_institution[[#This Row],[Other causes five year average]],"")</f>
        <v>2</v>
      </c>
    </row>
    <row r="135" spans="1:22" x14ac:dyDescent="0.35">
      <c r="A135" s="14" t="s">
        <v>63</v>
      </c>
      <c r="B135" s="15">
        <v>19</v>
      </c>
      <c r="C135" s="16">
        <v>44326</v>
      </c>
      <c r="D135" s="59">
        <v>410</v>
      </c>
      <c r="E135" s="2">
        <v>281</v>
      </c>
      <c r="F135" s="2">
        <f>IFERROR(weekly_deaths_location_cause_and_excess_deaths_home_non_institution[[#This Row],[All causes]]-weekly_deaths_location_cause_and_excess_deaths_home_non_institution[[#This Row],[All causes five year average]],"")</f>
        <v>129</v>
      </c>
      <c r="G135" s="2">
        <v>163</v>
      </c>
      <c r="H135" s="2">
        <v>95</v>
      </c>
      <c r="I135" s="2">
        <f>IFERROR(weekly_deaths_location_cause_and_excess_deaths_home_non_institution[[#This Row],[Cancer deaths]]-weekly_deaths_location_cause_and_excess_deaths_home_non_institution[[#This Row],[Cancer five year average]],"")</f>
        <v>68</v>
      </c>
      <c r="J135" s="2">
        <v>14</v>
      </c>
      <c r="K135" s="2">
        <v>9</v>
      </c>
      <c r="L135" s="2">
        <f>IFERROR(weekly_deaths_location_cause_and_excess_deaths_home_non_institution[[#This Row],[Dementia / Alzhemier''s deaths]]-weekly_deaths_location_cause_and_excess_deaths_home_non_institution[[#This Row],[Dementia / Alzheimer''s five year average]],"")</f>
        <v>5</v>
      </c>
      <c r="M135" s="25">
        <v>122</v>
      </c>
      <c r="N135" s="25">
        <v>95</v>
      </c>
      <c r="O135" s="25">
        <f>IFERROR(weekly_deaths_location_cause_and_excess_deaths_home_non_institution[[#This Row],[Circulatory deaths]]-weekly_deaths_location_cause_and_excess_deaths_home_non_institution[[#This Row],[Circulatory five year average]],"")</f>
        <v>27</v>
      </c>
      <c r="P135" s="25">
        <v>23</v>
      </c>
      <c r="Q135" s="25">
        <v>20</v>
      </c>
      <c r="R135" s="25">
        <f>IFERROR(weekly_deaths_location_cause_and_excess_deaths_home_non_institution[[#This Row],[Respiratory deaths]]-weekly_deaths_location_cause_and_excess_deaths_home_non_institution[[#This Row],[Respiratory five year average]],"")</f>
        <v>3</v>
      </c>
      <c r="S135" s="25">
        <v>1</v>
      </c>
      <c r="T135" s="54">
        <v>87</v>
      </c>
      <c r="U135" s="54">
        <v>75</v>
      </c>
      <c r="V135" s="25">
        <f>IFERROR(weekly_deaths_location_cause_and_excess_deaths_home_non_institution[[#This Row],[Other causes]]-weekly_deaths_location_cause_and_excess_deaths_home_non_institution[[#This Row],[Other causes five year average]],"")</f>
        <v>12</v>
      </c>
    </row>
    <row r="136" spans="1:22" x14ac:dyDescent="0.35">
      <c r="A136" s="14" t="s">
        <v>63</v>
      </c>
      <c r="B136" s="15">
        <v>20</v>
      </c>
      <c r="C136" s="16">
        <v>44333</v>
      </c>
      <c r="D136" s="59">
        <v>388</v>
      </c>
      <c r="E136" s="2">
        <v>290</v>
      </c>
      <c r="F136" s="2">
        <f>IFERROR(weekly_deaths_location_cause_and_excess_deaths_home_non_institution[[#This Row],[All causes]]-weekly_deaths_location_cause_and_excess_deaths_home_non_institution[[#This Row],[All causes five year average]],"")</f>
        <v>98</v>
      </c>
      <c r="G136" s="2">
        <v>123</v>
      </c>
      <c r="H136" s="2">
        <v>97</v>
      </c>
      <c r="I136" s="2">
        <f>IFERROR(weekly_deaths_location_cause_and_excess_deaths_home_non_institution[[#This Row],[Cancer deaths]]-weekly_deaths_location_cause_and_excess_deaths_home_non_institution[[#This Row],[Cancer five year average]],"")</f>
        <v>26</v>
      </c>
      <c r="J136" s="2">
        <v>16</v>
      </c>
      <c r="K136" s="2">
        <v>8</v>
      </c>
      <c r="L136" s="2">
        <f>IFERROR(weekly_deaths_location_cause_and_excess_deaths_home_non_institution[[#This Row],[Dementia / Alzhemier''s deaths]]-weekly_deaths_location_cause_and_excess_deaths_home_non_institution[[#This Row],[Dementia / Alzheimer''s five year average]],"")</f>
        <v>8</v>
      </c>
      <c r="M136" s="25">
        <v>116</v>
      </c>
      <c r="N136" s="25">
        <v>97</v>
      </c>
      <c r="O136" s="25">
        <f>IFERROR(weekly_deaths_location_cause_and_excess_deaths_home_non_institution[[#This Row],[Circulatory deaths]]-weekly_deaths_location_cause_and_excess_deaths_home_non_institution[[#This Row],[Circulatory five year average]],"")</f>
        <v>19</v>
      </c>
      <c r="P136" s="25">
        <v>23</v>
      </c>
      <c r="Q136" s="25">
        <v>22</v>
      </c>
      <c r="R136" s="25">
        <f>IFERROR(weekly_deaths_location_cause_and_excess_deaths_home_non_institution[[#This Row],[Respiratory deaths]]-weekly_deaths_location_cause_and_excess_deaths_home_non_institution[[#This Row],[Respiratory five year average]],"")</f>
        <v>1</v>
      </c>
      <c r="S136" s="25">
        <v>0</v>
      </c>
      <c r="T136" s="54">
        <v>110</v>
      </c>
      <c r="U136" s="54">
        <v>78</v>
      </c>
      <c r="V136" s="25">
        <f>IFERROR(weekly_deaths_location_cause_and_excess_deaths_home_non_institution[[#This Row],[Other causes]]-weekly_deaths_location_cause_and_excess_deaths_home_non_institution[[#This Row],[Other causes five year average]],"")</f>
        <v>32</v>
      </c>
    </row>
    <row r="137" spans="1:22" x14ac:dyDescent="0.35">
      <c r="A137" s="14" t="s">
        <v>63</v>
      </c>
      <c r="B137" s="15">
        <v>21</v>
      </c>
      <c r="C137" s="16">
        <v>44340</v>
      </c>
      <c r="D137" s="59">
        <v>400</v>
      </c>
      <c r="E137" s="2">
        <v>280</v>
      </c>
      <c r="F137" s="2">
        <f>IFERROR(weekly_deaths_location_cause_and_excess_deaths_home_non_institution[[#This Row],[All causes]]-weekly_deaths_location_cause_and_excess_deaths_home_non_institution[[#This Row],[All causes five year average]],"")</f>
        <v>120</v>
      </c>
      <c r="G137" s="2">
        <v>133</v>
      </c>
      <c r="H137" s="2">
        <v>92</v>
      </c>
      <c r="I137" s="2">
        <f>IFERROR(weekly_deaths_location_cause_and_excess_deaths_home_non_institution[[#This Row],[Cancer deaths]]-weekly_deaths_location_cause_and_excess_deaths_home_non_institution[[#This Row],[Cancer five year average]],"")</f>
        <v>41</v>
      </c>
      <c r="J137" s="2">
        <v>14</v>
      </c>
      <c r="K137" s="2">
        <v>11</v>
      </c>
      <c r="L137" s="2">
        <f>IFERROR(weekly_deaths_location_cause_and_excess_deaths_home_non_institution[[#This Row],[Dementia / Alzhemier''s deaths]]-weekly_deaths_location_cause_and_excess_deaths_home_non_institution[[#This Row],[Dementia / Alzheimer''s five year average]],"")</f>
        <v>3</v>
      </c>
      <c r="M137" s="25">
        <v>135</v>
      </c>
      <c r="N137" s="25">
        <v>92</v>
      </c>
      <c r="O137" s="25">
        <f>IFERROR(weekly_deaths_location_cause_and_excess_deaths_home_non_institution[[#This Row],[Circulatory deaths]]-weekly_deaths_location_cause_and_excess_deaths_home_non_institution[[#This Row],[Circulatory five year average]],"")</f>
        <v>43</v>
      </c>
      <c r="P137" s="25">
        <v>23</v>
      </c>
      <c r="Q137" s="25">
        <v>23</v>
      </c>
      <c r="R137" s="25">
        <f>IFERROR(weekly_deaths_location_cause_and_excess_deaths_home_non_institution[[#This Row],[Respiratory deaths]]-weekly_deaths_location_cause_and_excess_deaths_home_non_institution[[#This Row],[Respiratory five year average]],"")</f>
        <v>0</v>
      </c>
      <c r="S137" s="25">
        <v>1</v>
      </c>
      <c r="T137" s="54">
        <v>94</v>
      </c>
      <c r="U137" s="54">
        <v>69</v>
      </c>
      <c r="V137" s="25">
        <f>IFERROR(weekly_deaths_location_cause_and_excess_deaths_home_non_institution[[#This Row],[Other causes]]-weekly_deaths_location_cause_and_excess_deaths_home_non_institution[[#This Row],[Other causes five year average]],"")</f>
        <v>25</v>
      </c>
    </row>
    <row r="138" spans="1:22" x14ac:dyDescent="0.35">
      <c r="A138" s="14" t="s">
        <v>63</v>
      </c>
      <c r="B138" s="15">
        <v>22</v>
      </c>
      <c r="C138" s="16">
        <v>44347</v>
      </c>
      <c r="D138" s="59">
        <v>367</v>
      </c>
      <c r="E138" s="2">
        <v>278</v>
      </c>
      <c r="F138" s="2">
        <f>IFERROR(weekly_deaths_location_cause_and_excess_deaths_home_non_institution[[#This Row],[All causes]]-weekly_deaths_location_cause_and_excess_deaths_home_non_institution[[#This Row],[All causes five year average]],"")</f>
        <v>89</v>
      </c>
      <c r="G138" s="2">
        <v>141</v>
      </c>
      <c r="H138" s="2">
        <v>96</v>
      </c>
      <c r="I138" s="2">
        <f>IFERROR(weekly_deaths_location_cause_and_excess_deaths_home_non_institution[[#This Row],[Cancer deaths]]-weekly_deaths_location_cause_and_excess_deaths_home_non_institution[[#This Row],[Cancer five year average]],"")</f>
        <v>45</v>
      </c>
      <c r="J138" s="2">
        <v>16</v>
      </c>
      <c r="K138" s="2">
        <v>9</v>
      </c>
      <c r="L138" s="2">
        <f>IFERROR(weekly_deaths_location_cause_and_excess_deaths_home_non_institution[[#This Row],[Dementia / Alzhemier''s deaths]]-weekly_deaths_location_cause_and_excess_deaths_home_non_institution[[#This Row],[Dementia / Alzheimer''s five year average]],"")</f>
        <v>7</v>
      </c>
      <c r="M138" s="25">
        <v>92</v>
      </c>
      <c r="N138" s="25">
        <v>96</v>
      </c>
      <c r="O138" s="25">
        <f>IFERROR(weekly_deaths_location_cause_and_excess_deaths_home_non_institution[[#This Row],[Circulatory deaths]]-weekly_deaths_location_cause_and_excess_deaths_home_non_institution[[#This Row],[Circulatory five year average]],"")</f>
        <v>-4</v>
      </c>
      <c r="P138" s="25">
        <v>21</v>
      </c>
      <c r="Q138" s="25">
        <v>23</v>
      </c>
      <c r="R138" s="25">
        <f>IFERROR(weekly_deaths_location_cause_and_excess_deaths_home_non_institution[[#This Row],[Respiratory deaths]]-weekly_deaths_location_cause_and_excess_deaths_home_non_institution[[#This Row],[Respiratory five year average]],"")</f>
        <v>-2</v>
      </c>
      <c r="S138" s="25">
        <v>0</v>
      </c>
      <c r="T138" s="54">
        <v>97</v>
      </c>
      <c r="U138" s="54">
        <v>66</v>
      </c>
      <c r="V138" s="25">
        <f>IFERROR(weekly_deaths_location_cause_and_excess_deaths_home_non_institution[[#This Row],[Other causes]]-weekly_deaths_location_cause_and_excess_deaths_home_non_institution[[#This Row],[Other causes five year average]],"")</f>
        <v>31</v>
      </c>
    </row>
    <row r="139" spans="1:22" x14ac:dyDescent="0.35">
      <c r="A139" s="14" t="s">
        <v>63</v>
      </c>
      <c r="B139" s="15">
        <v>23</v>
      </c>
      <c r="C139" s="16">
        <v>44354</v>
      </c>
      <c r="D139" s="59">
        <v>400</v>
      </c>
      <c r="E139" s="2">
        <v>307</v>
      </c>
      <c r="F139" s="2">
        <f>IFERROR(weekly_deaths_location_cause_and_excess_deaths_home_non_institution[[#This Row],[All causes]]-weekly_deaths_location_cause_and_excess_deaths_home_non_institution[[#This Row],[All causes five year average]],"")</f>
        <v>93</v>
      </c>
      <c r="G139" s="2">
        <v>157</v>
      </c>
      <c r="H139" s="2">
        <v>96</v>
      </c>
      <c r="I139" s="2">
        <f>IFERROR(weekly_deaths_location_cause_and_excess_deaths_home_non_institution[[#This Row],[Cancer deaths]]-weekly_deaths_location_cause_and_excess_deaths_home_non_institution[[#This Row],[Cancer five year average]],"")</f>
        <v>61</v>
      </c>
      <c r="J139" s="2">
        <v>20</v>
      </c>
      <c r="K139" s="2">
        <v>10</v>
      </c>
      <c r="L139" s="2">
        <f>IFERROR(weekly_deaths_location_cause_and_excess_deaths_home_non_institution[[#This Row],[Dementia / Alzhemier''s deaths]]-weekly_deaths_location_cause_and_excess_deaths_home_non_institution[[#This Row],[Dementia / Alzheimer''s five year average]],"")</f>
        <v>10</v>
      </c>
      <c r="M139" s="25">
        <v>105</v>
      </c>
      <c r="N139" s="25">
        <v>96</v>
      </c>
      <c r="O139" s="25">
        <f>IFERROR(weekly_deaths_location_cause_and_excess_deaths_home_non_institution[[#This Row],[Circulatory deaths]]-weekly_deaths_location_cause_and_excess_deaths_home_non_institution[[#This Row],[Circulatory five year average]],"")</f>
        <v>9</v>
      </c>
      <c r="P139" s="25">
        <v>23</v>
      </c>
      <c r="Q139" s="25">
        <v>24</v>
      </c>
      <c r="R139" s="25">
        <f>IFERROR(weekly_deaths_location_cause_and_excess_deaths_home_non_institution[[#This Row],[Respiratory deaths]]-weekly_deaths_location_cause_and_excess_deaths_home_non_institution[[#This Row],[Respiratory five year average]],"")</f>
        <v>-1</v>
      </c>
      <c r="S139" s="25">
        <v>0</v>
      </c>
      <c r="T139" s="54">
        <v>95</v>
      </c>
      <c r="U139" s="54">
        <v>83</v>
      </c>
      <c r="V139" s="25">
        <f>IFERROR(weekly_deaths_location_cause_and_excess_deaths_home_non_institution[[#This Row],[Other causes]]-weekly_deaths_location_cause_and_excess_deaths_home_non_institution[[#This Row],[Other causes five year average]],"")</f>
        <v>12</v>
      </c>
    </row>
    <row r="140" spans="1:22" x14ac:dyDescent="0.35">
      <c r="A140" s="14" t="s">
        <v>63</v>
      </c>
      <c r="B140" s="15">
        <v>24</v>
      </c>
      <c r="C140" s="16">
        <v>44361</v>
      </c>
      <c r="D140" s="59">
        <v>361</v>
      </c>
      <c r="E140" s="2">
        <v>289</v>
      </c>
      <c r="F140" s="2">
        <f>IFERROR(weekly_deaths_location_cause_and_excess_deaths_home_non_institution[[#This Row],[All causes]]-weekly_deaths_location_cause_and_excess_deaths_home_non_institution[[#This Row],[All causes five year average]],"")</f>
        <v>72</v>
      </c>
      <c r="G140" s="2">
        <v>117</v>
      </c>
      <c r="H140" s="2">
        <v>96</v>
      </c>
      <c r="I140" s="2">
        <f>IFERROR(weekly_deaths_location_cause_and_excess_deaths_home_non_institution[[#This Row],[Cancer deaths]]-weekly_deaths_location_cause_and_excess_deaths_home_non_institution[[#This Row],[Cancer five year average]],"")</f>
        <v>21</v>
      </c>
      <c r="J140" s="2">
        <v>16</v>
      </c>
      <c r="K140" s="2">
        <v>9</v>
      </c>
      <c r="L140" s="2">
        <f>IFERROR(weekly_deaths_location_cause_and_excess_deaths_home_non_institution[[#This Row],[Dementia / Alzhemier''s deaths]]-weekly_deaths_location_cause_and_excess_deaths_home_non_institution[[#This Row],[Dementia / Alzheimer''s five year average]],"")</f>
        <v>7</v>
      </c>
      <c r="M140" s="25">
        <v>102</v>
      </c>
      <c r="N140" s="25">
        <v>96</v>
      </c>
      <c r="O140" s="25">
        <f>IFERROR(weekly_deaths_location_cause_and_excess_deaths_home_non_institution[[#This Row],[Circulatory deaths]]-weekly_deaths_location_cause_and_excess_deaths_home_non_institution[[#This Row],[Circulatory five year average]],"")</f>
        <v>6</v>
      </c>
      <c r="P140" s="25">
        <v>34</v>
      </c>
      <c r="Q140" s="25">
        <v>20</v>
      </c>
      <c r="R140" s="25">
        <f>IFERROR(weekly_deaths_location_cause_and_excess_deaths_home_non_institution[[#This Row],[Respiratory deaths]]-weekly_deaths_location_cause_and_excess_deaths_home_non_institution[[#This Row],[Respiratory five year average]],"")</f>
        <v>14</v>
      </c>
      <c r="S140" s="25">
        <v>2</v>
      </c>
      <c r="T140" s="54">
        <v>90</v>
      </c>
      <c r="U140" s="54">
        <v>78</v>
      </c>
      <c r="V140" s="25">
        <f>IFERROR(weekly_deaths_location_cause_and_excess_deaths_home_non_institution[[#This Row],[Other causes]]-weekly_deaths_location_cause_and_excess_deaths_home_non_institution[[#This Row],[Other causes five year average]],"")</f>
        <v>12</v>
      </c>
    </row>
    <row r="141" spans="1:22" x14ac:dyDescent="0.35">
      <c r="A141" s="14" t="s">
        <v>63</v>
      </c>
      <c r="B141" s="15">
        <v>25</v>
      </c>
      <c r="C141" s="16">
        <v>44368</v>
      </c>
      <c r="D141" s="59">
        <v>379</v>
      </c>
      <c r="E141" s="2">
        <v>277</v>
      </c>
      <c r="F141" s="2">
        <f>IFERROR(weekly_deaths_location_cause_and_excess_deaths_home_non_institution[[#This Row],[All causes]]-weekly_deaths_location_cause_and_excess_deaths_home_non_institution[[#This Row],[All causes five year average]],"")</f>
        <v>102</v>
      </c>
      <c r="G141" s="2">
        <v>131</v>
      </c>
      <c r="H141" s="2">
        <v>96</v>
      </c>
      <c r="I141" s="2">
        <f>IFERROR(weekly_deaths_location_cause_and_excess_deaths_home_non_institution[[#This Row],[Cancer deaths]]-weekly_deaths_location_cause_and_excess_deaths_home_non_institution[[#This Row],[Cancer five year average]],"")</f>
        <v>35</v>
      </c>
      <c r="J141" s="2">
        <v>12</v>
      </c>
      <c r="K141" s="2">
        <v>9</v>
      </c>
      <c r="L141" s="2">
        <f>IFERROR(weekly_deaths_location_cause_and_excess_deaths_home_non_institution[[#This Row],[Dementia / Alzhemier''s deaths]]-weekly_deaths_location_cause_and_excess_deaths_home_non_institution[[#This Row],[Dementia / Alzheimer''s five year average]],"")</f>
        <v>3</v>
      </c>
      <c r="M141" s="25">
        <v>103</v>
      </c>
      <c r="N141" s="25">
        <v>96</v>
      </c>
      <c r="O141" s="25">
        <f>IFERROR(weekly_deaths_location_cause_and_excess_deaths_home_non_institution[[#This Row],[Circulatory deaths]]-weekly_deaths_location_cause_and_excess_deaths_home_non_institution[[#This Row],[Circulatory five year average]],"")</f>
        <v>7</v>
      </c>
      <c r="P141" s="25">
        <v>30</v>
      </c>
      <c r="Q141" s="25">
        <v>20</v>
      </c>
      <c r="R141" s="25">
        <f>IFERROR(weekly_deaths_location_cause_and_excess_deaths_home_non_institution[[#This Row],[Respiratory deaths]]-weekly_deaths_location_cause_and_excess_deaths_home_non_institution[[#This Row],[Respiratory five year average]],"")</f>
        <v>10</v>
      </c>
      <c r="S141" s="25">
        <v>2</v>
      </c>
      <c r="T141" s="54">
        <v>101</v>
      </c>
      <c r="U141" s="54">
        <v>69</v>
      </c>
      <c r="V141" s="25">
        <f>IFERROR(weekly_deaths_location_cause_and_excess_deaths_home_non_institution[[#This Row],[Other causes]]-weekly_deaths_location_cause_and_excess_deaths_home_non_institution[[#This Row],[Other causes five year average]],"")</f>
        <v>32</v>
      </c>
    </row>
    <row r="142" spans="1:22" x14ac:dyDescent="0.35">
      <c r="A142" s="14" t="s">
        <v>63</v>
      </c>
      <c r="B142" s="15">
        <v>26</v>
      </c>
      <c r="C142" s="16">
        <v>44375</v>
      </c>
      <c r="D142" s="59">
        <v>392</v>
      </c>
      <c r="E142" s="2">
        <v>289</v>
      </c>
      <c r="F142" s="2">
        <f>IFERROR(weekly_deaths_location_cause_and_excess_deaths_home_non_institution[[#This Row],[All causes]]-weekly_deaths_location_cause_and_excess_deaths_home_non_institution[[#This Row],[All causes five year average]],"")</f>
        <v>103</v>
      </c>
      <c r="G142" s="2">
        <v>140</v>
      </c>
      <c r="H142" s="2">
        <v>96</v>
      </c>
      <c r="I142" s="2">
        <f>IFERROR(weekly_deaths_location_cause_and_excess_deaths_home_non_institution[[#This Row],[Cancer deaths]]-weekly_deaths_location_cause_and_excess_deaths_home_non_institution[[#This Row],[Cancer five year average]],"")</f>
        <v>44</v>
      </c>
      <c r="J142" s="2">
        <v>14</v>
      </c>
      <c r="K142" s="2">
        <v>8</v>
      </c>
      <c r="L142" s="2">
        <f>IFERROR(weekly_deaths_location_cause_and_excess_deaths_home_non_institution[[#This Row],[Dementia / Alzhemier''s deaths]]-weekly_deaths_location_cause_and_excess_deaths_home_non_institution[[#This Row],[Dementia / Alzheimer''s five year average]],"")</f>
        <v>6</v>
      </c>
      <c r="M142" s="25">
        <v>119</v>
      </c>
      <c r="N142" s="25">
        <v>96</v>
      </c>
      <c r="O142" s="25">
        <f>IFERROR(weekly_deaths_location_cause_and_excess_deaths_home_non_institution[[#This Row],[Circulatory deaths]]-weekly_deaths_location_cause_and_excess_deaths_home_non_institution[[#This Row],[Circulatory five year average]],"")</f>
        <v>23</v>
      </c>
      <c r="P142" s="25">
        <v>24</v>
      </c>
      <c r="Q142" s="25">
        <v>22</v>
      </c>
      <c r="R142" s="25">
        <f>IFERROR(weekly_deaths_location_cause_and_excess_deaths_home_non_institution[[#This Row],[Respiratory deaths]]-weekly_deaths_location_cause_and_excess_deaths_home_non_institution[[#This Row],[Respiratory five year average]],"")</f>
        <v>2</v>
      </c>
      <c r="S142" s="25">
        <v>1</v>
      </c>
      <c r="T142" s="54">
        <v>94</v>
      </c>
      <c r="U142" s="54">
        <v>75</v>
      </c>
      <c r="V142" s="25">
        <f>IFERROR(weekly_deaths_location_cause_and_excess_deaths_home_non_institution[[#This Row],[Other causes]]-weekly_deaths_location_cause_and_excess_deaths_home_non_institution[[#This Row],[Other causes five year average]],"")</f>
        <v>19</v>
      </c>
    </row>
    <row r="143" spans="1:22" x14ac:dyDescent="0.35">
      <c r="A143" s="14" t="s">
        <v>63</v>
      </c>
      <c r="B143" s="15">
        <v>27</v>
      </c>
      <c r="C143" s="16">
        <v>44382</v>
      </c>
      <c r="D143" s="59">
        <v>364</v>
      </c>
      <c r="E143" s="2">
        <v>277</v>
      </c>
      <c r="F143" s="2">
        <f>IFERROR(weekly_deaths_location_cause_and_excess_deaths_home_non_institution[[#This Row],[All causes]]-weekly_deaths_location_cause_and_excess_deaths_home_non_institution[[#This Row],[All causes five year average]],"")</f>
        <v>87</v>
      </c>
      <c r="G143" s="2">
        <v>120</v>
      </c>
      <c r="H143" s="2">
        <v>94</v>
      </c>
      <c r="I143" s="2">
        <f>IFERROR(weekly_deaths_location_cause_and_excess_deaths_home_non_institution[[#This Row],[Cancer deaths]]-weekly_deaths_location_cause_and_excess_deaths_home_non_institution[[#This Row],[Cancer five year average]],"")</f>
        <v>26</v>
      </c>
      <c r="J143" s="2">
        <v>17</v>
      </c>
      <c r="K143" s="2">
        <v>10</v>
      </c>
      <c r="L143" s="2">
        <f>IFERROR(weekly_deaths_location_cause_and_excess_deaths_home_non_institution[[#This Row],[Dementia / Alzhemier''s deaths]]-weekly_deaths_location_cause_and_excess_deaths_home_non_institution[[#This Row],[Dementia / Alzheimer''s five year average]],"")</f>
        <v>7</v>
      </c>
      <c r="M143" s="25">
        <v>103</v>
      </c>
      <c r="N143" s="25">
        <v>94</v>
      </c>
      <c r="O143" s="25">
        <f>IFERROR(weekly_deaths_location_cause_and_excess_deaths_home_non_institution[[#This Row],[Circulatory deaths]]-weekly_deaths_location_cause_and_excess_deaths_home_non_institution[[#This Row],[Circulatory five year average]],"")</f>
        <v>9</v>
      </c>
      <c r="P143" s="25">
        <v>28</v>
      </c>
      <c r="Q143" s="25">
        <v>21</v>
      </c>
      <c r="R143" s="25">
        <f>IFERROR(weekly_deaths_location_cause_and_excess_deaths_home_non_institution[[#This Row],[Respiratory deaths]]-weekly_deaths_location_cause_and_excess_deaths_home_non_institution[[#This Row],[Respiratory five year average]],"")</f>
        <v>7</v>
      </c>
      <c r="S143" s="25">
        <v>2</v>
      </c>
      <c r="T143" s="54">
        <v>94</v>
      </c>
      <c r="U143" s="54">
        <v>69</v>
      </c>
      <c r="V143" s="25">
        <f>IFERROR(weekly_deaths_location_cause_and_excess_deaths_home_non_institution[[#This Row],[Other causes]]-weekly_deaths_location_cause_and_excess_deaths_home_non_institution[[#This Row],[Other causes five year average]],"")</f>
        <v>25</v>
      </c>
    </row>
    <row r="144" spans="1:22" x14ac:dyDescent="0.35">
      <c r="A144" s="14" t="s">
        <v>63</v>
      </c>
      <c r="B144" s="15">
        <v>28</v>
      </c>
      <c r="C144" s="16">
        <v>44389</v>
      </c>
      <c r="D144" s="59">
        <v>380</v>
      </c>
      <c r="E144" s="2">
        <v>280</v>
      </c>
      <c r="F144" s="2">
        <f>IFERROR(weekly_deaths_location_cause_and_excess_deaths_home_non_institution[[#This Row],[All causes]]-weekly_deaths_location_cause_and_excess_deaths_home_non_institution[[#This Row],[All causes five year average]],"")</f>
        <v>100</v>
      </c>
      <c r="G144" s="2">
        <v>105</v>
      </c>
      <c r="H144" s="2">
        <v>91</v>
      </c>
      <c r="I144" s="2">
        <f>IFERROR(weekly_deaths_location_cause_and_excess_deaths_home_non_institution[[#This Row],[Cancer deaths]]-weekly_deaths_location_cause_and_excess_deaths_home_non_institution[[#This Row],[Cancer five year average]],"")</f>
        <v>14</v>
      </c>
      <c r="J144" s="2">
        <v>13</v>
      </c>
      <c r="K144" s="2">
        <v>8</v>
      </c>
      <c r="L144" s="2">
        <f>IFERROR(weekly_deaths_location_cause_and_excess_deaths_home_non_institution[[#This Row],[Dementia / Alzhemier''s deaths]]-weekly_deaths_location_cause_and_excess_deaths_home_non_institution[[#This Row],[Dementia / Alzheimer''s five year average]],"")</f>
        <v>5</v>
      </c>
      <c r="M144" s="25">
        <v>122</v>
      </c>
      <c r="N144" s="25">
        <v>91</v>
      </c>
      <c r="O144" s="25">
        <f>IFERROR(weekly_deaths_location_cause_and_excess_deaths_home_non_institution[[#This Row],[Circulatory deaths]]-weekly_deaths_location_cause_and_excess_deaths_home_non_institution[[#This Row],[Circulatory five year average]],"")</f>
        <v>31</v>
      </c>
      <c r="P144" s="25">
        <v>31</v>
      </c>
      <c r="Q144" s="25">
        <v>23</v>
      </c>
      <c r="R144" s="25">
        <f>IFERROR(weekly_deaths_location_cause_and_excess_deaths_home_non_institution[[#This Row],[Respiratory deaths]]-weekly_deaths_location_cause_and_excess_deaths_home_non_institution[[#This Row],[Respiratory five year average]],"")</f>
        <v>8</v>
      </c>
      <c r="S144" s="25">
        <v>4</v>
      </c>
      <c r="T144" s="54">
        <v>105</v>
      </c>
      <c r="U144" s="54">
        <v>73</v>
      </c>
      <c r="V144" s="25">
        <f>IFERROR(weekly_deaths_location_cause_and_excess_deaths_home_non_institution[[#This Row],[Other causes]]-weekly_deaths_location_cause_and_excess_deaths_home_non_institution[[#This Row],[Other causes five year average]],"")</f>
        <v>32</v>
      </c>
    </row>
    <row r="145" spans="1:22" x14ac:dyDescent="0.35">
      <c r="A145" s="14" t="s">
        <v>63</v>
      </c>
      <c r="B145" s="15">
        <v>29</v>
      </c>
      <c r="C145" s="16">
        <v>44396</v>
      </c>
      <c r="D145" s="59">
        <v>376</v>
      </c>
      <c r="E145" s="2">
        <v>278</v>
      </c>
      <c r="F145" s="2">
        <f>IFERROR(weekly_deaths_location_cause_and_excess_deaths_home_non_institution[[#This Row],[All causes]]-weekly_deaths_location_cause_and_excess_deaths_home_non_institution[[#This Row],[All causes five year average]],"")</f>
        <v>98</v>
      </c>
      <c r="G145" s="2">
        <v>121</v>
      </c>
      <c r="H145" s="2">
        <v>96</v>
      </c>
      <c r="I145" s="2">
        <f>IFERROR(weekly_deaths_location_cause_and_excess_deaths_home_non_institution[[#This Row],[Cancer deaths]]-weekly_deaths_location_cause_and_excess_deaths_home_non_institution[[#This Row],[Cancer five year average]],"")</f>
        <v>25</v>
      </c>
      <c r="J145" s="2">
        <v>20</v>
      </c>
      <c r="K145" s="2">
        <v>8</v>
      </c>
      <c r="L145" s="2">
        <f>IFERROR(weekly_deaths_location_cause_and_excess_deaths_home_non_institution[[#This Row],[Dementia / Alzhemier''s deaths]]-weekly_deaths_location_cause_and_excess_deaths_home_non_institution[[#This Row],[Dementia / Alzheimer''s five year average]],"")</f>
        <v>12</v>
      </c>
      <c r="M145" s="25">
        <v>101</v>
      </c>
      <c r="N145" s="25">
        <v>96</v>
      </c>
      <c r="O145" s="25">
        <f>IFERROR(weekly_deaths_location_cause_and_excess_deaths_home_non_institution[[#This Row],[Circulatory deaths]]-weekly_deaths_location_cause_and_excess_deaths_home_non_institution[[#This Row],[Circulatory five year average]],"")</f>
        <v>5</v>
      </c>
      <c r="P145" s="25">
        <v>19</v>
      </c>
      <c r="Q145" s="25">
        <v>21</v>
      </c>
      <c r="R145" s="25">
        <f>IFERROR(weekly_deaths_location_cause_and_excess_deaths_home_non_institution[[#This Row],[Respiratory deaths]]-weekly_deaths_location_cause_and_excess_deaths_home_non_institution[[#This Row],[Respiratory five year average]],"")</f>
        <v>-2</v>
      </c>
      <c r="S145" s="25">
        <v>6</v>
      </c>
      <c r="T145" s="54">
        <v>109</v>
      </c>
      <c r="U145" s="54">
        <v>72</v>
      </c>
      <c r="V145" s="25">
        <f>IFERROR(weekly_deaths_location_cause_and_excess_deaths_home_non_institution[[#This Row],[Other causes]]-weekly_deaths_location_cause_and_excess_deaths_home_non_institution[[#This Row],[Other causes five year average]],"")</f>
        <v>37</v>
      </c>
    </row>
    <row r="146" spans="1:22" x14ac:dyDescent="0.35">
      <c r="A146" s="14" t="s">
        <v>63</v>
      </c>
      <c r="B146" s="15">
        <v>30</v>
      </c>
      <c r="C146" s="16">
        <v>44403</v>
      </c>
      <c r="D146" s="59">
        <v>389</v>
      </c>
      <c r="E146" s="2">
        <v>267</v>
      </c>
      <c r="F146" s="2">
        <f>IFERROR(weekly_deaths_location_cause_and_excess_deaths_home_non_institution[[#This Row],[All causes]]-weekly_deaths_location_cause_and_excess_deaths_home_non_institution[[#This Row],[All causes five year average]],"")</f>
        <v>122</v>
      </c>
      <c r="G146" s="2">
        <v>119</v>
      </c>
      <c r="H146" s="2">
        <v>85</v>
      </c>
      <c r="I146" s="2">
        <f>IFERROR(weekly_deaths_location_cause_and_excess_deaths_home_non_institution[[#This Row],[Cancer deaths]]-weekly_deaths_location_cause_and_excess_deaths_home_non_institution[[#This Row],[Cancer five year average]],"")</f>
        <v>34</v>
      </c>
      <c r="J146" s="2">
        <v>22</v>
      </c>
      <c r="K146" s="2">
        <v>9</v>
      </c>
      <c r="L146" s="2">
        <f>IFERROR(weekly_deaths_location_cause_and_excess_deaths_home_non_institution[[#This Row],[Dementia / Alzhemier''s deaths]]-weekly_deaths_location_cause_and_excess_deaths_home_non_institution[[#This Row],[Dementia / Alzheimer''s five year average]],"")</f>
        <v>13</v>
      </c>
      <c r="M146" s="25">
        <v>115</v>
      </c>
      <c r="N146" s="25">
        <v>85</v>
      </c>
      <c r="O146" s="25">
        <f>IFERROR(weekly_deaths_location_cause_and_excess_deaths_home_non_institution[[#This Row],[Circulatory deaths]]-weekly_deaths_location_cause_and_excess_deaths_home_non_institution[[#This Row],[Circulatory five year average]],"")</f>
        <v>30</v>
      </c>
      <c r="P146" s="25">
        <v>32</v>
      </c>
      <c r="Q146" s="25">
        <v>15</v>
      </c>
      <c r="R146" s="25">
        <f>IFERROR(weekly_deaths_location_cause_and_excess_deaths_home_non_institution[[#This Row],[Respiratory deaths]]-weekly_deaths_location_cause_and_excess_deaths_home_non_institution[[#This Row],[Respiratory five year average]],"")</f>
        <v>17</v>
      </c>
      <c r="S146" s="25">
        <v>3</v>
      </c>
      <c r="T146" s="54">
        <v>98</v>
      </c>
      <c r="U146" s="54">
        <v>75</v>
      </c>
      <c r="V146" s="25">
        <f>IFERROR(weekly_deaths_location_cause_and_excess_deaths_home_non_institution[[#This Row],[Other causes]]-weekly_deaths_location_cause_and_excess_deaths_home_non_institution[[#This Row],[Other causes five year average]],"")</f>
        <v>23</v>
      </c>
    </row>
    <row r="147" spans="1:22" x14ac:dyDescent="0.35">
      <c r="A147" s="14" t="s">
        <v>63</v>
      </c>
      <c r="B147" s="15">
        <v>31</v>
      </c>
      <c r="C147" s="16">
        <v>44410</v>
      </c>
      <c r="D147" s="59">
        <v>372</v>
      </c>
      <c r="E147" s="2">
        <v>276</v>
      </c>
      <c r="F147" s="2">
        <f>IFERROR(weekly_deaths_location_cause_and_excess_deaths_home_non_institution[[#This Row],[All causes]]-weekly_deaths_location_cause_and_excess_deaths_home_non_institution[[#This Row],[All causes five year average]],"")</f>
        <v>96</v>
      </c>
      <c r="G147" s="2">
        <v>123</v>
      </c>
      <c r="H147" s="2">
        <v>96</v>
      </c>
      <c r="I147" s="2">
        <f>IFERROR(weekly_deaths_location_cause_and_excess_deaths_home_non_institution[[#This Row],[Cancer deaths]]-weekly_deaths_location_cause_and_excess_deaths_home_non_institution[[#This Row],[Cancer five year average]],"")</f>
        <v>27</v>
      </c>
      <c r="J147" s="2">
        <v>22</v>
      </c>
      <c r="K147" s="2">
        <v>8</v>
      </c>
      <c r="L147" s="2">
        <f>IFERROR(weekly_deaths_location_cause_and_excess_deaths_home_non_institution[[#This Row],[Dementia / Alzhemier''s deaths]]-weekly_deaths_location_cause_and_excess_deaths_home_non_institution[[#This Row],[Dementia / Alzheimer''s five year average]],"")</f>
        <v>14</v>
      </c>
      <c r="M147" s="25">
        <v>99</v>
      </c>
      <c r="N147" s="25">
        <v>96</v>
      </c>
      <c r="O147" s="25">
        <f>IFERROR(weekly_deaths_location_cause_and_excess_deaths_home_non_institution[[#This Row],[Circulatory deaths]]-weekly_deaths_location_cause_and_excess_deaths_home_non_institution[[#This Row],[Circulatory five year average]],"")</f>
        <v>3</v>
      </c>
      <c r="P147" s="25">
        <v>29</v>
      </c>
      <c r="Q147" s="25">
        <v>24</v>
      </c>
      <c r="R147" s="25">
        <f>IFERROR(weekly_deaths_location_cause_and_excess_deaths_home_non_institution[[#This Row],[Respiratory deaths]]-weekly_deaths_location_cause_and_excess_deaths_home_non_institution[[#This Row],[Respiratory five year average]],"")</f>
        <v>5</v>
      </c>
      <c r="S147" s="25">
        <v>6</v>
      </c>
      <c r="T147" s="54">
        <v>93</v>
      </c>
      <c r="U147" s="54">
        <v>73</v>
      </c>
      <c r="V147" s="25">
        <f>IFERROR(weekly_deaths_location_cause_and_excess_deaths_home_non_institution[[#This Row],[Other causes]]-weekly_deaths_location_cause_and_excess_deaths_home_non_institution[[#This Row],[Other causes five year average]],"")</f>
        <v>20</v>
      </c>
    </row>
    <row r="148" spans="1:22" x14ac:dyDescent="0.35">
      <c r="A148" s="14" t="s">
        <v>63</v>
      </c>
      <c r="B148" s="15">
        <v>32</v>
      </c>
      <c r="C148" s="16">
        <v>44417</v>
      </c>
      <c r="D148" s="59">
        <v>386</v>
      </c>
      <c r="E148" s="2">
        <v>286</v>
      </c>
      <c r="F148" s="2">
        <f>IFERROR(weekly_deaths_location_cause_and_excess_deaths_home_non_institution[[#This Row],[All causes]]-weekly_deaths_location_cause_and_excess_deaths_home_non_institution[[#This Row],[All causes five year average]],"")</f>
        <v>100</v>
      </c>
      <c r="G148" s="2">
        <v>124</v>
      </c>
      <c r="H148" s="2">
        <v>92</v>
      </c>
      <c r="I148" s="2">
        <f>IFERROR(weekly_deaths_location_cause_and_excess_deaths_home_non_institution[[#This Row],[Cancer deaths]]-weekly_deaths_location_cause_and_excess_deaths_home_non_institution[[#This Row],[Cancer five year average]],"")</f>
        <v>32</v>
      </c>
      <c r="J148" s="2">
        <v>16</v>
      </c>
      <c r="K148" s="2">
        <v>11</v>
      </c>
      <c r="L148" s="2">
        <f>IFERROR(weekly_deaths_location_cause_and_excess_deaths_home_non_institution[[#This Row],[Dementia / Alzhemier''s deaths]]-weekly_deaths_location_cause_and_excess_deaths_home_non_institution[[#This Row],[Dementia / Alzheimer''s five year average]],"")</f>
        <v>5</v>
      </c>
      <c r="M148" s="25">
        <v>117</v>
      </c>
      <c r="N148" s="25">
        <v>92</v>
      </c>
      <c r="O148" s="25">
        <f>IFERROR(weekly_deaths_location_cause_and_excess_deaths_home_non_institution[[#This Row],[Circulatory deaths]]-weekly_deaths_location_cause_and_excess_deaths_home_non_institution[[#This Row],[Circulatory five year average]],"")</f>
        <v>25</v>
      </c>
      <c r="P148" s="25">
        <v>26</v>
      </c>
      <c r="Q148" s="25">
        <v>22</v>
      </c>
      <c r="R148" s="25">
        <f>IFERROR(weekly_deaths_location_cause_and_excess_deaths_home_non_institution[[#This Row],[Respiratory deaths]]-weekly_deaths_location_cause_and_excess_deaths_home_non_institution[[#This Row],[Respiratory five year average]],"")</f>
        <v>4</v>
      </c>
      <c r="S148" s="25">
        <v>2</v>
      </c>
      <c r="T148" s="54">
        <v>101</v>
      </c>
      <c r="U148" s="54">
        <v>82</v>
      </c>
      <c r="V148" s="25">
        <f>IFERROR(weekly_deaths_location_cause_and_excess_deaths_home_non_institution[[#This Row],[Other causes]]-weekly_deaths_location_cause_and_excess_deaths_home_non_institution[[#This Row],[Other causes five year average]],"")</f>
        <v>19</v>
      </c>
    </row>
    <row r="149" spans="1:22" x14ac:dyDescent="0.35">
      <c r="A149" s="14" t="s">
        <v>63</v>
      </c>
      <c r="B149" s="15">
        <v>33</v>
      </c>
      <c r="C149" s="16">
        <v>44424</v>
      </c>
      <c r="D149" s="59">
        <v>386</v>
      </c>
      <c r="E149" s="2">
        <v>269</v>
      </c>
      <c r="F149" s="2">
        <f>IFERROR(weekly_deaths_location_cause_and_excess_deaths_home_non_institution[[#This Row],[All causes]]-weekly_deaths_location_cause_and_excess_deaths_home_non_institution[[#This Row],[All causes five year average]],"")</f>
        <v>117</v>
      </c>
      <c r="G149" s="2">
        <v>131</v>
      </c>
      <c r="H149" s="2">
        <v>87</v>
      </c>
      <c r="I149" s="2">
        <f>IFERROR(weekly_deaths_location_cause_and_excess_deaths_home_non_institution[[#This Row],[Cancer deaths]]-weekly_deaths_location_cause_and_excess_deaths_home_non_institution[[#This Row],[Cancer five year average]],"")</f>
        <v>44</v>
      </c>
      <c r="J149" s="2">
        <v>20</v>
      </c>
      <c r="K149" s="2">
        <v>10</v>
      </c>
      <c r="L149" s="2">
        <f>IFERROR(weekly_deaths_location_cause_and_excess_deaths_home_non_institution[[#This Row],[Dementia / Alzhemier''s deaths]]-weekly_deaths_location_cause_and_excess_deaths_home_non_institution[[#This Row],[Dementia / Alzheimer''s five year average]],"")</f>
        <v>10</v>
      </c>
      <c r="M149" s="25">
        <v>128</v>
      </c>
      <c r="N149" s="25">
        <v>87</v>
      </c>
      <c r="O149" s="25">
        <f>IFERROR(weekly_deaths_location_cause_and_excess_deaths_home_non_institution[[#This Row],[Circulatory deaths]]-weekly_deaths_location_cause_and_excess_deaths_home_non_institution[[#This Row],[Circulatory five year average]],"")</f>
        <v>41</v>
      </c>
      <c r="P149" s="25">
        <v>24</v>
      </c>
      <c r="Q149" s="25">
        <v>16</v>
      </c>
      <c r="R149" s="25">
        <f>IFERROR(weekly_deaths_location_cause_and_excess_deaths_home_non_institution[[#This Row],[Respiratory deaths]]-weekly_deaths_location_cause_and_excess_deaths_home_non_institution[[#This Row],[Respiratory five year average]],"")</f>
        <v>8</v>
      </c>
      <c r="S149" s="25">
        <v>3</v>
      </c>
      <c r="T149" s="54">
        <v>80</v>
      </c>
      <c r="U149" s="54">
        <v>75</v>
      </c>
      <c r="V149" s="25">
        <f>IFERROR(weekly_deaths_location_cause_and_excess_deaths_home_non_institution[[#This Row],[Other causes]]-weekly_deaths_location_cause_and_excess_deaths_home_non_institution[[#This Row],[Other causes five year average]],"")</f>
        <v>5</v>
      </c>
    </row>
    <row r="150" spans="1:22" x14ac:dyDescent="0.35">
      <c r="A150" s="14" t="s">
        <v>63</v>
      </c>
      <c r="B150" s="15">
        <v>34</v>
      </c>
      <c r="C150" s="16">
        <v>44431</v>
      </c>
      <c r="D150" s="59">
        <v>392</v>
      </c>
      <c r="E150" s="2">
        <v>279</v>
      </c>
      <c r="F150" s="2">
        <f>IFERROR(weekly_deaths_location_cause_and_excess_deaths_home_non_institution[[#This Row],[All causes]]-weekly_deaths_location_cause_and_excess_deaths_home_non_institution[[#This Row],[All causes five year average]],"")</f>
        <v>113</v>
      </c>
      <c r="G150" s="2">
        <v>124</v>
      </c>
      <c r="H150" s="2">
        <v>100</v>
      </c>
      <c r="I150" s="2">
        <f>IFERROR(weekly_deaths_location_cause_and_excess_deaths_home_non_institution[[#This Row],[Cancer deaths]]-weekly_deaths_location_cause_and_excess_deaths_home_non_institution[[#This Row],[Cancer five year average]],"")</f>
        <v>24</v>
      </c>
      <c r="J150" s="2">
        <v>10</v>
      </c>
      <c r="K150" s="2">
        <v>8</v>
      </c>
      <c r="L150" s="2">
        <f>IFERROR(weekly_deaths_location_cause_and_excess_deaths_home_non_institution[[#This Row],[Dementia / Alzhemier''s deaths]]-weekly_deaths_location_cause_and_excess_deaths_home_non_institution[[#This Row],[Dementia / Alzheimer''s five year average]],"")</f>
        <v>2</v>
      </c>
      <c r="M150" s="25">
        <v>131</v>
      </c>
      <c r="N150" s="25">
        <v>100</v>
      </c>
      <c r="O150" s="25">
        <f>IFERROR(weekly_deaths_location_cause_and_excess_deaths_home_non_institution[[#This Row],[Circulatory deaths]]-weekly_deaths_location_cause_and_excess_deaths_home_non_institution[[#This Row],[Circulatory five year average]],"")</f>
        <v>31</v>
      </c>
      <c r="P150" s="25">
        <v>26</v>
      </c>
      <c r="Q150" s="25">
        <v>21</v>
      </c>
      <c r="R150" s="25">
        <f>IFERROR(weekly_deaths_location_cause_and_excess_deaths_home_non_institution[[#This Row],[Respiratory deaths]]-weekly_deaths_location_cause_and_excess_deaths_home_non_institution[[#This Row],[Respiratory five year average]],"")</f>
        <v>5</v>
      </c>
      <c r="S150" s="25">
        <v>6</v>
      </c>
      <c r="T150" s="54">
        <v>95</v>
      </c>
      <c r="U150" s="54">
        <v>70</v>
      </c>
      <c r="V150" s="25">
        <f>IFERROR(weekly_deaths_location_cause_and_excess_deaths_home_non_institution[[#This Row],[Other causes]]-weekly_deaths_location_cause_and_excess_deaths_home_non_institution[[#This Row],[Other causes five year average]],"")</f>
        <v>25</v>
      </c>
    </row>
    <row r="151" spans="1:22" x14ac:dyDescent="0.35">
      <c r="A151" s="14" t="s">
        <v>63</v>
      </c>
      <c r="B151" s="15">
        <v>35</v>
      </c>
      <c r="C151" s="16">
        <v>44438</v>
      </c>
      <c r="D151" s="59">
        <v>424</v>
      </c>
      <c r="E151" s="2">
        <v>270</v>
      </c>
      <c r="F151" s="2">
        <f>IFERROR(weekly_deaths_location_cause_and_excess_deaths_home_non_institution[[#This Row],[All causes]]-weekly_deaths_location_cause_and_excess_deaths_home_non_institution[[#This Row],[All causes five year average]],"")</f>
        <v>154</v>
      </c>
      <c r="G151" s="2">
        <v>147</v>
      </c>
      <c r="H151" s="2">
        <v>96</v>
      </c>
      <c r="I151" s="2">
        <f>IFERROR(weekly_deaths_location_cause_and_excess_deaths_home_non_institution[[#This Row],[Cancer deaths]]-weekly_deaths_location_cause_and_excess_deaths_home_non_institution[[#This Row],[Cancer five year average]],"")</f>
        <v>51</v>
      </c>
      <c r="J151" s="2">
        <v>17</v>
      </c>
      <c r="K151" s="2">
        <v>9</v>
      </c>
      <c r="L151" s="2">
        <f>IFERROR(weekly_deaths_location_cause_and_excess_deaths_home_non_institution[[#This Row],[Dementia / Alzhemier''s deaths]]-weekly_deaths_location_cause_and_excess_deaths_home_non_institution[[#This Row],[Dementia / Alzheimer''s five year average]],"")</f>
        <v>8</v>
      </c>
      <c r="M151" s="25">
        <v>128</v>
      </c>
      <c r="N151" s="25">
        <v>96</v>
      </c>
      <c r="O151" s="25">
        <f>IFERROR(weekly_deaths_location_cause_and_excess_deaths_home_non_institution[[#This Row],[Circulatory deaths]]-weekly_deaths_location_cause_and_excess_deaths_home_non_institution[[#This Row],[Circulatory five year average]],"")</f>
        <v>32</v>
      </c>
      <c r="P151" s="25">
        <v>38</v>
      </c>
      <c r="Q151" s="25">
        <v>21</v>
      </c>
      <c r="R151" s="25">
        <f>IFERROR(weekly_deaths_location_cause_and_excess_deaths_home_non_institution[[#This Row],[Respiratory deaths]]-weekly_deaths_location_cause_and_excess_deaths_home_non_institution[[#This Row],[Respiratory five year average]],"")</f>
        <v>17</v>
      </c>
      <c r="S151" s="25">
        <v>7</v>
      </c>
      <c r="T151" s="54">
        <v>87</v>
      </c>
      <c r="U151" s="54">
        <v>66</v>
      </c>
      <c r="V151" s="25">
        <f>IFERROR(weekly_deaths_location_cause_and_excess_deaths_home_non_institution[[#This Row],[Other causes]]-weekly_deaths_location_cause_and_excess_deaths_home_non_institution[[#This Row],[Other causes five year average]],"")</f>
        <v>21</v>
      </c>
    </row>
    <row r="152" spans="1:22" x14ac:dyDescent="0.35">
      <c r="A152" s="14" t="s">
        <v>63</v>
      </c>
      <c r="B152" s="15">
        <v>36</v>
      </c>
      <c r="C152" s="16">
        <v>44445</v>
      </c>
      <c r="D152" s="59">
        <v>328</v>
      </c>
      <c r="E152" s="2">
        <v>268</v>
      </c>
      <c r="F152" s="2">
        <f>IFERROR(weekly_deaths_location_cause_and_excess_deaths_home_non_institution[[#This Row],[All causes]]-weekly_deaths_location_cause_and_excess_deaths_home_non_institution[[#This Row],[All causes five year average]],"")</f>
        <v>60</v>
      </c>
      <c r="G152" s="2">
        <v>107</v>
      </c>
      <c r="H152" s="2">
        <v>85</v>
      </c>
      <c r="I152" s="2">
        <f>IFERROR(weekly_deaths_location_cause_and_excess_deaths_home_non_institution[[#This Row],[Cancer deaths]]-weekly_deaths_location_cause_and_excess_deaths_home_non_institution[[#This Row],[Cancer five year average]],"")</f>
        <v>22</v>
      </c>
      <c r="J152" s="2">
        <v>10</v>
      </c>
      <c r="K152" s="2">
        <v>8</v>
      </c>
      <c r="L152" s="2">
        <f>IFERROR(weekly_deaths_location_cause_and_excess_deaths_home_non_institution[[#This Row],[Dementia / Alzhemier''s deaths]]-weekly_deaths_location_cause_and_excess_deaths_home_non_institution[[#This Row],[Dementia / Alzheimer''s five year average]],"")</f>
        <v>2</v>
      </c>
      <c r="M152" s="25">
        <v>92</v>
      </c>
      <c r="N152" s="25">
        <v>85</v>
      </c>
      <c r="O152" s="25">
        <f>IFERROR(weekly_deaths_location_cause_and_excess_deaths_home_non_institution[[#This Row],[Circulatory deaths]]-weekly_deaths_location_cause_and_excess_deaths_home_non_institution[[#This Row],[Circulatory five year average]],"")</f>
        <v>7</v>
      </c>
      <c r="P152" s="25">
        <v>22</v>
      </c>
      <c r="Q152" s="25">
        <v>23</v>
      </c>
      <c r="R152" s="25">
        <f>IFERROR(weekly_deaths_location_cause_and_excess_deaths_home_non_institution[[#This Row],[Respiratory deaths]]-weekly_deaths_location_cause_and_excess_deaths_home_non_institution[[#This Row],[Respiratory five year average]],"")</f>
        <v>-1</v>
      </c>
      <c r="S152" s="25">
        <v>6</v>
      </c>
      <c r="T152" s="54">
        <v>91</v>
      </c>
      <c r="U152" s="54">
        <v>76</v>
      </c>
      <c r="V152" s="25">
        <f>IFERROR(weekly_deaths_location_cause_and_excess_deaths_home_non_institution[[#This Row],[Other causes]]-weekly_deaths_location_cause_and_excess_deaths_home_non_institution[[#This Row],[Other causes five year average]],"")</f>
        <v>15</v>
      </c>
    </row>
    <row r="153" spans="1:22" x14ac:dyDescent="0.35">
      <c r="A153" s="14" t="s">
        <v>63</v>
      </c>
      <c r="B153" s="15">
        <v>37</v>
      </c>
      <c r="C153" s="16">
        <v>44452</v>
      </c>
      <c r="D153" s="59">
        <v>405</v>
      </c>
      <c r="E153" s="2">
        <v>279</v>
      </c>
      <c r="F153" s="2">
        <f>IFERROR(weekly_deaths_location_cause_and_excess_deaths_home_non_institution[[#This Row],[All causes]]-weekly_deaths_location_cause_and_excess_deaths_home_non_institution[[#This Row],[All causes five year average]],"")</f>
        <v>126</v>
      </c>
      <c r="G153" s="2">
        <v>121</v>
      </c>
      <c r="H153" s="2">
        <v>97</v>
      </c>
      <c r="I153" s="2">
        <f>IFERROR(weekly_deaths_location_cause_and_excess_deaths_home_non_institution[[#This Row],[Cancer deaths]]-weekly_deaths_location_cause_and_excess_deaths_home_non_institution[[#This Row],[Cancer five year average]],"")</f>
        <v>24</v>
      </c>
      <c r="J153" s="2">
        <v>16</v>
      </c>
      <c r="K153" s="2">
        <v>10</v>
      </c>
      <c r="L153" s="2">
        <f>IFERROR(weekly_deaths_location_cause_and_excess_deaths_home_non_institution[[#This Row],[Dementia / Alzhemier''s deaths]]-weekly_deaths_location_cause_and_excess_deaths_home_non_institution[[#This Row],[Dementia / Alzheimer''s five year average]],"")</f>
        <v>6</v>
      </c>
      <c r="M153" s="25">
        <v>119</v>
      </c>
      <c r="N153" s="25">
        <v>97</v>
      </c>
      <c r="O153" s="25">
        <f>IFERROR(weekly_deaths_location_cause_and_excess_deaths_home_non_institution[[#This Row],[Circulatory deaths]]-weekly_deaths_location_cause_and_excess_deaths_home_non_institution[[#This Row],[Circulatory five year average]],"")</f>
        <v>22</v>
      </c>
      <c r="P153" s="25">
        <v>29</v>
      </c>
      <c r="Q153" s="25">
        <v>22</v>
      </c>
      <c r="R153" s="25">
        <f>IFERROR(weekly_deaths_location_cause_and_excess_deaths_home_non_institution[[#This Row],[Respiratory deaths]]-weekly_deaths_location_cause_and_excess_deaths_home_non_institution[[#This Row],[Respiratory five year average]],"")</f>
        <v>7</v>
      </c>
      <c r="S153" s="25">
        <v>10</v>
      </c>
      <c r="T153" s="54">
        <v>110</v>
      </c>
      <c r="U153" s="54">
        <v>71</v>
      </c>
      <c r="V153" s="25">
        <f>IFERROR(weekly_deaths_location_cause_and_excess_deaths_home_non_institution[[#This Row],[Other causes]]-weekly_deaths_location_cause_and_excess_deaths_home_non_institution[[#This Row],[Other causes five year average]],"")</f>
        <v>39</v>
      </c>
    </row>
    <row r="154" spans="1:22" x14ac:dyDescent="0.35">
      <c r="A154" s="14" t="s">
        <v>63</v>
      </c>
      <c r="B154" s="15">
        <v>38</v>
      </c>
      <c r="C154" s="16">
        <v>44459</v>
      </c>
      <c r="D154" s="59">
        <v>401</v>
      </c>
      <c r="E154" s="2">
        <v>272</v>
      </c>
      <c r="F154" s="2">
        <f>IFERROR(weekly_deaths_location_cause_and_excess_deaths_home_non_institution[[#This Row],[All causes]]-weekly_deaths_location_cause_and_excess_deaths_home_non_institution[[#This Row],[All causes five year average]],"")</f>
        <v>129</v>
      </c>
      <c r="G154" s="2">
        <v>134</v>
      </c>
      <c r="H154" s="2">
        <v>89</v>
      </c>
      <c r="I154" s="2">
        <f>IFERROR(weekly_deaths_location_cause_and_excess_deaths_home_non_institution[[#This Row],[Cancer deaths]]-weekly_deaths_location_cause_and_excess_deaths_home_non_institution[[#This Row],[Cancer five year average]],"")</f>
        <v>45</v>
      </c>
      <c r="J154" s="2">
        <v>18</v>
      </c>
      <c r="K154" s="2">
        <v>11</v>
      </c>
      <c r="L154" s="2">
        <f>IFERROR(weekly_deaths_location_cause_and_excess_deaths_home_non_institution[[#This Row],[Dementia / Alzhemier''s deaths]]-weekly_deaths_location_cause_and_excess_deaths_home_non_institution[[#This Row],[Dementia / Alzheimer''s five year average]],"")</f>
        <v>7</v>
      </c>
      <c r="M154" s="25">
        <v>109</v>
      </c>
      <c r="N154" s="25">
        <v>89</v>
      </c>
      <c r="O154" s="25">
        <f>IFERROR(weekly_deaths_location_cause_and_excess_deaths_home_non_institution[[#This Row],[Circulatory deaths]]-weekly_deaths_location_cause_and_excess_deaths_home_non_institution[[#This Row],[Circulatory five year average]],"")</f>
        <v>20</v>
      </c>
      <c r="P154" s="25">
        <v>22</v>
      </c>
      <c r="Q154" s="25">
        <v>21</v>
      </c>
      <c r="R154" s="25">
        <f>IFERROR(weekly_deaths_location_cause_and_excess_deaths_home_non_institution[[#This Row],[Respiratory deaths]]-weekly_deaths_location_cause_and_excess_deaths_home_non_institution[[#This Row],[Respiratory five year average]],"")</f>
        <v>1</v>
      </c>
      <c r="S154" s="25">
        <v>14</v>
      </c>
      <c r="T154" s="54">
        <v>104</v>
      </c>
      <c r="U154" s="54">
        <v>72</v>
      </c>
      <c r="V154" s="25">
        <f>IFERROR(weekly_deaths_location_cause_and_excess_deaths_home_non_institution[[#This Row],[Other causes]]-weekly_deaths_location_cause_and_excess_deaths_home_non_institution[[#This Row],[Other causes five year average]],"")</f>
        <v>32</v>
      </c>
    </row>
    <row r="155" spans="1:22" x14ac:dyDescent="0.35">
      <c r="A155" s="14" t="s">
        <v>63</v>
      </c>
      <c r="B155" s="15">
        <v>39</v>
      </c>
      <c r="C155" s="16">
        <v>44466</v>
      </c>
      <c r="D155" s="59">
        <v>381</v>
      </c>
      <c r="E155" s="2">
        <v>279</v>
      </c>
      <c r="F155" s="2">
        <f>IFERROR(weekly_deaths_location_cause_and_excess_deaths_home_non_institution[[#This Row],[All causes]]-weekly_deaths_location_cause_and_excess_deaths_home_non_institution[[#This Row],[All causes five year average]],"")</f>
        <v>102</v>
      </c>
      <c r="G155" s="2">
        <v>127</v>
      </c>
      <c r="H155" s="2">
        <v>89</v>
      </c>
      <c r="I155" s="2">
        <f>IFERROR(weekly_deaths_location_cause_and_excess_deaths_home_non_institution[[#This Row],[Cancer deaths]]-weekly_deaths_location_cause_and_excess_deaths_home_non_institution[[#This Row],[Cancer five year average]],"")</f>
        <v>38</v>
      </c>
      <c r="J155" s="2">
        <v>21</v>
      </c>
      <c r="K155" s="2">
        <v>8</v>
      </c>
      <c r="L155" s="2">
        <f>IFERROR(weekly_deaths_location_cause_and_excess_deaths_home_non_institution[[#This Row],[Dementia / Alzhemier''s deaths]]-weekly_deaths_location_cause_and_excess_deaths_home_non_institution[[#This Row],[Dementia / Alzheimer''s five year average]],"")</f>
        <v>13</v>
      </c>
      <c r="M155" s="25">
        <v>103</v>
      </c>
      <c r="N155" s="25">
        <v>89</v>
      </c>
      <c r="O155" s="25">
        <f>IFERROR(weekly_deaths_location_cause_and_excess_deaths_home_non_institution[[#This Row],[Circulatory deaths]]-weekly_deaths_location_cause_and_excess_deaths_home_non_institution[[#This Row],[Circulatory five year average]],"")</f>
        <v>14</v>
      </c>
      <c r="P155" s="25">
        <v>31</v>
      </c>
      <c r="Q155" s="25">
        <v>21</v>
      </c>
      <c r="R155" s="25">
        <f>IFERROR(weekly_deaths_location_cause_and_excess_deaths_home_non_institution[[#This Row],[Respiratory deaths]]-weekly_deaths_location_cause_and_excess_deaths_home_non_institution[[#This Row],[Respiratory five year average]],"")</f>
        <v>10</v>
      </c>
      <c r="S155" s="25">
        <v>4</v>
      </c>
      <c r="T155" s="54">
        <v>95</v>
      </c>
      <c r="U155" s="54">
        <v>77</v>
      </c>
      <c r="V155" s="25">
        <f>IFERROR(weekly_deaths_location_cause_and_excess_deaths_home_non_institution[[#This Row],[Other causes]]-weekly_deaths_location_cause_and_excess_deaths_home_non_institution[[#This Row],[Other causes five year average]],"")</f>
        <v>18</v>
      </c>
    </row>
    <row r="156" spans="1:22" x14ac:dyDescent="0.35">
      <c r="A156" s="14" t="s">
        <v>63</v>
      </c>
      <c r="B156" s="15">
        <v>40</v>
      </c>
      <c r="C156" s="16">
        <v>44473</v>
      </c>
      <c r="D156" s="59">
        <v>436</v>
      </c>
      <c r="E156" s="2">
        <v>287</v>
      </c>
      <c r="F156" s="2">
        <f>IFERROR(weekly_deaths_location_cause_and_excess_deaths_home_non_institution[[#This Row],[All causes]]-weekly_deaths_location_cause_and_excess_deaths_home_non_institution[[#This Row],[All causes five year average]],"")</f>
        <v>149</v>
      </c>
      <c r="G156" s="2">
        <v>148</v>
      </c>
      <c r="H156" s="2">
        <v>95</v>
      </c>
      <c r="I156" s="2">
        <f>IFERROR(weekly_deaths_location_cause_and_excess_deaths_home_non_institution[[#This Row],[Cancer deaths]]-weekly_deaths_location_cause_and_excess_deaths_home_non_institution[[#This Row],[Cancer five year average]],"")</f>
        <v>53</v>
      </c>
      <c r="J156" s="2">
        <v>15</v>
      </c>
      <c r="K156" s="2">
        <v>10</v>
      </c>
      <c r="L156" s="2">
        <f>IFERROR(weekly_deaths_location_cause_and_excess_deaths_home_non_institution[[#This Row],[Dementia / Alzhemier''s deaths]]-weekly_deaths_location_cause_and_excess_deaths_home_non_institution[[#This Row],[Dementia / Alzheimer''s five year average]],"")</f>
        <v>5</v>
      </c>
      <c r="M156" s="25">
        <v>125</v>
      </c>
      <c r="N156" s="25">
        <v>95</v>
      </c>
      <c r="O156" s="25">
        <f>IFERROR(weekly_deaths_location_cause_and_excess_deaths_home_non_institution[[#This Row],[Circulatory deaths]]-weekly_deaths_location_cause_and_excess_deaths_home_non_institution[[#This Row],[Circulatory five year average]],"")</f>
        <v>30</v>
      </c>
      <c r="P156" s="25">
        <v>38</v>
      </c>
      <c r="Q156" s="25">
        <v>20</v>
      </c>
      <c r="R156" s="25">
        <f>IFERROR(weekly_deaths_location_cause_and_excess_deaths_home_non_institution[[#This Row],[Respiratory deaths]]-weekly_deaths_location_cause_and_excess_deaths_home_non_institution[[#This Row],[Respiratory five year average]],"")</f>
        <v>18</v>
      </c>
      <c r="S156" s="25">
        <v>11</v>
      </c>
      <c r="T156" s="54">
        <v>99</v>
      </c>
      <c r="U156" s="54">
        <v>75</v>
      </c>
      <c r="V156" s="25">
        <f>IFERROR(weekly_deaths_location_cause_and_excess_deaths_home_non_institution[[#This Row],[Other causes]]-weekly_deaths_location_cause_and_excess_deaths_home_non_institution[[#This Row],[Other causes five year average]],"")</f>
        <v>24</v>
      </c>
    </row>
    <row r="157" spans="1:22" x14ac:dyDescent="0.35">
      <c r="A157" s="14" t="s">
        <v>63</v>
      </c>
      <c r="B157" s="15">
        <v>41</v>
      </c>
      <c r="C157" s="16">
        <v>44480</v>
      </c>
      <c r="D157" s="59">
        <v>409</v>
      </c>
      <c r="E157" s="2">
        <v>275</v>
      </c>
      <c r="F157" s="2">
        <f>IFERROR(weekly_deaths_location_cause_and_excess_deaths_home_non_institution[[#This Row],[All causes]]-weekly_deaths_location_cause_and_excess_deaths_home_non_institution[[#This Row],[All causes five year average]],"")</f>
        <v>134</v>
      </c>
      <c r="G157" s="2">
        <v>126</v>
      </c>
      <c r="H157" s="2">
        <v>98</v>
      </c>
      <c r="I157" s="2">
        <f>IFERROR(weekly_deaths_location_cause_and_excess_deaths_home_non_institution[[#This Row],[Cancer deaths]]-weekly_deaths_location_cause_and_excess_deaths_home_non_institution[[#This Row],[Cancer five year average]],"")</f>
        <v>28</v>
      </c>
      <c r="J157" s="2">
        <v>28</v>
      </c>
      <c r="K157" s="2">
        <v>9</v>
      </c>
      <c r="L157" s="2">
        <f>IFERROR(weekly_deaths_location_cause_and_excess_deaths_home_non_institution[[#This Row],[Dementia / Alzhemier''s deaths]]-weekly_deaths_location_cause_and_excess_deaths_home_non_institution[[#This Row],[Dementia / Alzheimer''s five year average]],"")</f>
        <v>19</v>
      </c>
      <c r="M157" s="25">
        <v>126</v>
      </c>
      <c r="N157" s="25">
        <v>98</v>
      </c>
      <c r="O157" s="25">
        <f>IFERROR(weekly_deaths_location_cause_and_excess_deaths_home_non_institution[[#This Row],[Circulatory deaths]]-weekly_deaths_location_cause_and_excess_deaths_home_non_institution[[#This Row],[Circulatory five year average]],"")</f>
        <v>28</v>
      </c>
      <c r="P157" s="25">
        <v>18</v>
      </c>
      <c r="Q157" s="25">
        <v>17</v>
      </c>
      <c r="R157" s="25">
        <f>IFERROR(weekly_deaths_location_cause_and_excess_deaths_home_non_institution[[#This Row],[Respiratory deaths]]-weekly_deaths_location_cause_and_excess_deaths_home_non_institution[[#This Row],[Respiratory five year average]],"")</f>
        <v>1</v>
      </c>
      <c r="S157" s="25">
        <v>8</v>
      </c>
      <c r="T157" s="54">
        <v>103</v>
      </c>
      <c r="U157" s="54">
        <v>68</v>
      </c>
      <c r="V157" s="25">
        <f>IFERROR(weekly_deaths_location_cause_and_excess_deaths_home_non_institution[[#This Row],[Other causes]]-weekly_deaths_location_cause_and_excess_deaths_home_non_institution[[#This Row],[Other causes five year average]],"")</f>
        <v>35</v>
      </c>
    </row>
    <row r="158" spans="1:22" x14ac:dyDescent="0.35">
      <c r="A158" s="14" t="s">
        <v>63</v>
      </c>
      <c r="B158" s="15">
        <v>42</v>
      </c>
      <c r="C158" s="16">
        <v>44487</v>
      </c>
      <c r="D158" s="59">
        <v>396</v>
      </c>
      <c r="E158" s="2">
        <v>292</v>
      </c>
      <c r="F158" s="2">
        <f>IFERROR(weekly_deaths_location_cause_and_excess_deaths_home_non_institution[[#This Row],[All causes]]-weekly_deaths_location_cause_and_excess_deaths_home_non_institution[[#This Row],[All causes five year average]],"")</f>
        <v>104</v>
      </c>
      <c r="G158" s="2">
        <v>135</v>
      </c>
      <c r="H158" s="2">
        <v>97</v>
      </c>
      <c r="I158" s="2">
        <f>IFERROR(weekly_deaths_location_cause_and_excess_deaths_home_non_institution[[#This Row],[Cancer deaths]]-weekly_deaths_location_cause_and_excess_deaths_home_non_institution[[#This Row],[Cancer five year average]],"")</f>
        <v>38</v>
      </c>
      <c r="J158" s="2">
        <v>18</v>
      </c>
      <c r="K158" s="2">
        <v>10</v>
      </c>
      <c r="L158" s="2">
        <f>IFERROR(weekly_deaths_location_cause_and_excess_deaths_home_non_institution[[#This Row],[Dementia / Alzhemier''s deaths]]-weekly_deaths_location_cause_and_excess_deaths_home_non_institution[[#This Row],[Dementia / Alzheimer''s five year average]],"")</f>
        <v>8</v>
      </c>
      <c r="M158" s="25">
        <v>100</v>
      </c>
      <c r="N158" s="25">
        <v>97</v>
      </c>
      <c r="O158" s="25">
        <f>IFERROR(weekly_deaths_location_cause_and_excess_deaths_home_non_institution[[#This Row],[Circulatory deaths]]-weekly_deaths_location_cause_and_excess_deaths_home_non_institution[[#This Row],[Circulatory five year average]],"")</f>
        <v>3</v>
      </c>
      <c r="P158" s="25">
        <v>27</v>
      </c>
      <c r="Q158" s="25">
        <v>24</v>
      </c>
      <c r="R158" s="25">
        <f>IFERROR(weekly_deaths_location_cause_and_excess_deaths_home_non_institution[[#This Row],[Respiratory deaths]]-weekly_deaths_location_cause_and_excess_deaths_home_non_institution[[#This Row],[Respiratory five year average]],"")</f>
        <v>3</v>
      </c>
      <c r="S158" s="25">
        <v>6</v>
      </c>
      <c r="T158" s="54">
        <v>110</v>
      </c>
      <c r="U158" s="54">
        <v>70</v>
      </c>
      <c r="V158" s="25">
        <f>IFERROR(weekly_deaths_location_cause_and_excess_deaths_home_non_institution[[#This Row],[Other causes]]-weekly_deaths_location_cause_and_excess_deaths_home_non_institution[[#This Row],[Other causes five year average]],"")</f>
        <v>40</v>
      </c>
    </row>
    <row r="159" spans="1:22" x14ac:dyDescent="0.35">
      <c r="A159" s="14" t="s">
        <v>63</v>
      </c>
      <c r="B159" s="15">
        <v>43</v>
      </c>
      <c r="C159" s="16">
        <v>44494</v>
      </c>
      <c r="D159" s="59">
        <v>423</v>
      </c>
      <c r="E159" s="2">
        <v>283</v>
      </c>
      <c r="F159" s="2">
        <f>IFERROR(weekly_deaths_location_cause_and_excess_deaths_home_non_institution[[#This Row],[All causes]]-weekly_deaths_location_cause_and_excess_deaths_home_non_institution[[#This Row],[All causes five year average]],"")</f>
        <v>140</v>
      </c>
      <c r="G159" s="2">
        <v>124</v>
      </c>
      <c r="H159" s="2">
        <v>91</v>
      </c>
      <c r="I159" s="2">
        <f>IFERROR(weekly_deaths_location_cause_and_excess_deaths_home_non_institution[[#This Row],[Cancer deaths]]-weekly_deaths_location_cause_and_excess_deaths_home_non_institution[[#This Row],[Cancer five year average]],"")</f>
        <v>33</v>
      </c>
      <c r="J159" s="2">
        <v>26</v>
      </c>
      <c r="K159" s="2">
        <v>7</v>
      </c>
      <c r="L159" s="2">
        <f>IFERROR(weekly_deaths_location_cause_and_excess_deaths_home_non_institution[[#This Row],[Dementia / Alzhemier''s deaths]]-weekly_deaths_location_cause_and_excess_deaths_home_non_institution[[#This Row],[Dementia / Alzheimer''s five year average]],"")</f>
        <v>19</v>
      </c>
      <c r="M159" s="25">
        <v>141</v>
      </c>
      <c r="N159" s="25">
        <v>91</v>
      </c>
      <c r="O159" s="25">
        <f>IFERROR(weekly_deaths_location_cause_and_excess_deaths_home_non_institution[[#This Row],[Circulatory deaths]]-weekly_deaths_location_cause_and_excess_deaths_home_non_institution[[#This Row],[Circulatory five year average]],"")</f>
        <v>50</v>
      </c>
      <c r="P159" s="25">
        <v>32</v>
      </c>
      <c r="Q159" s="25">
        <v>26</v>
      </c>
      <c r="R159" s="25">
        <f>IFERROR(weekly_deaths_location_cause_and_excess_deaths_home_non_institution[[#This Row],[Respiratory deaths]]-weekly_deaths_location_cause_and_excess_deaths_home_non_institution[[#This Row],[Respiratory five year average]],"")</f>
        <v>6</v>
      </c>
      <c r="S159" s="25">
        <v>6</v>
      </c>
      <c r="T159" s="54">
        <v>94</v>
      </c>
      <c r="U159" s="54">
        <v>73</v>
      </c>
      <c r="V159" s="25">
        <f>IFERROR(weekly_deaths_location_cause_and_excess_deaths_home_non_institution[[#This Row],[Other causes]]-weekly_deaths_location_cause_and_excess_deaths_home_non_institution[[#This Row],[Other causes five year average]],"")</f>
        <v>21</v>
      </c>
    </row>
    <row r="160" spans="1:22" x14ac:dyDescent="0.35">
      <c r="A160" s="14" t="s">
        <v>63</v>
      </c>
      <c r="B160" s="15">
        <v>44</v>
      </c>
      <c r="C160" s="16">
        <v>44501</v>
      </c>
      <c r="D160" s="59">
        <v>404</v>
      </c>
      <c r="E160" s="2">
        <v>296</v>
      </c>
      <c r="F160" s="2">
        <f>IFERROR(weekly_deaths_location_cause_and_excess_deaths_home_non_institution[[#This Row],[All causes]]-weekly_deaths_location_cause_and_excess_deaths_home_non_institution[[#This Row],[All causes five year average]],"")</f>
        <v>108</v>
      </c>
      <c r="G160" s="2">
        <v>136</v>
      </c>
      <c r="H160" s="2">
        <v>100</v>
      </c>
      <c r="I160" s="2">
        <f>IFERROR(weekly_deaths_location_cause_and_excess_deaths_home_non_institution[[#This Row],[Cancer deaths]]-weekly_deaths_location_cause_and_excess_deaths_home_non_institution[[#This Row],[Cancer five year average]],"")</f>
        <v>36</v>
      </c>
      <c r="J160" s="2">
        <v>18</v>
      </c>
      <c r="K160" s="2">
        <v>11</v>
      </c>
      <c r="L160" s="2">
        <f>IFERROR(weekly_deaths_location_cause_and_excess_deaths_home_non_institution[[#This Row],[Dementia / Alzhemier''s deaths]]-weekly_deaths_location_cause_and_excess_deaths_home_non_institution[[#This Row],[Dementia / Alzheimer''s five year average]],"")</f>
        <v>7</v>
      </c>
      <c r="M160" s="25">
        <v>120</v>
      </c>
      <c r="N160" s="25">
        <v>100</v>
      </c>
      <c r="O160" s="25">
        <f>IFERROR(weekly_deaths_location_cause_and_excess_deaths_home_non_institution[[#This Row],[Circulatory deaths]]-weekly_deaths_location_cause_and_excess_deaths_home_non_institution[[#This Row],[Circulatory five year average]],"")</f>
        <v>20</v>
      </c>
      <c r="P160" s="25">
        <v>30</v>
      </c>
      <c r="Q160" s="25">
        <v>24</v>
      </c>
      <c r="R160" s="25">
        <f>IFERROR(weekly_deaths_location_cause_and_excess_deaths_home_non_institution[[#This Row],[Respiratory deaths]]-weekly_deaths_location_cause_and_excess_deaths_home_non_institution[[#This Row],[Respiratory five year average]],"")</f>
        <v>6</v>
      </c>
      <c r="S160" s="25">
        <v>12</v>
      </c>
      <c r="T160" s="54">
        <v>88</v>
      </c>
      <c r="U160" s="54">
        <v>74</v>
      </c>
      <c r="V160" s="25">
        <f>IFERROR(weekly_deaths_location_cause_and_excess_deaths_home_non_institution[[#This Row],[Other causes]]-weekly_deaths_location_cause_and_excess_deaths_home_non_institution[[#This Row],[Other causes five year average]],"")</f>
        <v>14</v>
      </c>
    </row>
    <row r="161" spans="1:23" x14ac:dyDescent="0.35">
      <c r="A161" s="14" t="s">
        <v>63</v>
      </c>
      <c r="B161" s="15">
        <v>45</v>
      </c>
      <c r="C161" s="16">
        <v>44508</v>
      </c>
      <c r="D161" s="59">
        <v>408</v>
      </c>
      <c r="E161" s="2">
        <v>296</v>
      </c>
      <c r="F161" s="2">
        <f>IFERROR(weekly_deaths_location_cause_and_excess_deaths_home_non_institution[[#This Row],[All causes]]-weekly_deaths_location_cause_and_excess_deaths_home_non_institution[[#This Row],[All causes five year average]],"")</f>
        <v>112</v>
      </c>
      <c r="G161" s="2">
        <v>148</v>
      </c>
      <c r="H161" s="2">
        <v>98</v>
      </c>
      <c r="I161" s="2">
        <f>IFERROR(weekly_deaths_location_cause_and_excess_deaths_home_non_institution[[#This Row],[Cancer deaths]]-weekly_deaths_location_cause_and_excess_deaths_home_non_institution[[#This Row],[Cancer five year average]],"")</f>
        <v>50</v>
      </c>
      <c r="J161" s="2">
        <v>24</v>
      </c>
      <c r="K161" s="2">
        <v>12</v>
      </c>
      <c r="L161" s="2">
        <f>IFERROR(weekly_deaths_location_cause_and_excess_deaths_home_non_institution[[#This Row],[Dementia / Alzhemier''s deaths]]-weekly_deaths_location_cause_and_excess_deaths_home_non_institution[[#This Row],[Dementia / Alzheimer''s five year average]],"")</f>
        <v>12</v>
      </c>
      <c r="M161" s="25">
        <v>112</v>
      </c>
      <c r="N161" s="25">
        <v>98</v>
      </c>
      <c r="O161" s="25">
        <f>IFERROR(weekly_deaths_location_cause_and_excess_deaths_home_non_institution[[#This Row],[Circulatory deaths]]-weekly_deaths_location_cause_and_excess_deaths_home_non_institution[[#This Row],[Circulatory five year average]],"")</f>
        <v>14</v>
      </c>
      <c r="P161" s="25">
        <v>28</v>
      </c>
      <c r="Q161" s="25">
        <v>24</v>
      </c>
      <c r="R161" s="25">
        <f>IFERROR(weekly_deaths_location_cause_and_excess_deaths_home_non_institution[[#This Row],[Respiratory deaths]]-weekly_deaths_location_cause_and_excess_deaths_home_non_institution[[#This Row],[Respiratory five year average]],"")</f>
        <v>4</v>
      </c>
      <c r="S161" s="25">
        <v>7</v>
      </c>
      <c r="T161" s="54">
        <v>89</v>
      </c>
      <c r="U161" s="54">
        <v>74</v>
      </c>
      <c r="V161" s="25">
        <f>IFERROR(weekly_deaths_location_cause_and_excess_deaths_home_non_institution[[#This Row],[Other causes]]-weekly_deaths_location_cause_and_excess_deaths_home_non_institution[[#This Row],[Other causes five year average]],"")</f>
        <v>15</v>
      </c>
    </row>
    <row r="162" spans="1:23" x14ac:dyDescent="0.35">
      <c r="A162" s="14" t="s">
        <v>63</v>
      </c>
      <c r="B162" s="15">
        <v>46</v>
      </c>
      <c r="C162" s="16">
        <v>44515</v>
      </c>
      <c r="D162" s="59">
        <v>408</v>
      </c>
      <c r="E162" s="2">
        <v>294</v>
      </c>
      <c r="F162" s="2">
        <f>IFERROR(weekly_deaths_location_cause_and_excess_deaths_home_non_institution[[#This Row],[All causes]]-weekly_deaths_location_cause_and_excess_deaths_home_non_institution[[#This Row],[All causes five year average]],"")</f>
        <v>114</v>
      </c>
      <c r="G162" s="2">
        <v>127</v>
      </c>
      <c r="H162" s="2">
        <v>94</v>
      </c>
      <c r="I162" s="2">
        <f>IFERROR(weekly_deaths_location_cause_and_excess_deaths_home_non_institution[[#This Row],[Cancer deaths]]-weekly_deaths_location_cause_and_excess_deaths_home_non_institution[[#This Row],[Cancer five year average]],"")</f>
        <v>33</v>
      </c>
      <c r="J162" s="2">
        <v>15</v>
      </c>
      <c r="K162" s="2">
        <v>9</v>
      </c>
      <c r="L162" s="2">
        <f>IFERROR(weekly_deaths_location_cause_and_excess_deaths_home_non_institution[[#This Row],[Dementia / Alzhemier''s deaths]]-weekly_deaths_location_cause_and_excess_deaths_home_non_institution[[#This Row],[Dementia / Alzheimer''s five year average]],"")</f>
        <v>6</v>
      </c>
      <c r="M162" s="25">
        <v>125</v>
      </c>
      <c r="N162" s="25">
        <v>94</v>
      </c>
      <c r="O162" s="25">
        <f>IFERROR(weekly_deaths_location_cause_and_excess_deaths_home_non_institution[[#This Row],[Circulatory deaths]]-weekly_deaths_location_cause_and_excess_deaths_home_non_institution[[#This Row],[Circulatory five year average]],"")</f>
        <v>31</v>
      </c>
      <c r="P162" s="25">
        <v>37</v>
      </c>
      <c r="Q162" s="25">
        <v>23</v>
      </c>
      <c r="R162" s="25">
        <f>IFERROR(weekly_deaths_location_cause_and_excess_deaths_home_non_institution[[#This Row],[Respiratory deaths]]-weekly_deaths_location_cause_and_excess_deaths_home_non_institution[[#This Row],[Respiratory five year average]],"")</f>
        <v>14</v>
      </c>
      <c r="S162" s="25">
        <v>9</v>
      </c>
      <c r="T162" s="54">
        <v>95</v>
      </c>
      <c r="U162" s="54">
        <v>76</v>
      </c>
      <c r="V162" s="25">
        <f>IFERROR(weekly_deaths_location_cause_and_excess_deaths_home_non_institution[[#This Row],[Other causes]]-weekly_deaths_location_cause_and_excess_deaths_home_non_institution[[#This Row],[Other causes five year average]],"")</f>
        <v>19</v>
      </c>
    </row>
    <row r="163" spans="1:23" x14ac:dyDescent="0.35">
      <c r="A163" s="14" t="s">
        <v>63</v>
      </c>
      <c r="B163" s="15">
        <v>47</v>
      </c>
      <c r="C163" s="16">
        <v>44522</v>
      </c>
      <c r="D163" s="59">
        <v>379</v>
      </c>
      <c r="E163" s="2">
        <v>308</v>
      </c>
      <c r="F163" s="2">
        <f>IFERROR(weekly_deaths_location_cause_and_excess_deaths_home_non_institution[[#This Row],[All causes]]-weekly_deaths_location_cause_and_excess_deaths_home_non_institution[[#This Row],[All causes five year average]],"")</f>
        <v>71</v>
      </c>
      <c r="G163" s="2">
        <v>121</v>
      </c>
      <c r="H163" s="2">
        <v>97</v>
      </c>
      <c r="I163" s="2">
        <f>IFERROR(weekly_deaths_location_cause_and_excess_deaths_home_non_institution[[#This Row],[Cancer deaths]]-weekly_deaths_location_cause_and_excess_deaths_home_non_institution[[#This Row],[Cancer five year average]],"")</f>
        <v>24</v>
      </c>
      <c r="J163" s="2">
        <v>13</v>
      </c>
      <c r="K163" s="2">
        <v>9</v>
      </c>
      <c r="L163" s="2">
        <f>IFERROR(weekly_deaths_location_cause_and_excess_deaths_home_non_institution[[#This Row],[Dementia / Alzhemier''s deaths]]-weekly_deaths_location_cause_and_excess_deaths_home_non_institution[[#This Row],[Dementia / Alzheimer''s five year average]],"")</f>
        <v>4</v>
      </c>
      <c r="M163" s="25">
        <v>106</v>
      </c>
      <c r="N163" s="25">
        <v>97</v>
      </c>
      <c r="O163" s="25">
        <f>IFERROR(weekly_deaths_location_cause_and_excess_deaths_home_non_institution[[#This Row],[Circulatory deaths]]-weekly_deaths_location_cause_and_excess_deaths_home_non_institution[[#This Row],[Circulatory five year average]],"")</f>
        <v>9</v>
      </c>
      <c r="P163" s="25">
        <v>32</v>
      </c>
      <c r="Q163" s="25">
        <v>28</v>
      </c>
      <c r="R163" s="25">
        <f>IFERROR(weekly_deaths_location_cause_and_excess_deaths_home_non_institution[[#This Row],[Respiratory deaths]]-weekly_deaths_location_cause_and_excess_deaths_home_non_institution[[#This Row],[Respiratory five year average]],"")</f>
        <v>4</v>
      </c>
      <c r="S163" s="25">
        <v>5</v>
      </c>
      <c r="T163" s="54">
        <v>102</v>
      </c>
      <c r="U163" s="54">
        <v>80</v>
      </c>
      <c r="V163" s="25">
        <f>IFERROR(weekly_deaths_location_cause_and_excess_deaths_home_non_institution[[#This Row],[Other causes]]-weekly_deaths_location_cause_and_excess_deaths_home_non_institution[[#This Row],[Other causes five year average]],"")</f>
        <v>22</v>
      </c>
    </row>
    <row r="164" spans="1:23" x14ac:dyDescent="0.35">
      <c r="A164" s="14" t="s">
        <v>63</v>
      </c>
      <c r="B164" s="15">
        <v>48</v>
      </c>
      <c r="C164" s="16">
        <v>44529</v>
      </c>
      <c r="D164" s="59">
        <v>437</v>
      </c>
      <c r="E164" s="2">
        <v>311</v>
      </c>
      <c r="F164" s="2">
        <f>IFERROR(weekly_deaths_location_cause_and_excess_deaths_home_non_institution[[#This Row],[All causes]]-weekly_deaths_location_cause_and_excess_deaths_home_non_institution[[#This Row],[All causes five year average]],"")</f>
        <v>126</v>
      </c>
      <c r="G164" s="2">
        <v>139</v>
      </c>
      <c r="H164" s="2">
        <v>96</v>
      </c>
      <c r="I164" s="2">
        <f>IFERROR(weekly_deaths_location_cause_and_excess_deaths_home_non_institution[[#This Row],[Cancer deaths]]-weekly_deaths_location_cause_and_excess_deaths_home_non_institution[[#This Row],[Cancer five year average]],"")</f>
        <v>43</v>
      </c>
      <c r="J164" s="2">
        <v>14</v>
      </c>
      <c r="K164" s="2">
        <v>10</v>
      </c>
      <c r="L164" s="2">
        <f>IFERROR(weekly_deaths_location_cause_and_excess_deaths_home_non_institution[[#This Row],[Dementia / Alzhemier''s deaths]]-weekly_deaths_location_cause_and_excess_deaths_home_non_institution[[#This Row],[Dementia / Alzheimer''s five year average]],"")</f>
        <v>4</v>
      </c>
      <c r="M164" s="25">
        <v>150</v>
      </c>
      <c r="N164" s="25">
        <v>96</v>
      </c>
      <c r="O164" s="25">
        <f>IFERROR(weekly_deaths_location_cause_and_excess_deaths_home_non_institution[[#This Row],[Circulatory deaths]]-weekly_deaths_location_cause_and_excess_deaths_home_non_institution[[#This Row],[Circulatory five year average]],"")</f>
        <v>54</v>
      </c>
      <c r="P164" s="25">
        <v>40</v>
      </c>
      <c r="Q164" s="25">
        <v>25</v>
      </c>
      <c r="R164" s="25">
        <f>IFERROR(weekly_deaths_location_cause_and_excess_deaths_home_non_institution[[#This Row],[Respiratory deaths]]-weekly_deaths_location_cause_and_excess_deaths_home_non_institution[[#This Row],[Respiratory five year average]],"")</f>
        <v>15</v>
      </c>
      <c r="S164" s="25">
        <v>6</v>
      </c>
      <c r="T164" s="54">
        <v>88</v>
      </c>
      <c r="U164" s="54">
        <v>75</v>
      </c>
      <c r="V164" s="25">
        <f>IFERROR(weekly_deaths_location_cause_and_excess_deaths_home_non_institution[[#This Row],[Other causes]]-weekly_deaths_location_cause_and_excess_deaths_home_non_institution[[#This Row],[Other causes five year average]],"")</f>
        <v>13</v>
      </c>
    </row>
    <row r="165" spans="1:23" x14ac:dyDescent="0.35">
      <c r="A165" s="14" t="s">
        <v>63</v>
      </c>
      <c r="B165" s="15">
        <v>49</v>
      </c>
      <c r="C165" s="16">
        <v>44536</v>
      </c>
      <c r="D165" s="59">
        <v>428</v>
      </c>
      <c r="E165" s="2">
        <v>311</v>
      </c>
      <c r="F165" s="2">
        <f>IFERROR(weekly_deaths_location_cause_and_excess_deaths_home_non_institution[[#This Row],[All causes]]-weekly_deaths_location_cause_and_excess_deaths_home_non_institution[[#This Row],[All causes five year average]],"")</f>
        <v>117</v>
      </c>
      <c r="G165" s="2">
        <v>124</v>
      </c>
      <c r="H165" s="2">
        <v>99</v>
      </c>
      <c r="I165" s="2">
        <f>IFERROR(weekly_deaths_location_cause_and_excess_deaths_home_non_institution[[#This Row],[Cancer deaths]]-weekly_deaths_location_cause_and_excess_deaths_home_non_institution[[#This Row],[Cancer five year average]],"")</f>
        <v>25</v>
      </c>
      <c r="J165" s="2">
        <v>25</v>
      </c>
      <c r="K165" s="2">
        <v>12</v>
      </c>
      <c r="L165" s="2">
        <f>IFERROR(weekly_deaths_location_cause_and_excess_deaths_home_non_institution[[#This Row],[Dementia / Alzhemier''s deaths]]-weekly_deaths_location_cause_and_excess_deaths_home_non_institution[[#This Row],[Dementia / Alzheimer''s five year average]],"")</f>
        <v>13</v>
      </c>
      <c r="M165" s="25">
        <v>137</v>
      </c>
      <c r="N165" s="25">
        <v>99</v>
      </c>
      <c r="O165" s="25">
        <f>IFERROR(weekly_deaths_location_cause_and_excess_deaths_home_non_institution[[#This Row],[Circulatory deaths]]-weekly_deaths_location_cause_and_excess_deaths_home_non_institution[[#This Row],[Circulatory five year average]],"")</f>
        <v>38</v>
      </c>
      <c r="P165" s="25">
        <v>38</v>
      </c>
      <c r="Q165" s="25">
        <v>28</v>
      </c>
      <c r="R165" s="25">
        <f>IFERROR(weekly_deaths_location_cause_and_excess_deaths_home_non_institution[[#This Row],[Respiratory deaths]]-weekly_deaths_location_cause_and_excess_deaths_home_non_institution[[#This Row],[Respiratory five year average]],"")</f>
        <v>10</v>
      </c>
      <c r="S165" s="25">
        <v>5</v>
      </c>
      <c r="T165" s="54">
        <v>99</v>
      </c>
      <c r="U165" s="54">
        <v>77</v>
      </c>
      <c r="V165" s="25">
        <f>IFERROR(weekly_deaths_location_cause_and_excess_deaths_home_non_institution[[#This Row],[Other causes]]-weekly_deaths_location_cause_and_excess_deaths_home_non_institution[[#This Row],[Other causes five year average]],"")</f>
        <v>22</v>
      </c>
    </row>
    <row r="166" spans="1:23" x14ac:dyDescent="0.35">
      <c r="A166" s="14" t="s">
        <v>63</v>
      </c>
      <c r="B166" s="15">
        <v>50</v>
      </c>
      <c r="C166" s="16">
        <v>44543</v>
      </c>
      <c r="D166" s="59">
        <v>430</v>
      </c>
      <c r="E166" s="2">
        <v>320</v>
      </c>
      <c r="F166" s="2">
        <f>IFERROR(weekly_deaths_location_cause_and_excess_deaths_home_non_institution[[#This Row],[All causes]]-weekly_deaths_location_cause_and_excess_deaths_home_non_institution[[#This Row],[All causes five year average]],"")</f>
        <v>110</v>
      </c>
      <c r="G166" s="2">
        <v>119</v>
      </c>
      <c r="H166" s="2">
        <v>96</v>
      </c>
      <c r="I166" s="2">
        <f>IFERROR(weekly_deaths_location_cause_and_excess_deaths_home_non_institution[[#This Row],[Cancer deaths]]-weekly_deaths_location_cause_and_excess_deaths_home_non_institution[[#This Row],[Cancer five year average]],"")</f>
        <v>23</v>
      </c>
      <c r="J166" s="2">
        <v>16</v>
      </c>
      <c r="K166" s="2">
        <v>8</v>
      </c>
      <c r="L166" s="2">
        <f>IFERROR(weekly_deaths_location_cause_and_excess_deaths_home_non_institution[[#This Row],[Dementia / Alzhemier''s deaths]]-weekly_deaths_location_cause_and_excess_deaths_home_non_institution[[#This Row],[Dementia / Alzheimer''s five year average]],"")</f>
        <v>8</v>
      </c>
      <c r="M166" s="25">
        <v>138</v>
      </c>
      <c r="N166" s="25">
        <v>96</v>
      </c>
      <c r="O166" s="25">
        <f>IFERROR(weekly_deaths_location_cause_and_excess_deaths_home_non_institution[[#This Row],[Circulatory deaths]]-weekly_deaths_location_cause_and_excess_deaths_home_non_institution[[#This Row],[Circulatory five year average]],"")</f>
        <v>42</v>
      </c>
      <c r="P166" s="25">
        <v>27</v>
      </c>
      <c r="Q166" s="25">
        <v>34</v>
      </c>
      <c r="R166" s="25">
        <f>IFERROR(weekly_deaths_location_cause_and_excess_deaths_home_non_institution[[#This Row],[Respiratory deaths]]-weekly_deaths_location_cause_and_excess_deaths_home_non_institution[[#This Row],[Respiratory five year average]],"")</f>
        <v>-7</v>
      </c>
      <c r="S166" s="25">
        <v>10</v>
      </c>
      <c r="T166" s="54">
        <v>120</v>
      </c>
      <c r="U166" s="54">
        <v>78</v>
      </c>
      <c r="V166" s="25">
        <f>IFERROR(weekly_deaths_location_cause_and_excess_deaths_home_non_institution[[#This Row],[Other causes]]-weekly_deaths_location_cause_and_excess_deaths_home_non_institution[[#This Row],[Other causes five year average]],"")</f>
        <v>42</v>
      </c>
    </row>
    <row r="167" spans="1:23" x14ac:dyDescent="0.35">
      <c r="A167" s="14" t="s">
        <v>63</v>
      </c>
      <c r="B167" s="15">
        <v>51</v>
      </c>
      <c r="C167" s="16">
        <v>44550</v>
      </c>
      <c r="D167" s="59">
        <v>410</v>
      </c>
      <c r="E167" s="2">
        <v>341</v>
      </c>
      <c r="F167" s="2">
        <f>IFERROR(weekly_deaths_location_cause_and_excess_deaths_home_non_institution[[#This Row],[All causes]]-weekly_deaths_location_cause_and_excess_deaths_home_non_institution[[#This Row],[All causes five year average]],"")</f>
        <v>69</v>
      </c>
      <c r="G167" s="2">
        <v>139</v>
      </c>
      <c r="H167" s="2">
        <v>101</v>
      </c>
      <c r="I167" s="2">
        <f>IFERROR(weekly_deaths_location_cause_and_excess_deaths_home_non_institution[[#This Row],[Cancer deaths]]-weekly_deaths_location_cause_and_excess_deaths_home_non_institution[[#This Row],[Cancer five year average]],"")</f>
        <v>38</v>
      </c>
      <c r="J167" s="2">
        <v>22</v>
      </c>
      <c r="K167" s="2">
        <v>14</v>
      </c>
      <c r="L167" s="2">
        <f>IFERROR(weekly_deaths_location_cause_and_excess_deaths_home_non_institution[[#This Row],[Dementia / Alzhemier''s deaths]]-weekly_deaths_location_cause_and_excess_deaths_home_non_institution[[#This Row],[Dementia / Alzheimer''s five year average]],"")</f>
        <v>8</v>
      </c>
      <c r="M167" s="25">
        <v>122</v>
      </c>
      <c r="N167" s="25">
        <v>101</v>
      </c>
      <c r="O167" s="25">
        <f>IFERROR(weekly_deaths_location_cause_and_excess_deaths_home_non_institution[[#This Row],[Circulatory deaths]]-weekly_deaths_location_cause_and_excess_deaths_home_non_institution[[#This Row],[Circulatory five year average]],"")</f>
        <v>21</v>
      </c>
      <c r="P167" s="25">
        <v>35</v>
      </c>
      <c r="Q167" s="25">
        <v>30</v>
      </c>
      <c r="R167" s="25">
        <f>IFERROR(weekly_deaths_location_cause_and_excess_deaths_home_non_institution[[#This Row],[Respiratory deaths]]-weekly_deaths_location_cause_and_excess_deaths_home_non_institution[[#This Row],[Respiratory five year average]],"")</f>
        <v>5</v>
      </c>
      <c r="S167" s="25">
        <v>3</v>
      </c>
      <c r="T167" s="54">
        <v>89</v>
      </c>
      <c r="U167" s="54">
        <v>79</v>
      </c>
      <c r="V167" s="25">
        <f>IFERROR(weekly_deaths_location_cause_and_excess_deaths_home_non_institution[[#This Row],[Other causes]]-weekly_deaths_location_cause_and_excess_deaths_home_non_institution[[#This Row],[Other causes five year average]],"")</f>
        <v>10</v>
      </c>
    </row>
    <row r="168" spans="1:23" x14ac:dyDescent="0.35">
      <c r="A168" s="14" t="s">
        <v>63</v>
      </c>
      <c r="B168" s="15">
        <v>52</v>
      </c>
      <c r="C168" s="16">
        <v>44557</v>
      </c>
      <c r="D168" s="59">
        <v>317</v>
      </c>
      <c r="E168" s="2">
        <v>250</v>
      </c>
      <c r="F168" s="2">
        <f>IFERROR(weekly_deaths_location_cause_and_excess_deaths_home_non_institution[[#This Row],[All causes]]-weekly_deaths_location_cause_and_excess_deaths_home_non_institution[[#This Row],[All causes five year average]],"")</f>
        <v>67</v>
      </c>
      <c r="G168" s="2">
        <v>103</v>
      </c>
      <c r="H168" s="2">
        <v>78</v>
      </c>
      <c r="I168" s="2">
        <f>IFERROR(weekly_deaths_location_cause_and_excess_deaths_home_non_institution[[#This Row],[Cancer deaths]]-weekly_deaths_location_cause_and_excess_deaths_home_non_institution[[#This Row],[Cancer five year average]],"")</f>
        <v>25</v>
      </c>
      <c r="J168" s="2">
        <v>18</v>
      </c>
      <c r="K168" s="2">
        <v>15</v>
      </c>
      <c r="L168" s="2">
        <f>IFERROR(weekly_deaths_location_cause_and_excess_deaths_home_non_institution[[#This Row],[Dementia / Alzhemier''s deaths]]-weekly_deaths_location_cause_and_excess_deaths_home_non_institution[[#This Row],[Dementia / Alzheimer''s five year average]],"")</f>
        <v>3</v>
      </c>
      <c r="M168" s="25">
        <v>93</v>
      </c>
      <c r="N168" s="25">
        <v>78</v>
      </c>
      <c r="O168" s="25">
        <f>IFERROR(weekly_deaths_location_cause_and_excess_deaths_home_non_institution[[#This Row],[Circulatory deaths]]-weekly_deaths_location_cause_and_excess_deaths_home_non_institution[[#This Row],[Circulatory five year average]],"")</f>
        <v>15</v>
      </c>
      <c r="P168" s="25">
        <v>31</v>
      </c>
      <c r="Q168" s="25">
        <v>28</v>
      </c>
      <c r="R168" s="25">
        <f>IFERROR(weekly_deaths_location_cause_and_excess_deaths_home_non_institution[[#This Row],[Respiratory deaths]]-weekly_deaths_location_cause_and_excess_deaths_home_non_institution[[#This Row],[Respiratory five year average]],"")</f>
        <v>3</v>
      </c>
      <c r="S168" s="25">
        <v>6</v>
      </c>
      <c r="T168" s="54">
        <v>66</v>
      </c>
      <c r="U168" s="54">
        <v>47</v>
      </c>
      <c r="V168" s="25">
        <f>IFERROR(weekly_deaths_location_cause_and_excess_deaths_home_non_institution[[#This Row],[Other causes]]-weekly_deaths_location_cause_and_excess_deaths_home_non_institution[[#This Row],[Other causes five year average]],"")</f>
        <v>19</v>
      </c>
    </row>
    <row r="170" spans="1:23" x14ac:dyDescent="0.35">
      <c r="A170" s="22" t="s">
        <v>179</v>
      </c>
      <c r="B170" s="23"/>
      <c r="E170" s="24"/>
      <c r="F170" s="24"/>
    </row>
    <row r="171" spans="1:23" s="64" customFormat="1" ht="62.5" thickBot="1" x14ac:dyDescent="0.4">
      <c r="A171" s="10" t="s">
        <v>62</v>
      </c>
      <c r="B171" s="13" t="s">
        <v>57</v>
      </c>
      <c r="C171" s="13" t="s">
        <v>85</v>
      </c>
      <c r="D171" s="9" t="s">
        <v>80</v>
      </c>
      <c r="E171" s="10" t="s">
        <v>133</v>
      </c>
      <c r="F171" s="10" t="s">
        <v>140</v>
      </c>
      <c r="G171" s="10" t="s">
        <v>81</v>
      </c>
      <c r="H171" s="10" t="s">
        <v>136</v>
      </c>
      <c r="I171" s="10" t="s">
        <v>137</v>
      </c>
      <c r="J171" s="10" t="s">
        <v>84</v>
      </c>
      <c r="K171" s="10" t="s">
        <v>138</v>
      </c>
      <c r="L171" s="10" t="s">
        <v>139</v>
      </c>
      <c r="M171" s="10" t="s">
        <v>148</v>
      </c>
      <c r="N171" s="10" t="s">
        <v>149</v>
      </c>
      <c r="O171" s="10" t="s">
        <v>150</v>
      </c>
      <c r="P171" s="10" t="s">
        <v>82</v>
      </c>
      <c r="Q171" s="10" t="s">
        <v>141</v>
      </c>
      <c r="R171" s="10" t="s">
        <v>142</v>
      </c>
      <c r="S171" s="10" t="s">
        <v>83</v>
      </c>
      <c r="T171" s="10" t="s">
        <v>87</v>
      </c>
      <c r="U171" s="10" t="s">
        <v>143</v>
      </c>
      <c r="V171" s="10" t="s">
        <v>144</v>
      </c>
      <c r="W171" s="33"/>
    </row>
    <row r="172" spans="1:23" x14ac:dyDescent="0.35">
      <c r="A172" s="14" t="s">
        <v>63</v>
      </c>
      <c r="B172" s="15">
        <v>1</v>
      </c>
      <c r="C172" s="16">
        <v>44200</v>
      </c>
      <c r="D172" s="59">
        <v>819</v>
      </c>
      <c r="E172" s="2">
        <v>642</v>
      </c>
      <c r="F172" s="2">
        <f>IFERROR(weekly_deaths_location_cause_and_excess_deaths_hospital[[#This Row],[All causes]]-weekly_deaths_location_cause_and_excess_deaths_hospital[[#This Row],[All causes five year average]],"")</f>
        <v>177</v>
      </c>
      <c r="G172" s="2">
        <v>158</v>
      </c>
      <c r="H172" s="2">
        <v>156</v>
      </c>
      <c r="I172" s="2">
        <f>IFERROR(weekly_deaths_location_cause_and_excess_deaths_hospital[[#This Row],[Cancer deaths]]-weekly_deaths_location_cause_and_excess_deaths_hospital[[#This Row],[Cancer five year average]],"")</f>
        <v>2</v>
      </c>
      <c r="J172" s="2">
        <v>28</v>
      </c>
      <c r="K172" s="2">
        <v>34</v>
      </c>
      <c r="L172" s="2">
        <f>IFERROR(weekly_deaths_location_cause_and_excess_deaths_hospital[[#This Row],[Dementia / Alzhemier''s deaths]]-weekly_deaths_location_cause_and_excess_deaths_hospital[[#This Row],[Dementia / Alzheimer''s five year average]],"")</f>
        <v>-6</v>
      </c>
      <c r="M172" s="25">
        <v>159</v>
      </c>
      <c r="N172" s="25">
        <v>162</v>
      </c>
      <c r="O172" s="25">
        <f>IFERROR(weekly_deaths_location_cause_and_excess_deaths_hospital[[#This Row],[Circulatory deaths]]-weekly_deaths_location_cause_and_excess_deaths_hospital[[#This Row],[Circulatory five year average]],"")</f>
        <v>-3</v>
      </c>
      <c r="P172" s="25">
        <v>71</v>
      </c>
      <c r="Q172" s="25">
        <v>135</v>
      </c>
      <c r="R172" s="25">
        <f>IFERROR(weekly_deaths_location_cause_and_excess_deaths_hospital[[#This Row],[Respiratory deaths]]-weekly_deaths_location_cause_and_excess_deaths_hospital[[#This Row],[Respiratory five year average]],"")</f>
        <v>-64</v>
      </c>
      <c r="S172" s="25">
        <v>212</v>
      </c>
      <c r="T172" s="54">
        <v>191</v>
      </c>
      <c r="U172" s="54">
        <v>154</v>
      </c>
      <c r="V172" s="25">
        <f>IFERROR(weekly_deaths_location_cause_and_excess_deaths_hospital[[#This Row],[Other causes]]-weekly_deaths_location_cause_and_excess_deaths_hospital[[#This Row],[Other causes five year average]],"")</f>
        <v>37</v>
      </c>
    </row>
    <row r="173" spans="1:23" x14ac:dyDescent="0.35">
      <c r="A173" s="14" t="s">
        <v>63</v>
      </c>
      <c r="B173" s="15">
        <v>2</v>
      </c>
      <c r="C173" s="16">
        <v>44207</v>
      </c>
      <c r="D173" s="59">
        <v>735</v>
      </c>
      <c r="E173" s="2">
        <v>785</v>
      </c>
      <c r="F173" s="2">
        <f>IFERROR(weekly_deaths_location_cause_and_excess_deaths_hospital[[#This Row],[All causes]]-weekly_deaths_location_cause_and_excess_deaths_hospital[[#This Row],[All causes five year average]],"")</f>
        <v>-50</v>
      </c>
      <c r="G173" s="2">
        <v>127</v>
      </c>
      <c r="H173" s="2">
        <v>177</v>
      </c>
      <c r="I173" s="2">
        <f>IFERROR(weekly_deaths_location_cause_and_excess_deaths_hospital[[#This Row],[Cancer deaths]]-weekly_deaths_location_cause_and_excess_deaths_hospital[[#This Row],[Cancer five year average]],"")</f>
        <v>-50</v>
      </c>
      <c r="J173" s="2">
        <v>28</v>
      </c>
      <c r="K173" s="2">
        <v>38</v>
      </c>
      <c r="L173" s="2">
        <f>IFERROR(weekly_deaths_location_cause_and_excess_deaths_hospital[[#This Row],[Dementia / Alzhemier''s deaths]]-weekly_deaths_location_cause_and_excess_deaths_hospital[[#This Row],[Dementia / Alzheimer''s five year average]],"")</f>
        <v>-10</v>
      </c>
      <c r="M173" s="25">
        <v>140</v>
      </c>
      <c r="N173" s="25">
        <v>198</v>
      </c>
      <c r="O173" s="25">
        <f>IFERROR(weekly_deaths_location_cause_and_excess_deaths_hospital[[#This Row],[Circulatory deaths]]-weekly_deaths_location_cause_and_excess_deaths_hospital[[#This Row],[Circulatory five year average]],"")</f>
        <v>-58</v>
      </c>
      <c r="P173" s="25">
        <v>64</v>
      </c>
      <c r="Q173" s="25">
        <v>177</v>
      </c>
      <c r="R173" s="25">
        <f>IFERROR(weekly_deaths_location_cause_and_excess_deaths_hospital[[#This Row],[Respiratory deaths]]-weekly_deaths_location_cause_and_excess_deaths_hospital[[#This Row],[Respiratory five year average]],"")</f>
        <v>-113</v>
      </c>
      <c r="S173" s="25">
        <v>213</v>
      </c>
      <c r="T173" s="54">
        <v>163</v>
      </c>
      <c r="U173" s="54">
        <v>195</v>
      </c>
      <c r="V173" s="25">
        <f>IFERROR(weekly_deaths_location_cause_and_excess_deaths_hospital[[#This Row],[Other causes]]-weekly_deaths_location_cause_and_excess_deaths_hospital[[#This Row],[Other causes five year average]],"")</f>
        <v>-32</v>
      </c>
    </row>
    <row r="174" spans="1:23" x14ac:dyDescent="0.35">
      <c r="A174" s="14" t="s">
        <v>63</v>
      </c>
      <c r="B174" s="15">
        <v>3</v>
      </c>
      <c r="C174" s="16">
        <v>44214</v>
      </c>
      <c r="D174" s="59">
        <v>745</v>
      </c>
      <c r="E174" s="2">
        <v>694</v>
      </c>
      <c r="F174" s="2">
        <f>IFERROR(weekly_deaths_location_cause_and_excess_deaths_hospital[[#This Row],[All causes]]-weekly_deaths_location_cause_and_excess_deaths_hospital[[#This Row],[All causes five year average]],"")</f>
        <v>51</v>
      </c>
      <c r="G174" s="2">
        <v>120</v>
      </c>
      <c r="H174" s="2">
        <v>155</v>
      </c>
      <c r="I174" s="2">
        <f>IFERROR(weekly_deaths_location_cause_and_excess_deaths_hospital[[#This Row],[Cancer deaths]]-weekly_deaths_location_cause_and_excess_deaths_hospital[[#This Row],[Cancer five year average]],"")</f>
        <v>-35</v>
      </c>
      <c r="J174" s="2">
        <v>20</v>
      </c>
      <c r="K174" s="2">
        <v>32</v>
      </c>
      <c r="L174" s="2">
        <f>IFERROR(weekly_deaths_location_cause_and_excess_deaths_hospital[[#This Row],[Dementia / Alzhemier''s deaths]]-weekly_deaths_location_cause_and_excess_deaths_hospital[[#This Row],[Dementia / Alzheimer''s five year average]],"")</f>
        <v>-12</v>
      </c>
      <c r="M174" s="25">
        <v>135</v>
      </c>
      <c r="N174" s="25">
        <v>185</v>
      </c>
      <c r="O174" s="25">
        <f>IFERROR(weekly_deaths_location_cause_and_excess_deaths_hospital[[#This Row],[Circulatory deaths]]-weekly_deaths_location_cause_and_excess_deaths_hospital[[#This Row],[Circulatory five year average]],"")</f>
        <v>-50</v>
      </c>
      <c r="P174" s="25">
        <v>60</v>
      </c>
      <c r="Q174" s="25">
        <v>148</v>
      </c>
      <c r="R174" s="25">
        <f>IFERROR(weekly_deaths_location_cause_and_excess_deaths_hospital[[#This Row],[Respiratory deaths]]-weekly_deaths_location_cause_and_excess_deaths_hospital[[#This Row],[Respiratory five year average]],"")</f>
        <v>-88</v>
      </c>
      <c r="S174" s="25">
        <v>261</v>
      </c>
      <c r="T174" s="54">
        <v>149</v>
      </c>
      <c r="U174" s="54">
        <v>174</v>
      </c>
      <c r="V174" s="25">
        <f>IFERROR(weekly_deaths_location_cause_and_excess_deaths_hospital[[#This Row],[Other causes]]-weekly_deaths_location_cause_and_excess_deaths_hospital[[#This Row],[Other causes five year average]],"")</f>
        <v>-25</v>
      </c>
    </row>
    <row r="175" spans="1:23" x14ac:dyDescent="0.35">
      <c r="A175" s="14" t="s">
        <v>63</v>
      </c>
      <c r="B175" s="15">
        <v>4</v>
      </c>
      <c r="C175" s="16">
        <v>44221</v>
      </c>
      <c r="D175" s="59">
        <v>774</v>
      </c>
      <c r="E175" s="2">
        <v>651</v>
      </c>
      <c r="F175" s="2">
        <f>IFERROR(weekly_deaths_location_cause_and_excess_deaths_hospital[[#This Row],[All causes]]-weekly_deaths_location_cause_and_excess_deaths_hospital[[#This Row],[All causes five year average]],"")</f>
        <v>123</v>
      </c>
      <c r="G175" s="2">
        <v>111</v>
      </c>
      <c r="H175" s="2">
        <v>157</v>
      </c>
      <c r="I175" s="2">
        <f>IFERROR(weekly_deaths_location_cause_and_excess_deaths_hospital[[#This Row],[Cancer deaths]]-weekly_deaths_location_cause_and_excess_deaths_hospital[[#This Row],[Cancer five year average]],"")</f>
        <v>-46</v>
      </c>
      <c r="J175" s="2">
        <v>24</v>
      </c>
      <c r="K175" s="2">
        <v>36</v>
      </c>
      <c r="L175" s="2">
        <f>IFERROR(weekly_deaths_location_cause_and_excess_deaths_hospital[[#This Row],[Dementia / Alzhemier''s deaths]]-weekly_deaths_location_cause_and_excess_deaths_hospital[[#This Row],[Dementia / Alzheimer''s five year average]],"")</f>
        <v>-12</v>
      </c>
      <c r="M175" s="25">
        <v>145</v>
      </c>
      <c r="N175" s="25">
        <v>172</v>
      </c>
      <c r="O175" s="25">
        <f>IFERROR(weekly_deaths_location_cause_and_excess_deaths_hospital[[#This Row],[Circulatory deaths]]-weekly_deaths_location_cause_and_excess_deaths_hospital[[#This Row],[Circulatory five year average]],"")</f>
        <v>-27</v>
      </c>
      <c r="P175" s="25">
        <v>58</v>
      </c>
      <c r="Q175" s="25">
        <v>127</v>
      </c>
      <c r="R175" s="25">
        <f>IFERROR(weekly_deaths_location_cause_and_excess_deaths_hospital[[#This Row],[Respiratory deaths]]-weekly_deaths_location_cause_and_excess_deaths_hospital[[#This Row],[Respiratory five year average]],"")</f>
        <v>-69</v>
      </c>
      <c r="S175" s="25">
        <v>263</v>
      </c>
      <c r="T175" s="54">
        <v>173</v>
      </c>
      <c r="U175" s="54">
        <v>160</v>
      </c>
      <c r="V175" s="25">
        <f>IFERROR(weekly_deaths_location_cause_and_excess_deaths_hospital[[#This Row],[Other causes]]-weekly_deaths_location_cause_and_excess_deaths_hospital[[#This Row],[Other causes five year average]],"")</f>
        <v>13</v>
      </c>
    </row>
    <row r="176" spans="1:23" x14ac:dyDescent="0.35">
      <c r="A176" s="14" t="s">
        <v>63</v>
      </c>
      <c r="B176" s="15">
        <v>5</v>
      </c>
      <c r="C176" s="16">
        <v>44228</v>
      </c>
      <c r="D176" s="59">
        <v>735</v>
      </c>
      <c r="E176" s="2">
        <v>649</v>
      </c>
      <c r="F176" s="2">
        <f>IFERROR(weekly_deaths_location_cause_and_excess_deaths_hospital[[#This Row],[All causes]]-weekly_deaths_location_cause_and_excess_deaths_hospital[[#This Row],[All causes five year average]],"")</f>
        <v>86</v>
      </c>
      <c r="G176" s="2">
        <v>115</v>
      </c>
      <c r="H176" s="2">
        <v>155</v>
      </c>
      <c r="I176" s="2">
        <f>IFERROR(weekly_deaths_location_cause_and_excess_deaths_hospital[[#This Row],[Cancer deaths]]-weekly_deaths_location_cause_and_excess_deaths_hospital[[#This Row],[Cancer five year average]],"")</f>
        <v>-40</v>
      </c>
      <c r="J176" s="2">
        <v>29</v>
      </c>
      <c r="K176" s="2">
        <v>37</v>
      </c>
      <c r="L176" s="2">
        <f>IFERROR(weekly_deaths_location_cause_and_excess_deaths_hospital[[#This Row],[Dementia / Alzhemier''s deaths]]-weekly_deaths_location_cause_and_excess_deaths_hospital[[#This Row],[Dementia / Alzheimer''s five year average]],"")</f>
        <v>-8</v>
      </c>
      <c r="M176" s="25">
        <v>130</v>
      </c>
      <c r="N176" s="25">
        <v>173</v>
      </c>
      <c r="O176" s="25">
        <f>IFERROR(weekly_deaths_location_cause_and_excess_deaths_hospital[[#This Row],[Circulatory deaths]]-weekly_deaths_location_cause_and_excess_deaths_hospital[[#This Row],[Circulatory five year average]],"")</f>
        <v>-43</v>
      </c>
      <c r="P176" s="25">
        <v>52</v>
      </c>
      <c r="Q176" s="25">
        <v>123</v>
      </c>
      <c r="R176" s="25">
        <f>IFERROR(weekly_deaths_location_cause_and_excess_deaths_hospital[[#This Row],[Respiratory deaths]]-weekly_deaths_location_cause_and_excess_deaths_hospital[[#This Row],[Respiratory five year average]],"")</f>
        <v>-71</v>
      </c>
      <c r="S176" s="25">
        <v>239</v>
      </c>
      <c r="T176" s="54">
        <v>170</v>
      </c>
      <c r="U176" s="54">
        <v>160</v>
      </c>
      <c r="V176" s="25">
        <f>IFERROR(weekly_deaths_location_cause_and_excess_deaths_hospital[[#This Row],[Other causes]]-weekly_deaths_location_cause_and_excess_deaths_hospital[[#This Row],[Other causes five year average]],"")</f>
        <v>10</v>
      </c>
    </row>
    <row r="177" spans="1:22" x14ac:dyDescent="0.35">
      <c r="A177" s="14" t="s">
        <v>63</v>
      </c>
      <c r="B177" s="15">
        <v>6</v>
      </c>
      <c r="C177" s="16">
        <v>44235</v>
      </c>
      <c r="D177" s="59">
        <v>707</v>
      </c>
      <c r="E177" s="2">
        <v>633</v>
      </c>
      <c r="F177" s="2">
        <f>IFERROR(weekly_deaths_location_cause_and_excess_deaths_hospital[[#This Row],[All causes]]-weekly_deaths_location_cause_and_excess_deaths_hospital[[#This Row],[All causes five year average]],"")</f>
        <v>74</v>
      </c>
      <c r="G177" s="2">
        <v>116</v>
      </c>
      <c r="H177" s="2">
        <v>152</v>
      </c>
      <c r="I177" s="2">
        <f>IFERROR(weekly_deaths_location_cause_and_excess_deaths_hospital[[#This Row],[Cancer deaths]]-weekly_deaths_location_cause_and_excess_deaths_hospital[[#This Row],[Cancer five year average]],"")</f>
        <v>-36</v>
      </c>
      <c r="J177" s="2">
        <v>29</v>
      </c>
      <c r="K177" s="2">
        <v>34</v>
      </c>
      <c r="L177" s="2">
        <f>IFERROR(weekly_deaths_location_cause_and_excess_deaths_hospital[[#This Row],[Dementia / Alzhemier''s deaths]]-weekly_deaths_location_cause_and_excess_deaths_hospital[[#This Row],[Dementia / Alzheimer''s five year average]],"")</f>
        <v>-5</v>
      </c>
      <c r="M177" s="25">
        <v>131</v>
      </c>
      <c r="N177" s="25">
        <v>165</v>
      </c>
      <c r="O177" s="25">
        <f>IFERROR(weekly_deaths_location_cause_and_excess_deaths_hospital[[#This Row],[Circulatory deaths]]-weekly_deaths_location_cause_and_excess_deaths_hospital[[#This Row],[Circulatory five year average]],"")</f>
        <v>-34</v>
      </c>
      <c r="P177" s="25">
        <v>56</v>
      </c>
      <c r="Q177" s="25">
        <v>118</v>
      </c>
      <c r="R177" s="25">
        <f>IFERROR(weekly_deaths_location_cause_and_excess_deaths_hospital[[#This Row],[Respiratory deaths]]-weekly_deaths_location_cause_and_excess_deaths_hospital[[#This Row],[Respiratory five year average]],"")</f>
        <v>-62</v>
      </c>
      <c r="S177" s="25">
        <v>226</v>
      </c>
      <c r="T177" s="54">
        <v>149</v>
      </c>
      <c r="U177" s="54">
        <v>165</v>
      </c>
      <c r="V177" s="25">
        <f>IFERROR(weekly_deaths_location_cause_and_excess_deaths_hospital[[#This Row],[Other causes]]-weekly_deaths_location_cause_and_excess_deaths_hospital[[#This Row],[Other causes five year average]],"")</f>
        <v>-16</v>
      </c>
    </row>
    <row r="178" spans="1:22" x14ac:dyDescent="0.35">
      <c r="A178" s="14" t="s">
        <v>63</v>
      </c>
      <c r="B178" s="15">
        <v>7</v>
      </c>
      <c r="C178" s="16">
        <v>44242</v>
      </c>
      <c r="D178" s="59">
        <v>696</v>
      </c>
      <c r="E178" s="2">
        <v>642</v>
      </c>
      <c r="F178" s="2">
        <f>IFERROR(weekly_deaths_location_cause_and_excess_deaths_hospital[[#This Row],[All causes]]-weekly_deaths_location_cause_and_excess_deaths_hospital[[#This Row],[All causes five year average]],"")</f>
        <v>54</v>
      </c>
      <c r="G178" s="2">
        <v>102</v>
      </c>
      <c r="H178" s="2">
        <v>154</v>
      </c>
      <c r="I178" s="2">
        <f>IFERROR(weekly_deaths_location_cause_and_excess_deaths_hospital[[#This Row],[Cancer deaths]]-weekly_deaths_location_cause_and_excess_deaths_hospital[[#This Row],[Cancer five year average]],"")</f>
        <v>-52</v>
      </c>
      <c r="J178" s="2">
        <v>32</v>
      </c>
      <c r="K178" s="2">
        <v>28</v>
      </c>
      <c r="L178" s="2">
        <f>IFERROR(weekly_deaths_location_cause_and_excess_deaths_hospital[[#This Row],[Dementia / Alzhemier''s deaths]]-weekly_deaths_location_cause_and_excess_deaths_hospital[[#This Row],[Dementia / Alzheimer''s five year average]],"")</f>
        <v>4</v>
      </c>
      <c r="M178" s="25">
        <v>154</v>
      </c>
      <c r="N178" s="25">
        <v>170</v>
      </c>
      <c r="O178" s="25">
        <f>IFERROR(weekly_deaths_location_cause_and_excess_deaths_hospital[[#This Row],[Circulatory deaths]]-weekly_deaths_location_cause_and_excess_deaths_hospital[[#This Row],[Circulatory five year average]],"")</f>
        <v>-16</v>
      </c>
      <c r="P178" s="25">
        <v>51</v>
      </c>
      <c r="Q178" s="25">
        <v>120</v>
      </c>
      <c r="R178" s="25">
        <f>IFERROR(weekly_deaths_location_cause_and_excess_deaths_hospital[[#This Row],[Respiratory deaths]]-weekly_deaths_location_cause_and_excess_deaths_hospital[[#This Row],[Respiratory five year average]],"")</f>
        <v>-69</v>
      </c>
      <c r="S178" s="25">
        <v>204</v>
      </c>
      <c r="T178" s="54">
        <v>153</v>
      </c>
      <c r="U178" s="54">
        <v>171</v>
      </c>
      <c r="V178" s="25">
        <f>IFERROR(weekly_deaths_location_cause_and_excess_deaths_hospital[[#This Row],[Other causes]]-weekly_deaths_location_cause_and_excess_deaths_hospital[[#This Row],[Other causes five year average]],"")</f>
        <v>-18</v>
      </c>
    </row>
    <row r="179" spans="1:22" x14ac:dyDescent="0.35">
      <c r="A179" s="14" t="s">
        <v>63</v>
      </c>
      <c r="B179" s="15">
        <v>8</v>
      </c>
      <c r="C179" s="16">
        <v>44249</v>
      </c>
      <c r="D179" s="59">
        <v>646</v>
      </c>
      <c r="E179" s="2">
        <v>616</v>
      </c>
      <c r="F179" s="2">
        <f>IFERROR(weekly_deaths_location_cause_and_excess_deaths_hospital[[#This Row],[All causes]]-weekly_deaths_location_cause_and_excess_deaths_hospital[[#This Row],[All causes five year average]],"")</f>
        <v>30</v>
      </c>
      <c r="G179" s="2">
        <v>103</v>
      </c>
      <c r="H179" s="2">
        <v>144</v>
      </c>
      <c r="I179" s="2">
        <f>IFERROR(weekly_deaths_location_cause_and_excess_deaths_hospital[[#This Row],[Cancer deaths]]-weekly_deaths_location_cause_and_excess_deaths_hospital[[#This Row],[Cancer five year average]],"")</f>
        <v>-41</v>
      </c>
      <c r="J179" s="2">
        <v>21</v>
      </c>
      <c r="K179" s="2">
        <v>32</v>
      </c>
      <c r="L179" s="2">
        <f>IFERROR(weekly_deaths_location_cause_and_excess_deaths_hospital[[#This Row],[Dementia / Alzhemier''s deaths]]-weekly_deaths_location_cause_and_excess_deaths_hospital[[#This Row],[Dementia / Alzheimer''s five year average]],"")</f>
        <v>-11</v>
      </c>
      <c r="M179" s="25">
        <v>141</v>
      </c>
      <c r="N179" s="25">
        <v>166</v>
      </c>
      <c r="O179" s="25">
        <f>IFERROR(weekly_deaths_location_cause_and_excess_deaths_hospital[[#This Row],[Circulatory deaths]]-weekly_deaths_location_cause_and_excess_deaths_hospital[[#This Row],[Circulatory five year average]],"")</f>
        <v>-25</v>
      </c>
      <c r="P179" s="25">
        <v>57</v>
      </c>
      <c r="Q179" s="25">
        <v>121</v>
      </c>
      <c r="R179" s="25">
        <f>IFERROR(weekly_deaths_location_cause_and_excess_deaths_hospital[[#This Row],[Respiratory deaths]]-weekly_deaths_location_cause_and_excess_deaths_hospital[[#This Row],[Respiratory five year average]],"")</f>
        <v>-64</v>
      </c>
      <c r="S179" s="25">
        <v>165</v>
      </c>
      <c r="T179" s="54">
        <v>159</v>
      </c>
      <c r="U179" s="54">
        <v>154</v>
      </c>
      <c r="V179" s="25">
        <f>IFERROR(weekly_deaths_location_cause_and_excess_deaths_hospital[[#This Row],[Other causes]]-weekly_deaths_location_cause_and_excess_deaths_hospital[[#This Row],[Other causes five year average]],"")</f>
        <v>5</v>
      </c>
    </row>
    <row r="180" spans="1:22" x14ac:dyDescent="0.35">
      <c r="A180" s="14" t="s">
        <v>63</v>
      </c>
      <c r="B180" s="15">
        <v>9</v>
      </c>
      <c r="C180" s="16">
        <v>44256</v>
      </c>
      <c r="D180" s="59">
        <v>564</v>
      </c>
      <c r="E180" s="2">
        <v>577</v>
      </c>
      <c r="F180" s="2">
        <f>IFERROR(weekly_deaths_location_cause_and_excess_deaths_hospital[[#This Row],[All causes]]-weekly_deaths_location_cause_and_excess_deaths_hospital[[#This Row],[All causes five year average]],"")</f>
        <v>-13</v>
      </c>
      <c r="G180" s="2">
        <v>103</v>
      </c>
      <c r="H180" s="2">
        <v>142</v>
      </c>
      <c r="I180" s="2">
        <f>IFERROR(weekly_deaths_location_cause_and_excess_deaths_hospital[[#This Row],[Cancer deaths]]-weekly_deaths_location_cause_and_excess_deaths_hospital[[#This Row],[Cancer five year average]],"")</f>
        <v>-39</v>
      </c>
      <c r="J180" s="2">
        <v>21</v>
      </c>
      <c r="K180" s="2">
        <v>28</v>
      </c>
      <c r="L180" s="2">
        <f>IFERROR(weekly_deaths_location_cause_and_excess_deaths_hospital[[#This Row],[Dementia / Alzhemier''s deaths]]-weekly_deaths_location_cause_and_excess_deaths_hospital[[#This Row],[Dementia / Alzheimer''s five year average]],"")</f>
        <v>-7</v>
      </c>
      <c r="M180" s="25">
        <v>156</v>
      </c>
      <c r="N180" s="25">
        <v>154</v>
      </c>
      <c r="O180" s="25">
        <f>IFERROR(weekly_deaths_location_cause_and_excess_deaths_hospital[[#This Row],[Circulatory deaths]]-weekly_deaths_location_cause_and_excess_deaths_hospital[[#This Row],[Circulatory five year average]],"")</f>
        <v>2</v>
      </c>
      <c r="P180" s="25">
        <v>60</v>
      </c>
      <c r="Q180" s="25">
        <v>111</v>
      </c>
      <c r="R180" s="25">
        <f>IFERROR(weekly_deaths_location_cause_and_excess_deaths_hospital[[#This Row],[Respiratory deaths]]-weekly_deaths_location_cause_and_excess_deaths_hospital[[#This Row],[Respiratory five year average]],"")</f>
        <v>-51</v>
      </c>
      <c r="S180" s="25">
        <v>104</v>
      </c>
      <c r="T180" s="54">
        <v>120</v>
      </c>
      <c r="U180" s="54">
        <v>142</v>
      </c>
      <c r="V180" s="25">
        <f>IFERROR(weekly_deaths_location_cause_and_excess_deaths_hospital[[#This Row],[Other causes]]-weekly_deaths_location_cause_and_excess_deaths_hospital[[#This Row],[Other causes five year average]],"")</f>
        <v>-22</v>
      </c>
    </row>
    <row r="181" spans="1:22" x14ac:dyDescent="0.35">
      <c r="A181" s="14" t="s">
        <v>63</v>
      </c>
      <c r="B181" s="15">
        <v>10</v>
      </c>
      <c r="C181" s="16">
        <v>44263</v>
      </c>
      <c r="D181" s="59">
        <v>528</v>
      </c>
      <c r="E181" s="2">
        <v>604</v>
      </c>
      <c r="F181" s="2">
        <f>IFERROR(weekly_deaths_location_cause_and_excess_deaths_hospital[[#This Row],[All causes]]-weekly_deaths_location_cause_and_excess_deaths_hospital[[#This Row],[All causes five year average]],"")</f>
        <v>-76</v>
      </c>
      <c r="G181" s="2">
        <v>117</v>
      </c>
      <c r="H181" s="2">
        <v>151</v>
      </c>
      <c r="I181" s="2">
        <f>IFERROR(weekly_deaths_location_cause_and_excess_deaths_hospital[[#This Row],[Cancer deaths]]-weekly_deaths_location_cause_and_excess_deaths_hospital[[#This Row],[Cancer five year average]],"")</f>
        <v>-34</v>
      </c>
      <c r="J181" s="2">
        <v>14</v>
      </c>
      <c r="K181" s="2">
        <v>33</v>
      </c>
      <c r="L181" s="2">
        <f>IFERROR(weekly_deaths_location_cause_and_excess_deaths_hospital[[#This Row],[Dementia / Alzhemier''s deaths]]-weekly_deaths_location_cause_and_excess_deaths_hospital[[#This Row],[Dementia / Alzheimer''s five year average]],"")</f>
        <v>-19</v>
      </c>
      <c r="M181" s="25">
        <v>121</v>
      </c>
      <c r="N181" s="25">
        <v>166</v>
      </c>
      <c r="O181" s="25">
        <f>IFERROR(weekly_deaths_location_cause_and_excess_deaths_hospital[[#This Row],[Circulatory deaths]]-weekly_deaths_location_cause_and_excess_deaths_hospital[[#This Row],[Circulatory five year average]],"")</f>
        <v>-45</v>
      </c>
      <c r="P181" s="25">
        <v>58</v>
      </c>
      <c r="Q181" s="25">
        <v>100</v>
      </c>
      <c r="R181" s="25">
        <f>IFERROR(weekly_deaths_location_cause_and_excess_deaths_hospital[[#This Row],[Respiratory deaths]]-weekly_deaths_location_cause_and_excess_deaths_hospital[[#This Row],[Respiratory five year average]],"")</f>
        <v>-42</v>
      </c>
      <c r="S181" s="25">
        <v>67</v>
      </c>
      <c r="T181" s="54">
        <v>151</v>
      </c>
      <c r="U181" s="54">
        <v>154</v>
      </c>
      <c r="V181" s="25">
        <f>IFERROR(weekly_deaths_location_cause_and_excess_deaths_hospital[[#This Row],[Other causes]]-weekly_deaths_location_cause_and_excess_deaths_hospital[[#This Row],[Other causes five year average]],"")</f>
        <v>-3</v>
      </c>
    </row>
    <row r="182" spans="1:22" x14ac:dyDescent="0.35">
      <c r="A182" s="14" t="s">
        <v>63</v>
      </c>
      <c r="B182" s="15">
        <v>11</v>
      </c>
      <c r="C182" s="16">
        <v>44270</v>
      </c>
      <c r="D182" s="59">
        <v>485</v>
      </c>
      <c r="E182" s="2">
        <v>587</v>
      </c>
      <c r="F182" s="2">
        <f>IFERROR(weekly_deaths_location_cause_and_excess_deaths_hospital[[#This Row],[All causes]]-weekly_deaths_location_cause_and_excess_deaths_hospital[[#This Row],[All causes five year average]],"")</f>
        <v>-102</v>
      </c>
      <c r="G182" s="2">
        <v>114</v>
      </c>
      <c r="H182" s="2">
        <v>153</v>
      </c>
      <c r="I182" s="2">
        <f>IFERROR(weekly_deaths_location_cause_and_excess_deaths_hospital[[#This Row],[Cancer deaths]]-weekly_deaths_location_cause_and_excess_deaths_hospital[[#This Row],[Cancer five year average]],"")</f>
        <v>-39</v>
      </c>
      <c r="J182" s="2">
        <v>14</v>
      </c>
      <c r="K182" s="2">
        <v>30</v>
      </c>
      <c r="L182" s="2">
        <f>IFERROR(weekly_deaths_location_cause_and_excess_deaths_hospital[[#This Row],[Dementia / Alzhemier''s deaths]]-weekly_deaths_location_cause_and_excess_deaths_hospital[[#This Row],[Dementia / Alzheimer''s five year average]],"")</f>
        <v>-16</v>
      </c>
      <c r="M182" s="25">
        <v>131</v>
      </c>
      <c r="N182" s="25">
        <v>155</v>
      </c>
      <c r="O182" s="25">
        <f>IFERROR(weekly_deaths_location_cause_and_excess_deaths_hospital[[#This Row],[Circulatory deaths]]-weekly_deaths_location_cause_and_excess_deaths_hospital[[#This Row],[Circulatory five year average]],"")</f>
        <v>-24</v>
      </c>
      <c r="P182" s="25">
        <v>54</v>
      </c>
      <c r="Q182" s="25">
        <v>107</v>
      </c>
      <c r="R182" s="25">
        <f>IFERROR(weekly_deaths_location_cause_and_excess_deaths_hospital[[#This Row],[Respiratory deaths]]-weekly_deaths_location_cause_and_excess_deaths_hospital[[#This Row],[Respiratory five year average]],"")</f>
        <v>-53</v>
      </c>
      <c r="S182" s="25">
        <v>40</v>
      </c>
      <c r="T182" s="54">
        <v>132</v>
      </c>
      <c r="U182" s="54">
        <v>142</v>
      </c>
      <c r="V182" s="25">
        <f>IFERROR(weekly_deaths_location_cause_and_excess_deaths_hospital[[#This Row],[Other causes]]-weekly_deaths_location_cause_and_excess_deaths_hospital[[#This Row],[Other causes five year average]],"")</f>
        <v>-10</v>
      </c>
    </row>
    <row r="183" spans="1:22" x14ac:dyDescent="0.35">
      <c r="A183" s="14" t="s">
        <v>63</v>
      </c>
      <c r="B183" s="15">
        <v>12</v>
      </c>
      <c r="C183" s="16">
        <v>44277</v>
      </c>
      <c r="D183" s="59">
        <v>494</v>
      </c>
      <c r="E183" s="2">
        <v>551</v>
      </c>
      <c r="F183" s="2">
        <f>IFERROR(weekly_deaths_location_cause_and_excess_deaths_hospital[[#This Row],[All causes]]-weekly_deaths_location_cause_and_excess_deaths_hospital[[#This Row],[All causes five year average]],"")</f>
        <v>-57</v>
      </c>
      <c r="G183" s="2">
        <v>127</v>
      </c>
      <c r="H183" s="2">
        <v>135</v>
      </c>
      <c r="I183" s="2">
        <f>IFERROR(weekly_deaths_location_cause_and_excess_deaths_hospital[[#This Row],[Cancer deaths]]-weekly_deaths_location_cause_and_excess_deaths_hospital[[#This Row],[Cancer five year average]],"")</f>
        <v>-8</v>
      </c>
      <c r="J183" s="2">
        <v>14</v>
      </c>
      <c r="K183" s="2">
        <v>21</v>
      </c>
      <c r="L183" s="2">
        <f>IFERROR(weekly_deaths_location_cause_and_excess_deaths_hospital[[#This Row],[Dementia / Alzhemier''s deaths]]-weekly_deaths_location_cause_and_excess_deaths_hospital[[#This Row],[Dementia / Alzheimer''s five year average]],"")</f>
        <v>-7</v>
      </c>
      <c r="M183" s="25">
        <v>134</v>
      </c>
      <c r="N183" s="25">
        <v>156</v>
      </c>
      <c r="O183" s="25">
        <f>IFERROR(weekly_deaths_location_cause_and_excess_deaths_hospital[[#This Row],[Circulatory deaths]]-weekly_deaths_location_cause_and_excess_deaths_hospital[[#This Row],[Circulatory five year average]],"")</f>
        <v>-22</v>
      </c>
      <c r="P183" s="25">
        <v>55</v>
      </c>
      <c r="Q183" s="25">
        <v>102</v>
      </c>
      <c r="R183" s="25">
        <f>IFERROR(weekly_deaths_location_cause_and_excess_deaths_hospital[[#This Row],[Respiratory deaths]]-weekly_deaths_location_cause_and_excess_deaths_hospital[[#This Row],[Respiratory five year average]],"")</f>
        <v>-47</v>
      </c>
      <c r="S183" s="25">
        <v>35</v>
      </c>
      <c r="T183" s="54">
        <v>129</v>
      </c>
      <c r="U183" s="54">
        <v>136</v>
      </c>
      <c r="V183" s="25">
        <f>IFERROR(weekly_deaths_location_cause_and_excess_deaths_hospital[[#This Row],[Other causes]]-weekly_deaths_location_cause_and_excess_deaths_hospital[[#This Row],[Other causes five year average]],"")</f>
        <v>-7</v>
      </c>
    </row>
    <row r="184" spans="1:22" x14ac:dyDescent="0.35">
      <c r="A184" s="14" t="s">
        <v>63</v>
      </c>
      <c r="B184" s="15">
        <v>13</v>
      </c>
      <c r="C184" s="16">
        <v>44284</v>
      </c>
      <c r="D184" s="59">
        <v>420</v>
      </c>
      <c r="E184" s="2">
        <v>548</v>
      </c>
      <c r="F184" s="2">
        <f>IFERROR(weekly_deaths_location_cause_and_excess_deaths_hospital[[#This Row],[All causes]]-weekly_deaths_location_cause_and_excess_deaths_hospital[[#This Row],[All causes five year average]],"")</f>
        <v>-128</v>
      </c>
      <c r="G184" s="2">
        <v>103</v>
      </c>
      <c r="H184" s="2">
        <v>143</v>
      </c>
      <c r="I184" s="2">
        <f>IFERROR(weekly_deaths_location_cause_and_excess_deaths_hospital[[#This Row],[Cancer deaths]]-weekly_deaths_location_cause_and_excess_deaths_hospital[[#This Row],[Cancer five year average]],"")</f>
        <v>-40</v>
      </c>
      <c r="J184" s="2">
        <v>16</v>
      </c>
      <c r="K184" s="2">
        <v>23</v>
      </c>
      <c r="L184" s="2">
        <f>IFERROR(weekly_deaths_location_cause_and_excess_deaths_hospital[[#This Row],[Dementia / Alzhemier''s deaths]]-weekly_deaths_location_cause_and_excess_deaths_hospital[[#This Row],[Dementia / Alzheimer''s five year average]],"")</f>
        <v>-7</v>
      </c>
      <c r="M184" s="25">
        <v>116</v>
      </c>
      <c r="N184" s="25">
        <v>158</v>
      </c>
      <c r="O184" s="25">
        <f>IFERROR(weekly_deaths_location_cause_and_excess_deaths_hospital[[#This Row],[Circulatory deaths]]-weekly_deaths_location_cause_and_excess_deaths_hospital[[#This Row],[Circulatory five year average]],"")</f>
        <v>-42</v>
      </c>
      <c r="P184" s="25">
        <v>46</v>
      </c>
      <c r="Q184" s="25">
        <v>87</v>
      </c>
      <c r="R184" s="25">
        <f>IFERROR(weekly_deaths_location_cause_and_excess_deaths_hospital[[#This Row],[Respiratory deaths]]-weekly_deaths_location_cause_and_excess_deaths_hospital[[#This Row],[Respiratory five year average]],"")</f>
        <v>-41</v>
      </c>
      <c r="S184" s="25">
        <v>24</v>
      </c>
      <c r="T184" s="54">
        <v>115</v>
      </c>
      <c r="U184" s="54">
        <v>137</v>
      </c>
      <c r="V184" s="25">
        <f>IFERROR(weekly_deaths_location_cause_and_excess_deaths_hospital[[#This Row],[Other causes]]-weekly_deaths_location_cause_and_excess_deaths_hospital[[#This Row],[Other causes five year average]],"")</f>
        <v>-22</v>
      </c>
    </row>
    <row r="185" spans="1:22" x14ac:dyDescent="0.35">
      <c r="A185" s="14" t="s">
        <v>63</v>
      </c>
      <c r="B185" s="15">
        <v>14</v>
      </c>
      <c r="C185" s="16">
        <v>44291</v>
      </c>
      <c r="D185" s="59">
        <v>465</v>
      </c>
      <c r="E185" s="2">
        <v>558</v>
      </c>
      <c r="F185" s="2">
        <f>IFERROR(weekly_deaths_location_cause_and_excess_deaths_hospital[[#This Row],[All causes]]-weekly_deaths_location_cause_and_excess_deaths_hospital[[#This Row],[All causes five year average]],"")</f>
        <v>-93</v>
      </c>
      <c r="G185" s="2">
        <v>107</v>
      </c>
      <c r="H185" s="2">
        <v>139</v>
      </c>
      <c r="I185" s="2">
        <f>IFERROR(weekly_deaths_location_cause_and_excess_deaths_hospital[[#This Row],[Cancer deaths]]-weekly_deaths_location_cause_and_excess_deaths_hospital[[#This Row],[Cancer five year average]],"")</f>
        <v>-32</v>
      </c>
      <c r="J185" s="2">
        <v>22</v>
      </c>
      <c r="K185" s="2">
        <v>25</v>
      </c>
      <c r="L185" s="2">
        <f>IFERROR(weekly_deaths_location_cause_and_excess_deaths_hospital[[#This Row],[Dementia / Alzhemier''s deaths]]-weekly_deaths_location_cause_and_excess_deaths_hospital[[#This Row],[Dementia / Alzheimer''s five year average]],"")</f>
        <v>-3</v>
      </c>
      <c r="M185" s="25">
        <v>132</v>
      </c>
      <c r="N185" s="25">
        <v>153</v>
      </c>
      <c r="O185" s="25">
        <f>IFERROR(weekly_deaths_location_cause_and_excess_deaths_hospital[[#This Row],[Circulatory deaths]]-weekly_deaths_location_cause_and_excess_deaths_hospital[[#This Row],[Circulatory five year average]],"")</f>
        <v>-21</v>
      </c>
      <c r="P185" s="25">
        <v>52</v>
      </c>
      <c r="Q185" s="25">
        <v>94</v>
      </c>
      <c r="R185" s="25">
        <f>IFERROR(weekly_deaths_location_cause_and_excess_deaths_hospital[[#This Row],[Respiratory deaths]]-weekly_deaths_location_cause_and_excess_deaths_hospital[[#This Row],[Respiratory five year average]],"")</f>
        <v>-42</v>
      </c>
      <c r="S185" s="25">
        <v>17</v>
      </c>
      <c r="T185" s="54">
        <v>135</v>
      </c>
      <c r="U185" s="54">
        <v>148</v>
      </c>
      <c r="V185" s="25">
        <f>IFERROR(weekly_deaths_location_cause_and_excess_deaths_hospital[[#This Row],[Other causes]]-weekly_deaths_location_cause_and_excess_deaths_hospital[[#This Row],[Other causes five year average]],"")</f>
        <v>-13</v>
      </c>
    </row>
    <row r="186" spans="1:22" x14ac:dyDescent="0.35">
      <c r="A186" s="14" t="s">
        <v>63</v>
      </c>
      <c r="B186" s="15">
        <v>15</v>
      </c>
      <c r="C186" s="16">
        <v>44298</v>
      </c>
      <c r="D186" s="59">
        <v>501</v>
      </c>
      <c r="E186" s="2">
        <v>554</v>
      </c>
      <c r="F186" s="2">
        <f>IFERROR(weekly_deaths_location_cause_and_excess_deaths_hospital[[#This Row],[All causes]]-weekly_deaths_location_cause_and_excess_deaths_hospital[[#This Row],[All causes five year average]],"")</f>
        <v>-53</v>
      </c>
      <c r="G186" s="2">
        <v>137</v>
      </c>
      <c r="H186" s="2">
        <v>146</v>
      </c>
      <c r="I186" s="2">
        <f>IFERROR(weekly_deaths_location_cause_and_excess_deaths_hospital[[#This Row],[Cancer deaths]]-weekly_deaths_location_cause_and_excess_deaths_hospital[[#This Row],[Cancer five year average]],"")</f>
        <v>-9</v>
      </c>
      <c r="J186" s="2">
        <v>21</v>
      </c>
      <c r="K186" s="2">
        <v>25</v>
      </c>
      <c r="L186" s="2">
        <f>IFERROR(weekly_deaths_location_cause_and_excess_deaths_hospital[[#This Row],[Dementia / Alzhemier''s deaths]]-weekly_deaths_location_cause_and_excess_deaths_hospital[[#This Row],[Dementia / Alzheimer''s five year average]],"")</f>
        <v>-4</v>
      </c>
      <c r="M186" s="25">
        <v>140</v>
      </c>
      <c r="N186" s="25">
        <v>154</v>
      </c>
      <c r="O186" s="25">
        <f>IFERROR(weekly_deaths_location_cause_and_excess_deaths_hospital[[#This Row],[Circulatory deaths]]-weekly_deaths_location_cause_and_excess_deaths_hospital[[#This Row],[Circulatory five year average]],"")</f>
        <v>-14</v>
      </c>
      <c r="P186" s="25">
        <v>52</v>
      </c>
      <c r="Q186" s="25">
        <v>90</v>
      </c>
      <c r="R186" s="25">
        <f>IFERROR(weekly_deaths_location_cause_and_excess_deaths_hospital[[#This Row],[Respiratory deaths]]-weekly_deaths_location_cause_and_excess_deaths_hospital[[#This Row],[Respiratory five year average]],"")</f>
        <v>-38</v>
      </c>
      <c r="S186" s="25">
        <v>10</v>
      </c>
      <c r="T186" s="54">
        <v>141</v>
      </c>
      <c r="U186" s="54">
        <v>138</v>
      </c>
      <c r="V186" s="25">
        <f>IFERROR(weekly_deaths_location_cause_and_excess_deaths_hospital[[#This Row],[Other causes]]-weekly_deaths_location_cause_and_excess_deaths_hospital[[#This Row],[Other causes five year average]],"")</f>
        <v>3</v>
      </c>
    </row>
    <row r="187" spans="1:22" x14ac:dyDescent="0.35">
      <c r="A187" s="14" t="s">
        <v>63</v>
      </c>
      <c r="B187" s="15">
        <v>16</v>
      </c>
      <c r="C187" s="16">
        <v>44305</v>
      </c>
      <c r="D187" s="59">
        <v>465</v>
      </c>
      <c r="E187" s="2">
        <v>536</v>
      </c>
      <c r="F187" s="2">
        <f>IFERROR(weekly_deaths_location_cause_and_excess_deaths_hospital[[#This Row],[All causes]]-weekly_deaths_location_cause_and_excess_deaths_hospital[[#This Row],[All causes five year average]],"")</f>
        <v>-71</v>
      </c>
      <c r="G187" s="2">
        <v>119</v>
      </c>
      <c r="H187" s="2">
        <v>143</v>
      </c>
      <c r="I187" s="2">
        <f>IFERROR(weekly_deaths_location_cause_and_excess_deaths_hospital[[#This Row],[Cancer deaths]]-weekly_deaths_location_cause_and_excess_deaths_hospital[[#This Row],[Cancer five year average]],"")</f>
        <v>-24</v>
      </c>
      <c r="J187" s="2">
        <v>22</v>
      </c>
      <c r="K187" s="2">
        <v>23</v>
      </c>
      <c r="L187" s="2">
        <f>IFERROR(weekly_deaths_location_cause_and_excess_deaths_hospital[[#This Row],[Dementia / Alzhemier''s deaths]]-weekly_deaths_location_cause_and_excess_deaths_hospital[[#This Row],[Dementia / Alzheimer''s five year average]],"")</f>
        <v>-1</v>
      </c>
      <c r="M187" s="25">
        <v>125</v>
      </c>
      <c r="N187" s="25">
        <v>150</v>
      </c>
      <c r="O187" s="25">
        <f>IFERROR(weekly_deaths_location_cause_and_excess_deaths_hospital[[#This Row],[Circulatory deaths]]-weekly_deaths_location_cause_and_excess_deaths_hospital[[#This Row],[Circulatory five year average]],"")</f>
        <v>-25</v>
      </c>
      <c r="P187" s="25">
        <v>55</v>
      </c>
      <c r="Q187" s="25">
        <v>82</v>
      </c>
      <c r="R187" s="25">
        <f>IFERROR(weekly_deaths_location_cause_and_excess_deaths_hospital[[#This Row],[Respiratory deaths]]-weekly_deaths_location_cause_and_excess_deaths_hospital[[#This Row],[Respiratory five year average]],"")</f>
        <v>-27</v>
      </c>
      <c r="S187" s="25">
        <v>11</v>
      </c>
      <c r="T187" s="54">
        <v>133</v>
      </c>
      <c r="U187" s="54">
        <v>137</v>
      </c>
      <c r="V187" s="25">
        <f>IFERROR(weekly_deaths_location_cause_and_excess_deaths_hospital[[#This Row],[Other causes]]-weekly_deaths_location_cause_and_excess_deaths_hospital[[#This Row],[Other causes five year average]],"")</f>
        <v>-4</v>
      </c>
    </row>
    <row r="188" spans="1:22" x14ac:dyDescent="0.35">
      <c r="A188" s="14" t="s">
        <v>63</v>
      </c>
      <c r="B188" s="15">
        <v>17</v>
      </c>
      <c r="C188" s="16">
        <v>44312</v>
      </c>
      <c r="D188" s="59">
        <v>454</v>
      </c>
      <c r="E188" s="2">
        <v>539</v>
      </c>
      <c r="F188" s="2">
        <f>IFERROR(weekly_deaths_location_cause_and_excess_deaths_hospital[[#This Row],[All causes]]-weekly_deaths_location_cause_and_excess_deaths_hospital[[#This Row],[All causes five year average]],"")</f>
        <v>-85</v>
      </c>
      <c r="G188" s="2">
        <v>114</v>
      </c>
      <c r="H188" s="2">
        <v>141</v>
      </c>
      <c r="I188" s="2">
        <f>IFERROR(weekly_deaths_location_cause_and_excess_deaths_hospital[[#This Row],[Cancer deaths]]-weekly_deaths_location_cause_and_excess_deaths_hospital[[#This Row],[Cancer five year average]],"")</f>
        <v>-27</v>
      </c>
      <c r="J188" s="2">
        <v>15</v>
      </c>
      <c r="K188" s="2">
        <v>23</v>
      </c>
      <c r="L188" s="2">
        <f>IFERROR(weekly_deaths_location_cause_and_excess_deaths_hospital[[#This Row],[Dementia / Alzhemier''s deaths]]-weekly_deaths_location_cause_and_excess_deaths_hospital[[#This Row],[Dementia / Alzheimer''s five year average]],"")</f>
        <v>-8</v>
      </c>
      <c r="M188" s="25">
        <v>129</v>
      </c>
      <c r="N188" s="25">
        <v>150</v>
      </c>
      <c r="O188" s="25">
        <f>IFERROR(weekly_deaths_location_cause_and_excess_deaths_hospital[[#This Row],[Circulatory deaths]]-weekly_deaths_location_cause_and_excess_deaths_hospital[[#This Row],[Circulatory five year average]],"")</f>
        <v>-21</v>
      </c>
      <c r="P188" s="25">
        <v>57</v>
      </c>
      <c r="Q188" s="25">
        <v>83</v>
      </c>
      <c r="R188" s="25">
        <f>IFERROR(weekly_deaths_location_cause_and_excess_deaths_hospital[[#This Row],[Respiratory deaths]]-weekly_deaths_location_cause_and_excess_deaths_hospital[[#This Row],[Respiratory five year average]],"")</f>
        <v>-26</v>
      </c>
      <c r="S188" s="25">
        <v>5</v>
      </c>
      <c r="T188" s="54">
        <v>134</v>
      </c>
      <c r="U188" s="54">
        <v>142</v>
      </c>
      <c r="V188" s="25">
        <f>IFERROR(weekly_deaths_location_cause_and_excess_deaths_hospital[[#This Row],[Other causes]]-weekly_deaths_location_cause_and_excess_deaths_hospital[[#This Row],[Other causes five year average]],"")</f>
        <v>-8</v>
      </c>
    </row>
    <row r="189" spans="1:22" x14ac:dyDescent="0.35">
      <c r="A189" s="14" t="s">
        <v>63</v>
      </c>
      <c r="B189" s="15">
        <v>18</v>
      </c>
      <c r="C189" s="16">
        <v>44319</v>
      </c>
      <c r="D189" s="59">
        <v>450</v>
      </c>
      <c r="E189" s="2">
        <v>528</v>
      </c>
      <c r="F189" s="2">
        <f>IFERROR(weekly_deaths_location_cause_and_excess_deaths_hospital[[#This Row],[All causes]]-weekly_deaths_location_cause_and_excess_deaths_hospital[[#This Row],[All causes five year average]],"")</f>
        <v>-78</v>
      </c>
      <c r="G189" s="2">
        <v>115</v>
      </c>
      <c r="H189" s="2">
        <v>148</v>
      </c>
      <c r="I189" s="2">
        <f>IFERROR(weekly_deaths_location_cause_and_excess_deaths_hospital[[#This Row],[Cancer deaths]]-weekly_deaths_location_cause_and_excess_deaths_hospital[[#This Row],[Cancer five year average]],"")</f>
        <v>-33</v>
      </c>
      <c r="J189" s="2">
        <v>14</v>
      </c>
      <c r="K189" s="2">
        <v>27</v>
      </c>
      <c r="L189" s="2">
        <f>IFERROR(weekly_deaths_location_cause_and_excess_deaths_hospital[[#This Row],[Dementia / Alzhemier''s deaths]]-weekly_deaths_location_cause_and_excess_deaths_hospital[[#This Row],[Dementia / Alzheimer''s five year average]],"")</f>
        <v>-13</v>
      </c>
      <c r="M189" s="25">
        <v>120</v>
      </c>
      <c r="N189" s="25">
        <v>141</v>
      </c>
      <c r="O189" s="25">
        <f>IFERROR(weekly_deaths_location_cause_and_excess_deaths_hospital[[#This Row],[Circulatory deaths]]-weekly_deaths_location_cause_and_excess_deaths_hospital[[#This Row],[Circulatory five year average]],"")</f>
        <v>-21</v>
      </c>
      <c r="P189" s="25">
        <v>58</v>
      </c>
      <c r="Q189" s="25">
        <v>75</v>
      </c>
      <c r="R189" s="25">
        <f>IFERROR(weekly_deaths_location_cause_and_excess_deaths_hospital[[#This Row],[Respiratory deaths]]-weekly_deaths_location_cause_and_excess_deaths_hospital[[#This Row],[Respiratory five year average]],"")</f>
        <v>-17</v>
      </c>
      <c r="S189" s="25">
        <v>2</v>
      </c>
      <c r="T189" s="54">
        <v>141</v>
      </c>
      <c r="U189" s="54">
        <v>137</v>
      </c>
      <c r="V189" s="25">
        <f>IFERROR(weekly_deaths_location_cause_and_excess_deaths_hospital[[#This Row],[Other causes]]-weekly_deaths_location_cause_and_excess_deaths_hospital[[#This Row],[Other causes five year average]],"")</f>
        <v>4</v>
      </c>
    </row>
    <row r="190" spans="1:22" x14ac:dyDescent="0.35">
      <c r="A190" s="14" t="s">
        <v>63</v>
      </c>
      <c r="B190" s="15">
        <v>19</v>
      </c>
      <c r="C190" s="16">
        <v>44326</v>
      </c>
      <c r="D190" s="59">
        <v>449</v>
      </c>
      <c r="E190" s="2">
        <v>510</v>
      </c>
      <c r="F190" s="2">
        <f>IFERROR(weekly_deaths_location_cause_and_excess_deaths_hospital[[#This Row],[All causes]]-weekly_deaths_location_cause_and_excess_deaths_hospital[[#This Row],[All causes five year average]],"")</f>
        <v>-61</v>
      </c>
      <c r="G190" s="2">
        <v>136</v>
      </c>
      <c r="H190" s="2">
        <v>135</v>
      </c>
      <c r="I190" s="2">
        <f>IFERROR(weekly_deaths_location_cause_and_excess_deaths_hospital[[#This Row],[Cancer deaths]]-weekly_deaths_location_cause_and_excess_deaths_hospital[[#This Row],[Cancer five year average]],"")</f>
        <v>1</v>
      </c>
      <c r="J190" s="2">
        <v>9</v>
      </c>
      <c r="K190" s="2">
        <v>23</v>
      </c>
      <c r="L190" s="2">
        <f>IFERROR(weekly_deaths_location_cause_and_excess_deaths_hospital[[#This Row],[Dementia / Alzhemier''s deaths]]-weekly_deaths_location_cause_and_excess_deaths_hospital[[#This Row],[Dementia / Alzheimer''s five year average]],"")</f>
        <v>-14</v>
      </c>
      <c r="M190" s="25">
        <v>119</v>
      </c>
      <c r="N190" s="25">
        <v>148</v>
      </c>
      <c r="O190" s="25">
        <f>IFERROR(weekly_deaths_location_cause_and_excess_deaths_hospital[[#This Row],[Circulatory deaths]]-weekly_deaths_location_cause_and_excess_deaths_hospital[[#This Row],[Circulatory five year average]],"")</f>
        <v>-29</v>
      </c>
      <c r="P190" s="25">
        <v>49</v>
      </c>
      <c r="Q190" s="25">
        <v>76</v>
      </c>
      <c r="R190" s="25">
        <f>IFERROR(weekly_deaths_location_cause_and_excess_deaths_hospital[[#This Row],[Respiratory deaths]]-weekly_deaths_location_cause_and_excess_deaths_hospital[[#This Row],[Respiratory five year average]],"")</f>
        <v>-27</v>
      </c>
      <c r="S190" s="25">
        <v>4</v>
      </c>
      <c r="T190" s="54">
        <v>132</v>
      </c>
      <c r="U190" s="54">
        <v>127</v>
      </c>
      <c r="V190" s="25">
        <f>IFERROR(weekly_deaths_location_cause_and_excess_deaths_hospital[[#This Row],[Other causes]]-weekly_deaths_location_cause_and_excess_deaths_hospital[[#This Row],[Other causes five year average]],"")</f>
        <v>5</v>
      </c>
    </row>
    <row r="191" spans="1:22" x14ac:dyDescent="0.35">
      <c r="A191" s="14" t="s">
        <v>63</v>
      </c>
      <c r="B191" s="15">
        <v>20</v>
      </c>
      <c r="C191" s="16">
        <v>44333</v>
      </c>
      <c r="D191" s="59">
        <v>447</v>
      </c>
      <c r="E191" s="2">
        <v>532</v>
      </c>
      <c r="F191" s="2">
        <f>IFERROR(weekly_deaths_location_cause_and_excess_deaths_hospital[[#This Row],[All causes]]-weekly_deaths_location_cause_and_excess_deaths_hospital[[#This Row],[All causes five year average]],"")</f>
        <v>-85</v>
      </c>
      <c r="G191" s="2">
        <v>117</v>
      </c>
      <c r="H191" s="2">
        <v>146</v>
      </c>
      <c r="I191" s="2">
        <f>IFERROR(weekly_deaths_location_cause_and_excess_deaths_hospital[[#This Row],[Cancer deaths]]-weekly_deaths_location_cause_and_excess_deaths_hospital[[#This Row],[Cancer five year average]],"")</f>
        <v>-29</v>
      </c>
      <c r="J191" s="2">
        <v>18</v>
      </c>
      <c r="K191" s="2">
        <v>21</v>
      </c>
      <c r="L191" s="2">
        <f>IFERROR(weekly_deaths_location_cause_and_excess_deaths_hospital[[#This Row],[Dementia / Alzhemier''s deaths]]-weekly_deaths_location_cause_and_excess_deaths_hospital[[#This Row],[Dementia / Alzheimer''s five year average]],"")</f>
        <v>-3</v>
      </c>
      <c r="M191" s="25">
        <v>120</v>
      </c>
      <c r="N191" s="25">
        <v>143</v>
      </c>
      <c r="O191" s="25">
        <f>IFERROR(weekly_deaths_location_cause_and_excess_deaths_hospital[[#This Row],[Circulatory deaths]]-weekly_deaths_location_cause_and_excess_deaths_hospital[[#This Row],[Circulatory five year average]],"")</f>
        <v>-23</v>
      </c>
      <c r="P191" s="25">
        <v>40</v>
      </c>
      <c r="Q191" s="25">
        <v>83</v>
      </c>
      <c r="R191" s="25">
        <f>IFERROR(weekly_deaths_location_cause_and_excess_deaths_hospital[[#This Row],[Respiratory deaths]]-weekly_deaths_location_cause_and_excess_deaths_hospital[[#This Row],[Respiratory five year average]],"")</f>
        <v>-43</v>
      </c>
      <c r="S191" s="25">
        <v>2</v>
      </c>
      <c r="T191" s="54">
        <v>150</v>
      </c>
      <c r="U191" s="54">
        <v>139</v>
      </c>
      <c r="V191" s="25">
        <f>IFERROR(weekly_deaths_location_cause_and_excess_deaths_hospital[[#This Row],[Other causes]]-weekly_deaths_location_cause_and_excess_deaths_hospital[[#This Row],[Other causes five year average]],"")</f>
        <v>11</v>
      </c>
    </row>
    <row r="192" spans="1:22" x14ac:dyDescent="0.35">
      <c r="A192" s="14" t="s">
        <v>63</v>
      </c>
      <c r="B192" s="15">
        <v>21</v>
      </c>
      <c r="C192" s="16">
        <v>44340</v>
      </c>
      <c r="D192" s="59">
        <v>488</v>
      </c>
      <c r="E192" s="2">
        <v>516</v>
      </c>
      <c r="F192" s="2">
        <f>IFERROR(weekly_deaths_location_cause_and_excess_deaths_hospital[[#This Row],[All causes]]-weekly_deaths_location_cause_and_excess_deaths_hospital[[#This Row],[All causes five year average]],"")</f>
        <v>-28</v>
      </c>
      <c r="G192" s="2">
        <v>116</v>
      </c>
      <c r="H192" s="2">
        <v>137</v>
      </c>
      <c r="I192" s="2">
        <f>IFERROR(weekly_deaths_location_cause_and_excess_deaths_hospital[[#This Row],[Cancer deaths]]-weekly_deaths_location_cause_and_excess_deaths_hospital[[#This Row],[Cancer five year average]],"")</f>
        <v>-21</v>
      </c>
      <c r="J192" s="2">
        <v>22</v>
      </c>
      <c r="K192" s="2">
        <v>23</v>
      </c>
      <c r="L192" s="2">
        <f>IFERROR(weekly_deaths_location_cause_and_excess_deaths_hospital[[#This Row],[Dementia / Alzhemier''s deaths]]-weekly_deaths_location_cause_and_excess_deaths_hospital[[#This Row],[Dementia / Alzheimer''s five year average]],"")</f>
        <v>-1</v>
      </c>
      <c r="M192" s="25">
        <v>139</v>
      </c>
      <c r="N192" s="25">
        <v>149</v>
      </c>
      <c r="O192" s="25">
        <f>IFERROR(weekly_deaths_location_cause_and_excess_deaths_hospital[[#This Row],[Circulatory deaths]]-weekly_deaths_location_cause_and_excess_deaths_hospital[[#This Row],[Circulatory five year average]],"")</f>
        <v>-10</v>
      </c>
      <c r="P192" s="25">
        <v>63</v>
      </c>
      <c r="Q192" s="25">
        <v>78</v>
      </c>
      <c r="R192" s="25">
        <f>IFERROR(weekly_deaths_location_cause_and_excess_deaths_hospital[[#This Row],[Respiratory deaths]]-weekly_deaths_location_cause_and_excess_deaths_hospital[[#This Row],[Respiratory five year average]],"")</f>
        <v>-15</v>
      </c>
      <c r="S192" s="25">
        <v>5</v>
      </c>
      <c r="T192" s="54">
        <v>143</v>
      </c>
      <c r="U192" s="54">
        <v>129</v>
      </c>
      <c r="V192" s="25">
        <f>IFERROR(weekly_deaths_location_cause_and_excess_deaths_hospital[[#This Row],[Other causes]]-weekly_deaths_location_cause_and_excess_deaths_hospital[[#This Row],[Other causes five year average]],"")</f>
        <v>14</v>
      </c>
    </row>
    <row r="193" spans="1:22" x14ac:dyDescent="0.35">
      <c r="A193" s="14" t="s">
        <v>63</v>
      </c>
      <c r="B193" s="15">
        <v>22</v>
      </c>
      <c r="C193" s="16">
        <v>44347</v>
      </c>
      <c r="D193" s="59">
        <v>460</v>
      </c>
      <c r="E193" s="2">
        <v>498</v>
      </c>
      <c r="F193" s="2">
        <f>IFERROR(weekly_deaths_location_cause_and_excess_deaths_hospital[[#This Row],[All causes]]-weekly_deaths_location_cause_and_excess_deaths_hospital[[#This Row],[All causes five year average]],"")</f>
        <v>-38</v>
      </c>
      <c r="G193" s="2">
        <v>129</v>
      </c>
      <c r="H193" s="2">
        <v>127</v>
      </c>
      <c r="I193" s="2">
        <f>IFERROR(weekly_deaths_location_cause_and_excess_deaths_hospital[[#This Row],[Cancer deaths]]-weekly_deaths_location_cause_and_excess_deaths_hospital[[#This Row],[Cancer five year average]],"")</f>
        <v>2</v>
      </c>
      <c r="J193" s="2">
        <v>30</v>
      </c>
      <c r="K193" s="2">
        <v>23</v>
      </c>
      <c r="L193" s="2">
        <f>IFERROR(weekly_deaths_location_cause_and_excess_deaths_hospital[[#This Row],[Dementia / Alzhemier''s deaths]]-weekly_deaths_location_cause_and_excess_deaths_hospital[[#This Row],[Dementia / Alzheimer''s five year average]],"")</f>
        <v>7</v>
      </c>
      <c r="M193" s="25">
        <v>123</v>
      </c>
      <c r="N193" s="25">
        <v>146</v>
      </c>
      <c r="O193" s="25">
        <f>IFERROR(weekly_deaths_location_cause_and_excess_deaths_hospital[[#This Row],[Circulatory deaths]]-weekly_deaths_location_cause_and_excess_deaths_hospital[[#This Row],[Circulatory five year average]],"")</f>
        <v>-23</v>
      </c>
      <c r="P193" s="25">
        <v>54</v>
      </c>
      <c r="Q193" s="25">
        <v>71</v>
      </c>
      <c r="R193" s="25">
        <f>IFERROR(weekly_deaths_location_cause_and_excess_deaths_hospital[[#This Row],[Respiratory deaths]]-weekly_deaths_location_cause_and_excess_deaths_hospital[[#This Row],[Respiratory five year average]],"")</f>
        <v>-17</v>
      </c>
      <c r="S193" s="25">
        <v>7</v>
      </c>
      <c r="T193" s="54">
        <v>117</v>
      </c>
      <c r="U193" s="54">
        <v>131</v>
      </c>
      <c r="V193" s="25">
        <f>IFERROR(weekly_deaths_location_cause_and_excess_deaths_hospital[[#This Row],[Other causes]]-weekly_deaths_location_cause_and_excess_deaths_hospital[[#This Row],[Other causes five year average]],"")</f>
        <v>-14</v>
      </c>
    </row>
    <row r="194" spans="1:22" x14ac:dyDescent="0.35">
      <c r="A194" s="14" t="s">
        <v>63</v>
      </c>
      <c r="B194" s="15">
        <v>23</v>
      </c>
      <c r="C194" s="16">
        <v>44354</v>
      </c>
      <c r="D194" s="59">
        <v>526</v>
      </c>
      <c r="E194" s="2">
        <v>505</v>
      </c>
      <c r="F194" s="2">
        <f>IFERROR(weekly_deaths_location_cause_and_excess_deaths_hospital[[#This Row],[All causes]]-weekly_deaths_location_cause_and_excess_deaths_hospital[[#This Row],[All causes five year average]],"")</f>
        <v>21</v>
      </c>
      <c r="G194" s="2">
        <v>142</v>
      </c>
      <c r="H194" s="2">
        <v>139</v>
      </c>
      <c r="I194" s="2">
        <f>IFERROR(weekly_deaths_location_cause_and_excess_deaths_hospital[[#This Row],[Cancer deaths]]-weekly_deaths_location_cause_and_excess_deaths_hospital[[#This Row],[Cancer five year average]],"")</f>
        <v>3</v>
      </c>
      <c r="J194" s="2">
        <v>22</v>
      </c>
      <c r="K194" s="2">
        <v>20</v>
      </c>
      <c r="L194" s="2">
        <f>IFERROR(weekly_deaths_location_cause_and_excess_deaths_hospital[[#This Row],[Dementia / Alzhemier''s deaths]]-weekly_deaths_location_cause_and_excess_deaths_hospital[[#This Row],[Dementia / Alzheimer''s five year average]],"")</f>
        <v>2</v>
      </c>
      <c r="M194" s="25">
        <v>147</v>
      </c>
      <c r="N194" s="25">
        <v>138</v>
      </c>
      <c r="O194" s="25">
        <f>IFERROR(weekly_deaths_location_cause_and_excess_deaths_hospital[[#This Row],[Circulatory deaths]]-weekly_deaths_location_cause_and_excess_deaths_hospital[[#This Row],[Circulatory five year average]],"")</f>
        <v>9</v>
      </c>
      <c r="P194" s="25">
        <v>64</v>
      </c>
      <c r="Q194" s="25">
        <v>73</v>
      </c>
      <c r="R194" s="25">
        <f>IFERROR(weekly_deaths_location_cause_and_excess_deaths_hospital[[#This Row],[Respiratory deaths]]-weekly_deaths_location_cause_and_excess_deaths_hospital[[#This Row],[Respiratory five year average]],"")</f>
        <v>-9</v>
      </c>
      <c r="S194" s="25">
        <v>2</v>
      </c>
      <c r="T194" s="54">
        <v>149</v>
      </c>
      <c r="U194" s="54">
        <v>135</v>
      </c>
      <c r="V194" s="25">
        <f>IFERROR(weekly_deaths_location_cause_and_excess_deaths_hospital[[#This Row],[Other causes]]-weekly_deaths_location_cause_and_excess_deaths_hospital[[#This Row],[Other causes five year average]],"")</f>
        <v>14</v>
      </c>
    </row>
    <row r="195" spans="1:22" x14ac:dyDescent="0.35">
      <c r="A195" s="14" t="s">
        <v>63</v>
      </c>
      <c r="B195" s="15">
        <v>24</v>
      </c>
      <c r="C195" s="16">
        <v>44361</v>
      </c>
      <c r="D195" s="59">
        <v>456</v>
      </c>
      <c r="E195" s="2">
        <v>481</v>
      </c>
      <c r="F195" s="2">
        <f>IFERROR(weekly_deaths_location_cause_and_excess_deaths_hospital[[#This Row],[All causes]]-weekly_deaths_location_cause_and_excess_deaths_hospital[[#This Row],[All causes five year average]],"")</f>
        <v>-25</v>
      </c>
      <c r="G195" s="2">
        <v>120</v>
      </c>
      <c r="H195" s="2">
        <v>139</v>
      </c>
      <c r="I195" s="2">
        <f>IFERROR(weekly_deaths_location_cause_and_excess_deaths_hospital[[#This Row],[Cancer deaths]]-weekly_deaths_location_cause_and_excess_deaths_hospital[[#This Row],[Cancer five year average]],"")</f>
        <v>-19</v>
      </c>
      <c r="J195" s="2">
        <v>14</v>
      </c>
      <c r="K195" s="2">
        <v>21</v>
      </c>
      <c r="L195" s="2">
        <f>IFERROR(weekly_deaths_location_cause_and_excess_deaths_hospital[[#This Row],[Dementia / Alzhemier''s deaths]]-weekly_deaths_location_cause_and_excess_deaths_hospital[[#This Row],[Dementia / Alzheimer''s five year average]],"")</f>
        <v>-7</v>
      </c>
      <c r="M195" s="25">
        <v>121</v>
      </c>
      <c r="N195" s="25">
        <v>130</v>
      </c>
      <c r="O195" s="25">
        <f>IFERROR(weekly_deaths_location_cause_and_excess_deaths_hospital[[#This Row],[Circulatory deaths]]-weekly_deaths_location_cause_and_excess_deaths_hospital[[#This Row],[Circulatory five year average]],"")</f>
        <v>-9</v>
      </c>
      <c r="P195" s="25">
        <v>40</v>
      </c>
      <c r="Q195" s="25">
        <v>68</v>
      </c>
      <c r="R195" s="25">
        <f>IFERROR(weekly_deaths_location_cause_and_excess_deaths_hospital[[#This Row],[Respiratory deaths]]-weekly_deaths_location_cause_and_excess_deaths_hospital[[#This Row],[Respiratory five year average]],"")</f>
        <v>-28</v>
      </c>
      <c r="S195" s="25">
        <v>8</v>
      </c>
      <c r="T195" s="54">
        <v>153</v>
      </c>
      <c r="U195" s="54">
        <v>124</v>
      </c>
      <c r="V195" s="25">
        <f>IFERROR(weekly_deaths_location_cause_and_excess_deaths_hospital[[#This Row],[Other causes]]-weekly_deaths_location_cause_and_excess_deaths_hospital[[#This Row],[Other causes five year average]],"")</f>
        <v>29</v>
      </c>
    </row>
    <row r="196" spans="1:22" x14ac:dyDescent="0.35">
      <c r="A196" s="14" t="s">
        <v>63</v>
      </c>
      <c r="B196" s="15">
        <v>25</v>
      </c>
      <c r="C196" s="16">
        <v>44368</v>
      </c>
      <c r="D196" s="59">
        <v>466</v>
      </c>
      <c r="E196" s="2">
        <v>514</v>
      </c>
      <c r="F196" s="2">
        <f>IFERROR(weekly_deaths_location_cause_and_excess_deaths_hospital[[#This Row],[All causes]]-weekly_deaths_location_cause_and_excess_deaths_hospital[[#This Row],[All causes five year average]],"")</f>
        <v>-48</v>
      </c>
      <c r="G196" s="2">
        <v>129</v>
      </c>
      <c r="H196" s="2">
        <v>139</v>
      </c>
      <c r="I196" s="2">
        <f>IFERROR(weekly_deaths_location_cause_and_excess_deaths_hospital[[#This Row],[Cancer deaths]]-weekly_deaths_location_cause_and_excess_deaths_hospital[[#This Row],[Cancer five year average]],"")</f>
        <v>-10</v>
      </c>
      <c r="J196" s="2">
        <v>22</v>
      </c>
      <c r="K196" s="2">
        <v>23</v>
      </c>
      <c r="L196" s="2">
        <f>IFERROR(weekly_deaths_location_cause_and_excess_deaths_hospital[[#This Row],[Dementia / Alzhemier''s deaths]]-weekly_deaths_location_cause_and_excess_deaths_hospital[[#This Row],[Dementia / Alzheimer''s five year average]],"")</f>
        <v>-1</v>
      </c>
      <c r="M196" s="25">
        <v>113</v>
      </c>
      <c r="N196" s="25">
        <v>141</v>
      </c>
      <c r="O196" s="25">
        <f>IFERROR(weekly_deaths_location_cause_and_excess_deaths_hospital[[#This Row],[Circulatory deaths]]-weekly_deaths_location_cause_and_excess_deaths_hospital[[#This Row],[Circulatory five year average]],"")</f>
        <v>-28</v>
      </c>
      <c r="P196" s="25">
        <v>51</v>
      </c>
      <c r="Q196" s="25">
        <v>75</v>
      </c>
      <c r="R196" s="25">
        <f>IFERROR(weekly_deaths_location_cause_and_excess_deaths_hospital[[#This Row],[Respiratory deaths]]-weekly_deaths_location_cause_and_excess_deaths_hospital[[#This Row],[Respiratory five year average]],"")</f>
        <v>-24</v>
      </c>
      <c r="S196" s="25">
        <v>13</v>
      </c>
      <c r="T196" s="54">
        <v>138</v>
      </c>
      <c r="U196" s="54">
        <v>136</v>
      </c>
      <c r="V196" s="25">
        <f>IFERROR(weekly_deaths_location_cause_and_excess_deaths_hospital[[#This Row],[Other causes]]-weekly_deaths_location_cause_and_excess_deaths_hospital[[#This Row],[Other causes five year average]],"")</f>
        <v>2</v>
      </c>
    </row>
    <row r="197" spans="1:22" x14ac:dyDescent="0.35">
      <c r="A197" s="14" t="s">
        <v>63</v>
      </c>
      <c r="B197" s="15">
        <v>26</v>
      </c>
      <c r="C197" s="16">
        <v>44375</v>
      </c>
      <c r="D197" s="59">
        <v>483</v>
      </c>
      <c r="E197" s="2">
        <v>505</v>
      </c>
      <c r="F197" s="2">
        <f>IFERROR(weekly_deaths_location_cause_and_excess_deaths_hospital[[#This Row],[All causes]]-weekly_deaths_location_cause_and_excess_deaths_hospital[[#This Row],[All causes five year average]],"")</f>
        <v>-22</v>
      </c>
      <c r="G197" s="2">
        <v>136</v>
      </c>
      <c r="H197" s="2">
        <v>145</v>
      </c>
      <c r="I197" s="2">
        <f>IFERROR(weekly_deaths_location_cause_and_excess_deaths_hospital[[#This Row],[Cancer deaths]]-weekly_deaths_location_cause_and_excess_deaths_hospital[[#This Row],[Cancer five year average]],"")</f>
        <v>-9</v>
      </c>
      <c r="J197" s="2">
        <v>21</v>
      </c>
      <c r="K197" s="2">
        <v>23</v>
      </c>
      <c r="L197" s="2">
        <f>IFERROR(weekly_deaths_location_cause_and_excess_deaths_hospital[[#This Row],[Dementia / Alzhemier''s deaths]]-weekly_deaths_location_cause_and_excess_deaths_hospital[[#This Row],[Dementia / Alzheimer''s five year average]],"")</f>
        <v>-2</v>
      </c>
      <c r="M197" s="25">
        <v>129</v>
      </c>
      <c r="N197" s="25">
        <v>138</v>
      </c>
      <c r="O197" s="25">
        <f>IFERROR(weekly_deaths_location_cause_and_excess_deaths_hospital[[#This Row],[Circulatory deaths]]-weekly_deaths_location_cause_and_excess_deaths_hospital[[#This Row],[Circulatory five year average]],"")</f>
        <v>-9</v>
      </c>
      <c r="P197" s="25">
        <v>57</v>
      </c>
      <c r="Q197" s="25">
        <v>69</v>
      </c>
      <c r="R197" s="25">
        <f>IFERROR(weekly_deaths_location_cause_and_excess_deaths_hospital[[#This Row],[Respiratory deaths]]-weekly_deaths_location_cause_and_excess_deaths_hospital[[#This Row],[Respiratory five year average]],"")</f>
        <v>-12</v>
      </c>
      <c r="S197" s="25">
        <v>15</v>
      </c>
      <c r="T197" s="54">
        <v>125</v>
      </c>
      <c r="U197" s="54">
        <v>129</v>
      </c>
      <c r="V197" s="25">
        <f>IFERROR(weekly_deaths_location_cause_and_excess_deaths_hospital[[#This Row],[Other causes]]-weekly_deaths_location_cause_and_excess_deaths_hospital[[#This Row],[Other causes five year average]],"")</f>
        <v>-4</v>
      </c>
    </row>
    <row r="198" spans="1:22" x14ac:dyDescent="0.35">
      <c r="A198" s="14" t="s">
        <v>63</v>
      </c>
      <c r="B198" s="15">
        <v>27</v>
      </c>
      <c r="C198" s="16">
        <v>44382</v>
      </c>
      <c r="D198" s="59">
        <v>502</v>
      </c>
      <c r="E198" s="2">
        <v>508</v>
      </c>
      <c r="F198" s="2">
        <f>IFERROR(weekly_deaths_location_cause_and_excess_deaths_hospital[[#This Row],[All causes]]-weekly_deaths_location_cause_and_excess_deaths_hospital[[#This Row],[All causes five year average]],"")</f>
        <v>-6</v>
      </c>
      <c r="G198" s="2">
        <v>130</v>
      </c>
      <c r="H198" s="2">
        <v>141</v>
      </c>
      <c r="I198" s="2">
        <f>IFERROR(weekly_deaths_location_cause_and_excess_deaths_hospital[[#This Row],[Cancer deaths]]-weekly_deaths_location_cause_and_excess_deaths_hospital[[#This Row],[Cancer five year average]],"")</f>
        <v>-11</v>
      </c>
      <c r="J198" s="2">
        <v>19</v>
      </c>
      <c r="K198" s="2">
        <v>25</v>
      </c>
      <c r="L198" s="2">
        <f>IFERROR(weekly_deaths_location_cause_and_excess_deaths_hospital[[#This Row],[Dementia / Alzhemier''s deaths]]-weekly_deaths_location_cause_and_excess_deaths_hospital[[#This Row],[Dementia / Alzheimer''s five year average]],"")</f>
        <v>-6</v>
      </c>
      <c r="M198" s="25">
        <v>150</v>
      </c>
      <c r="N198" s="25">
        <v>133</v>
      </c>
      <c r="O198" s="25">
        <f>IFERROR(weekly_deaths_location_cause_and_excess_deaths_hospital[[#This Row],[Circulatory deaths]]-weekly_deaths_location_cause_and_excess_deaths_hospital[[#This Row],[Circulatory five year average]],"")</f>
        <v>17</v>
      </c>
      <c r="P198" s="25">
        <v>45</v>
      </c>
      <c r="Q198" s="25">
        <v>71</v>
      </c>
      <c r="R198" s="25">
        <f>IFERROR(weekly_deaths_location_cause_and_excess_deaths_hospital[[#This Row],[Respiratory deaths]]-weekly_deaths_location_cause_and_excess_deaths_hospital[[#This Row],[Respiratory five year average]],"")</f>
        <v>-26</v>
      </c>
      <c r="S198" s="25">
        <v>23</v>
      </c>
      <c r="T198" s="54">
        <v>135</v>
      </c>
      <c r="U198" s="54">
        <v>137</v>
      </c>
      <c r="V198" s="25">
        <f>IFERROR(weekly_deaths_location_cause_and_excess_deaths_hospital[[#This Row],[Other causes]]-weekly_deaths_location_cause_and_excess_deaths_hospital[[#This Row],[Other causes five year average]],"")</f>
        <v>-2</v>
      </c>
    </row>
    <row r="199" spans="1:22" x14ac:dyDescent="0.35">
      <c r="A199" s="14" t="s">
        <v>63</v>
      </c>
      <c r="B199" s="15">
        <v>28</v>
      </c>
      <c r="C199" s="16">
        <v>44389</v>
      </c>
      <c r="D199" s="59">
        <v>515</v>
      </c>
      <c r="E199" s="2">
        <v>510</v>
      </c>
      <c r="F199" s="2">
        <f>IFERROR(weekly_deaths_location_cause_and_excess_deaths_hospital[[#This Row],[All causes]]-weekly_deaths_location_cause_and_excess_deaths_hospital[[#This Row],[All causes five year average]],"")</f>
        <v>5</v>
      </c>
      <c r="G199" s="2">
        <v>151</v>
      </c>
      <c r="H199" s="2">
        <v>138</v>
      </c>
      <c r="I199" s="2">
        <f>IFERROR(weekly_deaths_location_cause_and_excess_deaths_hospital[[#This Row],[Cancer deaths]]-weekly_deaths_location_cause_and_excess_deaths_hospital[[#This Row],[Cancer five year average]],"")</f>
        <v>13</v>
      </c>
      <c r="J199" s="2">
        <v>21</v>
      </c>
      <c r="K199" s="2">
        <v>21</v>
      </c>
      <c r="L199" s="2">
        <f>IFERROR(weekly_deaths_location_cause_and_excess_deaths_hospital[[#This Row],[Dementia / Alzhemier''s deaths]]-weekly_deaths_location_cause_and_excess_deaths_hospital[[#This Row],[Dementia / Alzheimer''s five year average]],"")</f>
        <v>0</v>
      </c>
      <c r="M199" s="25">
        <v>119</v>
      </c>
      <c r="N199" s="25">
        <v>144</v>
      </c>
      <c r="O199" s="25">
        <f>IFERROR(weekly_deaths_location_cause_and_excess_deaths_hospital[[#This Row],[Circulatory deaths]]-weekly_deaths_location_cause_and_excess_deaths_hospital[[#This Row],[Circulatory five year average]],"")</f>
        <v>-25</v>
      </c>
      <c r="P199" s="25">
        <v>53</v>
      </c>
      <c r="Q199" s="25">
        <v>65</v>
      </c>
      <c r="R199" s="25">
        <f>IFERROR(weekly_deaths_location_cause_and_excess_deaths_hospital[[#This Row],[Respiratory deaths]]-weekly_deaths_location_cause_and_excess_deaths_hospital[[#This Row],[Respiratory five year average]],"")</f>
        <v>-12</v>
      </c>
      <c r="S199" s="25">
        <v>30</v>
      </c>
      <c r="T199" s="54">
        <v>141</v>
      </c>
      <c r="U199" s="54">
        <v>142</v>
      </c>
      <c r="V199" s="25">
        <f>IFERROR(weekly_deaths_location_cause_and_excess_deaths_hospital[[#This Row],[Other causes]]-weekly_deaths_location_cause_and_excess_deaths_hospital[[#This Row],[Other causes five year average]],"")</f>
        <v>-1</v>
      </c>
    </row>
    <row r="200" spans="1:22" x14ac:dyDescent="0.35">
      <c r="A200" s="14" t="s">
        <v>63</v>
      </c>
      <c r="B200" s="15">
        <v>29</v>
      </c>
      <c r="C200" s="16">
        <v>44396</v>
      </c>
      <c r="D200" s="59">
        <v>493</v>
      </c>
      <c r="E200" s="2">
        <v>481</v>
      </c>
      <c r="F200" s="2">
        <f>IFERROR(weekly_deaths_location_cause_and_excess_deaths_hospital[[#This Row],[All causes]]-weekly_deaths_location_cause_and_excess_deaths_hospital[[#This Row],[All causes five year average]],"")</f>
        <v>12</v>
      </c>
      <c r="G200" s="2">
        <v>129</v>
      </c>
      <c r="H200" s="2">
        <v>129</v>
      </c>
      <c r="I200" s="2">
        <f>IFERROR(weekly_deaths_location_cause_and_excess_deaths_hospital[[#This Row],[Cancer deaths]]-weekly_deaths_location_cause_and_excess_deaths_hospital[[#This Row],[Cancer five year average]],"")</f>
        <v>0</v>
      </c>
      <c r="J200" s="2">
        <v>27</v>
      </c>
      <c r="K200" s="2">
        <v>20</v>
      </c>
      <c r="L200" s="2">
        <f>IFERROR(weekly_deaths_location_cause_and_excess_deaths_hospital[[#This Row],[Dementia / Alzhemier''s deaths]]-weekly_deaths_location_cause_and_excess_deaths_hospital[[#This Row],[Dementia / Alzheimer''s five year average]],"")</f>
        <v>7</v>
      </c>
      <c r="M200" s="25">
        <v>116</v>
      </c>
      <c r="N200" s="25">
        <v>136</v>
      </c>
      <c r="O200" s="25">
        <f>IFERROR(weekly_deaths_location_cause_and_excess_deaths_hospital[[#This Row],[Circulatory deaths]]-weekly_deaths_location_cause_and_excess_deaths_hospital[[#This Row],[Circulatory five year average]],"")</f>
        <v>-20</v>
      </c>
      <c r="P200" s="25">
        <v>67</v>
      </c>
      <c r="Q200" s="25">
        <v>63</v>
      </c>
      <c r="R200" s="25">
        <f>IFERROR(weekly_deaths_location_cause_and_excess_deaths_hospital[[#This Row],[Respiratory deaths]]-weekly_deaths_location_cause_and_excess_deaths_hospital[[#This Row],[Respiratory five year average]],"")</f>
        <v>4</v>
      </c>
      <c r="S200" s="25">
        <v>39</v>
      </c>
      <c r="T200" s="54">
        <v>115</v>
      </c>
      <c r="U200" s="54">
        <v>133</v>
      </c>
      <c r="V200" s="25">
        <f>IFERROR(weekly_deaths_location_cause_and_excess_deaths_hospital[[#This Row],[Other causes]]-weekly_deaths_location_cause_and_excess_deaths_hospital[[#This Row],[Other causes five year average]],"")</f>
        <v>-18</v>
      </c>
    </row>
    <row r="201" spans="1:22" x14ac:dyDescent="0.35">
      <c r="A201" s="14" t="s">
        <v>63</v>
      </c>
      <c r="B201" s="15">
        <v>30</v>
      </c>
      <c r="C201" s="16">
        <v>44403</v>
      </c>
      <c r="D201" s="59">
        <v>557</v>
      </c>
      <c r="E201" s="2">
        <v>484</v>
      </c>
      <c r="F201" s="2">
        <f>IFERROR(weekly_deaths_location_cause_and_excess_deaths_hospital[[#This Row],[All causes]]-weekly_deaths_location_cause_and_excess_deaths_hospital[[#This Row],[All causes five year average]],"")</f>
        <v>73</v>
      </c>
      <c r="G201" s="2">
        <v>146</v>
      </c>
      <c r="H201" s="2">
        <v>150</v>
      </c>
      <c r="I201" s="2">
        <f>IFERROR(weekly_deaths_location_cause_and_excess_deaths_hospital[[#This Row],[Cancer deaths]]-weekly_deaths_location_cause_and_excess_deaths_hospital[[#This Row],[Cancer five year average]],"")</f>
        <v>-4</v>
      </c>
      <c r="J201" s="2">
        <v>24</v>
      </c>
      <c r="K201" s="2">
        <v>18</v>
      </c>
      <c r="L201" s="2">
        <f>IFERROR(weekly_deaths_location_cause_and_excess_deaths_hospital[[#This Row],[Dementia / Alzhemier''s deaths]]-weekly_deaths_location_cause_and_excess_deaths_hospital[[#This Row],[Dementia / Alzheimer''s five year average]],"")</f>
        <v>6</v>
      </c>
      <c r="M201" s="25">
        <v>146</v>
      </c>
      <c r="N201" s="25">
        <v>120</v>
      </c>
      <c r="O201" s="25">
        <f>IFERROR(weekly_deaths_location_cause_and_excess_deaths_hospital[[#This Row],[Circulatory deaths]]-weekly_deaths_location_cause_and_excess_deaths_hospital[[#This Row],[Circulatory five year average]],"")</f>
        <v>26</v>
      </c>
      <c r="P201" s="25">
        <v>67</v>
      </c>
      <c r="Q201" s="25">
        <v>66</v>
      </c>
      <c r="R201" s="25">
        <f>IFERROR(weekly_deaths_location_cause_and_excess_deaths_hospital[[#This Row],[Respiratory deaths]]-weekly_deaths_location_cause_and_excess_deaths_hospital[[#This Row],[Respiratory five year average]],"")</f>
        <v>1</v>
      </c>
      <c r="S201" s="25">
        <v>32</v>
      </c>
      <c r="T201" s="54">
        <v>142</v>
      </c>
      <c r="U201" s="54">
        <v>130</v>
      </c>
      <c r="V201" s="25">
        <f>IFERROR(weekly_deaths_location_cause_and_excess_deaths_hospital[[#This Row],[Other causes]]-weekly_deaths_location_cause_and_excess_deaths_hospital[[#This Row],[Other causes five year average]],"")</f>
        <v>12</v>
      </c>
    </row>
    <row r="202" spans="1:22" x14ac:dyDescent="0.35">
      <c r="A202" s="14" t="s">
        <v>63</v>
      </c>
      <c r="B202" s="15">
        <v>31</v>
      </c>
      <c r="C202" s="16">
        <v>44410</v>
      </c>
      <c r="D202" s="59">
        <v>506</v>
      </c>
      <c r="E202" s="2">
        <v>498</v>
      </c>
      <c r="F202" s="2">
        <f>IFERROR(weekly_deaths_location_cause_and_excess_deaths_hospital[[#This Row],[All causes]]-weekly_deaths_location_cause_and_excess_deaths_hospital[[#This Row],[All causes five year average]],"")</f>
        <v>8</v>
      </c>
      <c r="G202" s="2">
        <v>121</v>
      </c>
      <c r="H202" s="2">
        <v>144</v>
      </c>
      <c r="I202" s="2">
        <f>IFERROR(weekly_deaths_location_cause_and_excess_deaths_hospital[[#This Row],[Cancer deaths]]-weekly_deaths_location_cause_and_excess_deaths_hospital[[#This Row],[Cancer five year average]],"")</f>
        <v>-23</v>
      </c>
      <c r="J202" s="2">
        <v>24</v>
      </c>
      <c r="K202" s="2">
        <v>26</v>
      </c>
      <c r="L202" s="2">
        <f>IFERROR(weekly_deaths_location_cause_and_excess_deaths_hospital[[#This Row],[Dementia / Alzhemier''s deaths]]-weekly_deaths_location_cause_and_excess_deaths_hospital[[#This Row],[Dementia / Alzheimer''s five year average]],"")</f>
        <v>-2</v>
      </c>
      <c r="M202" s="25">
        <v>121</v>
      </c>
      <c r="N202" s="25">
        <v>129</v>
      </c>
      <c r="O202" s="25">
        <f>IFERROR(weekly_deaths_location_cause_and_excess_deaths_hospital[[#This Row],[Circulatory deaths]]-weekly_deaths_location_cause_and_excess_deaths_hospital[[#This Row],[Circulatory five year average]],"")</f>
        <v>-8</v>
      </c>
      <c r="P202" s="25">
        <v>65</v>
      </c>
      <c r="Q202" s="25">
        <v>64</v>
      </c>
      <c r="R202" s="25">
        <f>IFERROR(weekly_deaths_location_cause_and_excess_deaths_hospital[[#This Row],[Respiratory deaths]]-weekly_deaths_location_cause_and_excess_deaths_hospital[[#This Row],[Respiratory five year average]],"")</f>
        <v>1</v>
      </c>
      <c r="S202" s="25">
        <v>39</v>
      </c>
      <c r="T202" s="54">
        <v>136</v>
      </c>
      <c r="U202" s="54">
        <v>135</v>
      </c>
      <c r="V202" s="25">
        <f>IFERROR(weekly_deaths_location_cause_and_excess_deaths_hospital[[#This Row],[Other causes]]-weekly_deaths_location_cause_and_excess_deaths_hospital[[#This Row],[Other causes five year average]],"")</f>
        <v>1</v>
      </c>
    </row>
    <row r="203" spans="1:22" x14ac:dyDescent="0.35">
      <c r="A203" s="14" t="s">
        <v>63</v>
      </c>
      <c r="B203" s="15">
        <v>32</v>
      </c>
      <c r="C203" s="16">
        <v>44417</v>
      </c>
      <c r="D203" s="59">
        <v>493</v>
      </c>
      <c r="E203" s="2">
        <v>488</v>
      </c>
      <c r="F203" s="2">
        <f>IFERROR(weekly_deaths_location_cause_and_excess_deaths_hospital[[#This Row],[All causes]]-weekly_deaths_location_cause_and_excess_deaths_hospital[[#This Row],[All causes five year average]],"")</f>
        <v>5</v>
      </c>
      <c r="G203" s="2">
        <v>120</v>
      </c>
      <c r="H203" s="2">
        <v>139</v>
      </c>
      <c r="I203" s="2">
        <f>IFERROR(weekly_deaths_location_cause_and_excess_deaths_hospital[[#This Row],[Cancer deaths]]-weekly_deaths_location_cause_and_excess_deaths_hospital[[#This Row],[Cancer five year average]],"")</f>
        <v>-19</v>
      </c>
      <c r="J203" s="2">
        <v>23</v>
      </c>
      <c r="K203" s="2">
        <v>21</v>
      </c>
      <c r="L203" s="2">
        <f>IFERROR(weekly_deaths_location_cause_and_excess_deaths_hospital[[#This Row],[Dementia / Alzhemier''s deaths]]-weekly_deaths_location_cause_and_excess_deaths_hospital[[#This Row],[Dementia / Alzheimer''s five year average]],"")</f>
        <v>2</v>
      </c>
      <c r="M203" s="25">
        <v>132</v>
      </c>
      <c r="N203" s="25">
        <v>134</v>
      </c>
      <c r="O203" s="25">
        <f>IFERROR(weekly_deaths_location_cause_and_excess_deaths_hospital[[#This Row],[Circulatory deaths]]-weekly_deaths_location_cause_and_excess_deaths_hospital[[#This Row],[Circulatory five year average]],"")</f>
        <v>-2</v>
      </c>
      <c r="P203" s="25">
        <v>55</v>
      </c>
      <c r="Q203" s="25">
        <v>70</v>
      </c>
      <c r="R203" s="25">
        <f>IFERROR(weekly_deaths_location_cause_and_excess_deaths_hospital[[#This Row],[Respiratory deaths]]-weekly_deaths_location_cause_and_excess_deaths_hospital[[#This Row],[Respiratory five year average]],"")</f>
        <v>-15</v>
      </c>
      <c r="S203" s="25">
        <v>30</v>
      </c>
      <c r="T203" s="54">
        <v>133</v>
      </c>
      <c r="U203" s="54">
        <v>124</v>
      </c>
      <c r="V203" s="25">
        <f>IFERROR(weekly_deaths_location_cause_and_excess_deaths_hospital[[#This Row],[Other causes]]-weekly_deaths_location_cause_and_excess_deaths_hospital[[#This Row],[Other causes five year average]],"")</f>
        <v>9</v>
      </c>
    </row>
    <row r="204" spans="1:22" x14ac:dyDescent="0.35">
      <c r="A204" s="14" t="s">
        <v>63</v>
      </c>
      <c r="B204" s="15">
        <v>33</v>
      </c>
      <c r="C204" s="16">
        <v>44424</v>
      </c>
      <c r="D204" s="59">
        <v>552</v>
      </c>
      <c r="E204" s="2">
        <v>493</v>
      </c>
      <c r="F204" s="2">
        <f>IFERROR(weekly_deaths_location_cause_and_excess_deaths_hospital[[#This Row],[All causes]]-weekly_deaths_location_cause_and_excess_deaths_hospital[[#This Row],[All causes five year average]],"")</f>
        <v>59</v>
      </c>
      <c r="G204" s="2">
        <v>148</v>
      </c>
      <c r="H204" s="2">
        <v>146</v>
      </c>
      <c r="I204" s="2">
        <f>IFERROR(weekly_deaths_location_cause_and_excess_deaths_hospital[[#This Row],[Cancer deaths]]-weekly_deaths_location_cause_and_excess_deaths_hospital[[#This Row],[Cancer five year average]],"")</f>
        <v>2</v>
      </c>
      <c r="J204" s="2">
        <v>26</v>
      </c>
      <c r="K204" s="2">
        <v>23</v>
      </c>
      <c r="L204" s="2">
        <f>IFERROR(weekly_deaths_location_cause_and_excess_deaths_hospital[[#This Row],[Dementia / Alzhemier''s deaths]]-weekly_deaths_location_cause_and_excess_deaths_hospital[[#This Row],[Dementia / Alzheimer''s five year average]],"")</f>
        <v>3</v>
      </c>
      <c r="M204" s="25">
        <v>132</v>
      </c>
      <c r="N204" s="25">
        <v>138</v>
      </c>
      <c r="O204" s="25">
        <f>IFERROR(weekly_deaths_location_cause_and_excess_deaths_hospital[[#This Row],[Circulatory deaths]]-weekly_deaths_location_cause_and_excess_deaths_hospital[[#This Row],[Circulatory five year average]],"")</f>
        <v>-6</v>
      </c>
      <c r="P204" s="25">
        <v>54</v>
      </c>
      <c r="Q204" s="25">
        <v>64</v>
      </c>
      <c r="R204" s="25">
        <f>IFERROR(weekly_deaths_location_cause_and_excess_deaths_hospital[[#This Row],[Respiratory deaths]]-weekly_deaths_location_cause_and_excess_deaths_hospital[[#This Row],[Respiratory five year average]],"")</f>
        <v>-10</v>
      </c>
      <c r="S204" s="25">
        <v>29</v>
      </c>
      <c r="T204" s="54">
        <v>163</v>
      </c>
      <c r="U204" s="54">
        <v>122</v>
      </c>
      <c r="V204" s="25">
        <f>IFERROR(weekly_deaths_location_cause_and_excess_deaths_hospital[[#This Row],[Other causes]]-weekly_deaths_location_cause_and_excess_deaths_hospital[[#This Row],[Other causes five year average]],"")</f>
        <v>41</v>
      </c>
    </row>
    <row r="205" spans="1:22" x14ac:dyDescent="0.35">
      <c r="A205" s="14" t="s">
        <v>63</v>
      </c>
      <c r="B205" s="15">
        <v>34</v>
      </c>
      <c r="C205" s="16">
        <v>44431</v>
      </c>
      <c r="D205" s="59">
        <v>514</v>
      </c>
      <c r="E205" s="2">
        <v>489</v>
      </c>
      <c r="F205" s="2">
        <f>IFERROR(weekly_deaths_location_cause_and_excess_deaths_hospital[[#This Row],[All causes]]-weekly_deaths_location_cause_and_excess_deaths_hospital[[#This Row],[All causes five year average]],"")</f>
        <v>25</v>
      </c>
      <c r="G205" s="2">
        <v>127</v>
      </c>
      <c r="H205" s="2">
        <v>139</v>
      </c>
      <c r="I205" s="2">
        <f>IFERROR(weekly_deaths_location_cause_and_excess_deaths_hospital[[#This Row],[Cancer deaths]]-weekly_deaths_location_cause_and_excess_deaths_hospital[[#This Row],[Cancer five year average]],"")</f>
        <v>-12</v>
      </c>
      <c r="J205" s="2">
        <v>23</v>
      </c>
      <c r="K205" s="2">
        <v>17</v>
      </c>
      <c r="L205" s="2">
        <f>IFERROR(weekly_deaths_location_cause_and_excess_deaths_hospital[[#This Row],[Dementia / Alzhemier''s deaths]]-weekly_deaths_location_cause_and_excess_deaths_hospital[[#This Row],[Dementia / Alzheimer''s five year average]],"")</f>
        <v>6</v>
      </c>
      <c r="M205" s="25">
        <v>136</v>
      </c>
      <c r="N205" s="25">
        <v>140</v>
      </c>
      <c r="O205" s="25">
        <f>IFERROR(weekly_deaths_location_cause_and_excess_deaths_hospital[[#This Row],[Circulatory deaths]]-weekly_deaths_location_cause_and_excess_deaths_hospital[[#This Row],[Circulatory five year average]],"")</f>
        <v>-4</v>
      </c>
      <c r="P205" s="25">
        <v>54</v>
      </c>
      <c r="Q205" s="25">
        <v>60</v>
      </c>
      <c r="R205" s="25">
        <f>IFERROR(weekly_deaths_location_cause_and_excess_deaths_hospital[[#This Row],[Respiratory deaths]]-weekly_deaths_location_cause_and_excess_deaths_hospital[[#This Row],[Respiratory five year average]],"")</f>
        <v>-6</v>
      </c>
      <c r="S205" s="25">
        <v>29</v>
      </c>
      <c r="T205" s="54">
        <v>145</v>
      </c>
      <c r="U205" s="54">
        <v>132</v>
      </c>
      <c r="V205" s="25">
        <f>IFERROR(weekly_deaths_location_cause_and_excess_deaths_hospital[[#This Row],[Other causes]]-weekly_deaths_location_cause_and_excess_deaths_hospital[[#This Row],[Other causes five year average]],"")</f>
        <v>13</v>
      </c>
    </row>
    <row r="206" spans="1:22" x14ac:dyDescent="0.35">
      <c r="A206" s="14" t="s">
        <v>63</v>
      </c>
      <c r="B206" s="15">
        <v>35</v>
      </c>
      <c r="C206" s="16">
        <v>44438</v>
      </c>
      <c r="D206" s="59">
        <v>513</v>
      </c>
      <c r="E206" s="2">
        <v>485</v>
      </c>
      <c r="F206" s="2">
        <f>IFERROR(weekly_deaths_location_cause_and_excess_deaths_hospital[[#This Row],[All causes]]-weekly_deaths_location_cause_and_excess_deaths_hospital[[#This Row],[All causes five year average]],"")</f>
        <v>28</v>
      </c>
      <c r="G206" s="2">
        <v>139</v>
      </c>
      <c r="H206" s="2">
        <v>143</v>
      </c>
      <c r="I206" s="2">
        <f>IFERROR(weekly_deaths_location_cause_and_excess_deaths_hospital[[#This Row],[Cancer deaths]]-weekly_deaths_location_cause_and_excess_deaths_hospital[[#This Row],[Cancer five year average]],"")</f>
        <v>-4</v>
      </c>
      <c r="J206" s="2">
        <v>20</v>
      </c>
      <c r="K206" s="2">
        <v>22</v>
      </c>
      <c r="L206" s="2">
        <f>IFERROR(weekly_deaths_location_cause_and_excess_deaths_hospital[[#This Row],[Dementia / Alzhemier''s deaths]]-weekly_deaths_location_cause_and_excess_deaths_hospital[[#This Row],[Dementia / Alzheimer''s five year average]],"")</f>
        <v>-2</v>
      </c>
      <c r="M206" s="25">
        <v>124</v>
      </c>
      <c r="N206" s="25">
        <v>133</v>
      </c>
      <c r="O206" s="25">
        <f>IFERROR(weekly_deaths_location_cause_and_excess_deaths_hospital[[#This Row],[Circulatory deaths]]-weekly_deaths_location_cause_and_excess_deaths_hospital[[#This Row],[Circulatory five year average]],"")</f>
        <v>-9</v>
      </c>
      <c r="P206" s="25">
        <v>57</v>
      </c>
      <c r="Q206" s="25">
        <v>62</v>
      </c>
      <c r="R206" s="25">
        <f>IFERROR(weekly_deaths_location_cause_and_excess_deaths_hospital[[#This Row],[Respiratory deaths]]-weekly_deaths_location_cause_and_excess_deaths_hospital[[#This Row],[Respiratory five year average]],"")</f>
        <v>-5</v>
      </c>
      <c r="S206" s="25">
        <v>34</v>
      </c>
      <c r="T206" s="54">
        <v>139</v>
      </c>
      <c r="U206" s="54">
        <v>126</v>
      </c>
      <c r="V206" s="25">
        <f>IFERROR(weekly_deaths_location_cause_and_excess_deaths_hospital[[#This Row],[Other causes]]-weekly_deaths_location_cause_and_excess_deaths_hospital[[#This Row],[Other causes five year average]],"")</f>
        <v>13</v>
      </c>
    </row>
    <row r="207" spans="1:22" x14ac:dyDescent="0.35">
      <c r="A207" s="14" t="s">
        <v>63</v>
      </c>
      <c r="B207" s="15">
        <v>36</v>
      </c>
      <c r="C207" s="16">
        <v>44445</v>
      </c>
      <c r="D207" s="59">
        <v>546</v>
      </c>
      <c r="E207" s="2">
        <v>479</v>
      </c>
      <c r="F207" s="2">
        <f>IFERROR(weekly_deaths_location_cause_and_excess_deaths_hospital[[#This Row],[All causes]]-weekly_deaths_location_cause_and_excess_deaths_hospital[[#This Row],[All causes five year average]],"")</f>
        <v>67</v>
      </c>
      <c r="G207" s="2">
        <v>137</v>
      </c>
      <c r="H207" s="2">
        <v>150</v>
      </c>
      <c r="I207" s="2">
        <f>IFERROR(weekly_deaths_location_cause_and_excess_deaths_hospital[[#This Row],[Cancer deaths]]-weekly_deaths_location_cause_and_excess_deaths_hospital[[#This Row],[Cancer five year average]],"")</f>
        <v>-13</v>
      </c>
      <c r="J207" s="2">
        <v>20</v>
      </c>
      <c r="K207" s="2">
        <v>24</v>
      </c>
      <c r="L207" s="2">
        <f>IFERROR(weekly_deaths_location_cause_and_excess_deaths_hospital[[#This Row],[Dementia / Alzhemier''s deaths]]-weekly_deaths_location_cause_and_excess_deaths_hospital[[#This Row],[Dementia / Alzheimer''s five year average]],"")</f>
        <v>-4</v>
      </c>
      <c r="M207" s="25">
        <v>130</v>
      </c>
      <c r="N207" s="25">
        <v>121</v>
      </c>
      <c r="O207" s="25">
        <f>IFERROR(weekly_deaths_location_cause_and_excess_deaths_hospital[[#This Row],[Circulatory deaths]]-weekly_deaths_location_cause_and_excess_deaths_hospital[[#This Row],[Circulatory five year average]],"")</f>
        <v>9</v>
      </c>
      <c r="P207" s="25">
        <v>59</v>
      </c>
      <c r="Q207" s="25">
        <v>58</v>
      </c>
      <c r="R207" s="25">
        <f>IFERROR(weekly_deaths_location_cause_and_excess_deaths_hospital[[#This Row],[Respiratory deaths]]-weekly_deaths_location_cause_and_excess_deaths_hospital[[#This Row],[Respiratory five year average]],"")</f>
        <v>1</v>
      </c>
      <c r="S207" s="25">
        <v>55</v>
      </c>
      <c r="T207" s="54">
        <v>145</v>
      </c>
      <c r="U207" s="54">
        <v>125</v>
      </c>
      <c r="V207" s="25">
        <f>IFERROR(weekly_deaths_location_cause_and_excess_deaths_hospital[[#This Row],[Other causes]]-weekly_deaths_location_cause_and_excess_deaths_hospital[[#This Row],[Other causes five year average]],"")</f>
        <v>20</v>
      </c>
    </row>
    <row r="208" spans="1:22" x14ac:dyDescent="0.35">
      <c r="A208" s="14" t="s">
        <v>63</v>
      </c>
      <c r="B208" s="15">
        <v>37</v>
      </c>
      <c r="C208" s="16">
        <v>44452</v>
      </c>
      <c r="D208" s="59">
        <v>601</v>
      </c>
      <c r="E208" s="2">
        <v>491</v>
      </c>
      <c r="F208" s="2">
        <f>IFERROR(weekly_deaths_location_cause_and_excess_deaths_hospital[[#This Row],[All causes]]-weekly_deaths_location_cause_and_excess_deaths_hospital[[#This Row],[All causes five year average]],"")</f>
        <v>110</v>
      </c>
      <c r="G208" s="2">
        <v>139</v>
      </c>
      <c r="H208" s="2">
        <v>154</v>
      </c>
      <c r="I208" s="2">
        <f>IFERROR(weekly_deaths_location_cause_and_excess_deaths_hospital[[#This Row],[Cancer deaths]]-weekly_deaths_location_cause_and_excess_deaths_hospital[[#This Row],[Cancer five year average]],"")</f>
        <v>-15</v>
      </c>
      <c r="J208" s="2">
        <v>23</v>
      </c>
      <c r="K208" s="2">
        <v>21</v>
      </c>
      <c r="L208" s="2">
        <f>IFERROR(weekly_deaths_location_cause_and_excess_deaths_hospital[[#This Row],[Dementia / Alzhemier''s deaths]]-weekly_deaths_location_cause_and_excess_deaths_hospital[[#This Row],[Dementia / Alzheimer''s five year average]],"")</f>
        <v>2</v>
      </c>
      <c r="M208" s="25">
        <v>126</v>
      </c>
      <c r="N208" s="25">
        <v>124</v>
      </c>
      <c r="O208" s="25">
        <f>IFERROR(weekly_deaths_location_cause_and_excess_deaths_hospital[[#This Row],[Circulatory deaths]]-weekly_deaths_location_cause_and_excess_deaths_hospital[[#This Row],[Circulatory five year average]],"")</f>
        <v>2</v>
      </c>
      <c r="P208" s="25">
        <v>67</v>
      </c>
      <c r="Q208" s="25">
        <v>60</v>
      </c>
      <c r="R208" s="25">
        <f>IFERROR(weekly_deaths_location_cause_and_excess_deaths_hospital[[#This Row],[Respiratory deaths]]-weekly_deaths_location_cause_and_excess_deaths_hospital[[#This Row],[Respiratory five year average]],"")</f>
        <v>7</v>
      </c>
      <c r="S208" s="25">
        <v>98</v>
      </c>
      <c r="T208" s="54">
        <v>148</v>
      </c>
      <c r="U208" s="54">
        <v>131</v>
      </c>
      <c r="V208" s="25">
        <f>IFERROR(weekly_deaths_location_cause_and_excess_deaths_hospital[[#This Row],[Other causes]]-weekly_deaths_location_cause_and_excess_deaths_hospital[[#This Row],[Other causes five year average]],"")</f>
        <v>17</v>
      </c>
    </row>
    <row r="209" spans="1:22" x14ac:dyDescent="0.35">
      <c r="A209" s="14" t="s">
        <v>63</v>
      </c>
      <c r="B209" s="15">
        <v>38</v>
      </c>
      <c r="C209" s="16">
        <v>44459</v>
      </c>
      <c r="D209" s="59">
        <v>581</v>
      </c>
      <c r="E209" s="2">
        <v>494</v>
      </c>
      <c r="F209" s="2">
        <f>IFERROR(weekly_deaths_location_cause_and_excess_deaths_hospital[[#This Row],[All causes]]-weekly_deaths_location_cause_and_excess_deaths_hospital[[#This Row],[All causes five year average]],"")</f>
        <v>87</v>
      </c>
      <c r="G209" s="2">
        <v>124</v>
      </c>
      <c r="H209" s="2">
        <v>145</v>
      </c>
      <c r="I209" s="2">
        <f>IFERROR(weekly_deaths_location_cause_and_excess_deaths_hospital[[#This Row],[Cancer deaths]]-weekly_deaths_location_cause_and_excess_deaths_hospital[[#This Row],[Cancer five year average]],"")</f>
        <v>-21</v>
      </c>
      <c r="J209" s="2">
        <v>24</v>
      </c>
      <c r="K209" s="2">
        <v>25</v>
      </c>
      <c r="L209" s="2">
        <f>IFERROR(weekly_deaths_location_cause_and_excess_deaths_hospital[[#This Row],[Dementia / Alzhemier''s deaths]]-weekly_deaths_location_cause_and_excess_deaths_hospital[[#This Row],[Dementia / Alzheimer''s five year average]],"")</f>
        <v>-1</v>
      </c>
      <c r="M209" s="25">
        <v>123</v>
      </c>
      <c r="N209" s="25">
        <v>139</v>
      </c>
      <c r="O209" s="25">
        <f>IFERROR(weekly_deaths_location_cause_and_excess_deaths_hospital[[#This Row],[Circulatory deaths]]-weekly_deaths_location_cause_and_excess_deaths_hospital[[#This Row],[Circulatory five year average]],"")</f>
        <v>-16</v>
      </c>
      <c r="P209" s="25">
        <v>53</v>
      </c>
      <c r="Q209" s="25">
        <v>65</v>
      </c>
      <c r="R209" s="25">
        <f>IFERROR(weekly_deaths_location_cause_and_excess_deaths_hospital[[#This Row],[Respiratory deaths]]-weekly_deaths_location_cause_and_excess_deaths_hospital[[#This Row],[Respiratory five year average]],"")</f>
        <v>-12</v>
      </c>
      <c r="S209" s="25">
        <v>117</v>
      </c>
      <c r="T209" s="54">
        <v>140</v>
      </c>
      <c r="U209" s="54">
        <v>120</v>
      </c>
      <c r="V209" s="25">
        <f>IFERROR(weekly_deaths_location_cause_and_excess_deaths_hospital[[#This Row],[Other causes]]-weekly_deaths_location_cause_and_excess_deaths_hospital[[#This Row],[Other causes five year average]],"")</f>
        <v>20</v>
      </c>
    </row>
    <row r="210" spans="1:22" x14ac:dyDescent="0.35">
      <c r="A210" s="14" t="s">
        <v>63</v>
      </c>
      <c r="B210" s="15">
        <v>39</v>
      </c>
      <c r="C210" s="16">
        <v>44466</v>
      </c>
      <c r="D210" s="59">
        <v>609</v>
      </c>
      <c r="E210" s="2">
        <v>513</v>
      </c>
      <c r="F210" s="2">
        <f>IFERROR(weekly_deaths_location_cause_and_excess_deaths_hospital[[#This Row],[All causes]]-weekly_deaths_location_cause_and_excess_deaths_hospital[[#This Row],[All causes five year average]],"")</f>
        <v>96</v>
      </c>
      <c r="G210" s="2">
        <v>146</v>
      </c>
      <c r="H210" s="2">
        <v>141</v>
      </c>
      <c r="I210" s="2">
        <f>IFERROR(weekly_deaths_location_cause_and_excess_deaths_hospital[[#This Row],[Cancer deaths]]-weekly_deaths_location_cause_and_excess_deaths_hospital[[#This Row],[Cancer five year average]],"")</f>
        <v>5</v>
      </c>
      <c r="J210" s="2">
        <v>29</v>
      </c>
      <c r="K210" s="2">
        <v>23</v>
      </c>
      <c r="L210" s="2">
        <f>IFERROR(weekly_deaths_location_cause_and_excess_deaths_hospital[[#This Row],[Dementia / Alzhemier''s deaths]]-weekly_deaths_location_cause_and_excess_deaths_hospital[[#This Row],[Dementia / Alzheimer''s five year average]],"")</f>
        <v>6</v>
      </c>
      <c r="M210" s="25">
        <v>124</v>
      </c>
      <c r="N210" s="25">
        <v>141</v>
      </c>
      <c r="O210" s="25">
        <f>IFERROR(weekly_deaths_location_cause_and_excess_deaths_hospital[[#This Row],[Circulatory deaths]]-weekly_deaths_location_cause_and_excess_deaths_hospital[[#This Row],[Circulatory five year average]],"")</f>
        <v>-17</v>
      </c>
      <c r="P210" s="25">
        <v>70</v>
      </c>
      <c r="Q210" s="25">
        <v>70</v>
      </c>
      <c r="R210" s="25">
        <f>IFERROR(weekly_deaths_location_cause_and_excess_deaths_hospital[[#This Row],[Respiratory deaths]]-weekly_deaths_location_cause_and_excess_deaths_hospital[[#This Row],[Respiratory five year average]],"")</f>
        <v>0</v>
      </c>
      <c r="S210" s="25">
        <v>100</v>
      </c>
      <c r="T210" s="54">
        <v>140</v>
      </c>
      <c r="U210" s="54">
        <v>138</v>
      </c>
      <c r="V210" s="25">
        <f>IFERROR(weekly_deaths_location_cause_and_excess_deaths_hospital[[#This Row],[Other causes]]-weekly_deaths_location_cause_and_excess_deaths_hospital[[#This Row],[Other causes five year average]],"")</f>
        <v>2</v>
      </c>
    </row>
    <row r="211" spans="1:22" x14ac:dyDescent="0.35">
      <c r="A211" s="14" t="s">
        <v>63</v>
      </c>
      <c r="B211" s="15">
        <v>40</v>
      </c>
      <c r="C211" s="16">
        <v>44473</v>
      </c>
      <c r="D211" s="59">
        <v>630</v>
      </c>
      <c r="E211" s="2">
        <v>516</v>
      </c>
      <c r="F211" s="2">
        <f>IFERROR(weekly_deaths_location_cause_and_excess_deaths_hospital[[#This Row],[All causes]]-weekly_deaths_location_cause_and_excess_deaths_hospital[[#This Row],[All causes five year average]],"")</f>
        <v>114</v>
      </c>
      <c r="G211" s="2">
        <v>146</v>
      </c>
      <c r="H211" s="2">
        <v>153</v>
      </c>
      <c r="I211" s="2">
        <f>IFERROR(weekly_deaths_location_cause_and_excess_deaths_hospital[[#This Row],[Cancer deaths]]-weekly_deaths_location_cause_and_excess_deaths_hospital[[#This Row],[Cancer five year average]],"")</f>
        <v>-7</v>
      </c>
      <c r="J211" s="2">
        <v>22</v>
      </c>
      <c r="K211" s="2">
        <v>22</v>
      </c>
      <c r="L211" s="2">
        <f>IFERROR(weekly_deaths_location_cause_and_excess_deaths_hospital[[#This Row],[Dementia / Alzhemier''s deaths]]-weekly_deaths_location_cause_and_excess_deaths_hospital[[#This Row],[Dementia / Alzheimer''s five year average]],"")</f>
        <v>0</v>
      </c>
      <c r="M211" s="25">
        <v>138</v>
      </c>
      <c r="N211" s="25">
        <v>135</v>
      </c>
      <c r="O211" s="25">
        <f>IFERROR(weekly_deaths_location_cause_and_excess_deaths_hospital[[#This Row],[Circulatory deaths]]-weekly_deaths_location_cause_and_excess_deaths_hospital[[#This Row],[Circulatory five year average]],"")</f>
        <v>3</v>
      </c>
      <c r="P211" s="25">
        <v>68</v>
      </c>
      <c r="Q211" s="25">
        <v>74</v>
      </c>
      <c r="R211" s="25">
        <f>IFERROR(weekly_deaths_location_cause_and_excess_deaths_hospital[[#This Row],[Respiratory deaths]]-weekly_deaths_location_cause_and_excess_deaths_hospital[[#This Row],[Respiratory five year average]],"")</f>
        <v>-6</v>
      </c>
      <c r="S211" s="25">
        <v>89</v>
      </c>
      <c r="T211" s="54">
        <v>167</v>
      </c>
      <c r="U211" s="54">
        <v>132</v>
      </c>
      <c r="V211" s="25">
        <f>IFERROR(weekly_deaths_location_cause_and_excess_deaths_hospital[[#This Row],[Other causes]]-weekly_deaths_location_cause_and_excess_deaths_hospital[[#This Row],[Other causes five year average]],"")</f>
        <v>35</v>
      </c>
    </row>
    <row r="212" spans="1:22" x14ac:dyDescent="0.35">
      <c r="A212" s="14" t="s">
        <v>63</v>
      </c>
      <c r="B212" s="15">
        <v>41</v>
      </c>
      <c r="C212" s="16">
        <v>44480</v>
      </c>
      <c r="D212" s="59">
        <v>655</v>
      </c>
      <c r="E212" s="2">
        <v>555</v>
      </c>
      <c r="F212" s="2">
        <f>IFERROR(weekly_deaths_location_cause_and_excess_deaths_hospital[[#This Row],[All causes]]-weekly_deaths_location_cause_and_excess_deaths_hospital[[#This Row],[All causes five year average]],"")</f>
        <v>100</v>
      </c>
      <c r="G212" s="2">
        <v>169</v>
      </c>
      <c r="H212" s="2">
        <v>163</v>
      </c>
      <c r="I212" s="2">
        <f>IFERROR(weekly_deaths_location_cause_and_excess_deaths_hospital[[#This Row],[Cancer deaths]]-weekly_deaths_location_cause_and_excess_deaths_hospital[[#This Row],[Cancer five year average]],"")</f>
        <v>6</v>
      </c>
      <c r="J212" s="2">
        <v>22</v>
      </c>
      <c r="K212" s="2">
        <v>25</v>
      </c>
      <c r="L212" s="2">
        <f>IFERROR(weekly_deaths_location_cause_and_excess_deaths_hospital[[#This Row],[Dementia / Alzhemier''s deaths]]-weekly_deaths_location_cause_and_excess_deaths_hospital[[#This Row],[Dementia / Alzheimer''s five year average]],"")</f>
        <v>-3</v>
      </c>
      <c r="M212" s="25">
        <v>121</v>
      </c>
      <c r="N212" s="25">
        <v>147</v>
      </c>
      <c r="O212" s="25">
        <f>IFERROR(weekly_deaths_location_cause_and_excess_deaths_hospital[[#This Row],[Circulatory deaths]]-weekly_deaths_location_cause_and_excess_deaths_hospital[[#This Row],[Circulatory five year average]],"")</f>
        <v>-26</v>
      </c>
      <c r="P212" s="25">
        <v>74</v>
      </c>
      <c r="Q212" s="25">
        <v>78</v>
      </c>
      <c r="R212" s="25">
        <f>IFERROR(weekly_deaths_location_cause_and_excess_deaths_hospital[[#This Row],[Respiratory deaths]]-weekly_deaths_location_cause_and_excess_deaths_hospital[[#This Row],[Respiratory five year average]],"")</f>
        <v>-4</v>
      </c>
      <c r="S212" s="25">
        <v>95</v>
      </c>
      <c r="T212" s="54">
        <v>174</v>
      </c>
      <c r="U212" s="54">
        <v>143</v>
      </c>
      <c r="V212" s="25">
        <f>IFERROR(weekly_deaths_location_cause_and_excess_deaths_hospital[[#This Row],[Other causes]]-weekly_deaths_location_cause_and_excess_deaths_hospital[[#This Row],[Other causes five year average]],"")</f>
        <v>31</v>
      </c>
    </row>
    <row r="213" spans="1:22" x14ac:dyDescent="0.35">
      <c r="A213" s="14" t="s">
        <v>63</v>
      </c>
      <c r="B213" s="15">
        <v>42</v>
      </c>
      <c r="C213" s="16">
        <v>44487</v>
      </c>
      <c r="D213" s="59">
        <v>654</v>
      </c>
      <c r="E213" s="2">
        <v>517</v>
      </c>
      <c r="F213" s="2">
        <f>IFERROR(weekly_deaths_location_cause_and_excess_deaths_hospital[[#This Row],[All causes]]-weekly_deaths_location_cause_and_excess_deaths_hospital[[#This Row],[All causes five year average]],"")</f>
        <v>137</v>
      </c>
      <c r="G213" s="2">
        <v>143</v>
      </c>
      <c r="H213" s="2">
        <v>147</v>
      </c>
      <c r="I213" s="2">
        <f>IFERROR(weekly_deaths_location_cause_and_excess_deaths_hospital[[#This Row],[Cancer deaths]]-weekly_deaths_location_cause_and_excess_deaths_hospital[[#This Row],[Cancer five year average]],"")</f>
        <v>-4</v>
      </c>
      <c r="J213" s="2">
        <v>21</v>
      </c>
      <c r="K213" s="2">
        <v>21</v>
      </c>
      <c r="L213" s="2">
        <f>IFERROR(weekly_deaths_location_cause_and_excess_deaths_hospital[[#This Row],[Dementia / Alzhemier''s deaths]]-weekly_deaths_location_cause_and_excess_deaths_hospital[[#This Row],[Dementia / Alzheimer''s five year average]],"")</f>
        <v>0</v>
      </c>
      <c r="M213" s="25">
        <v>144</v>
      </c>
      <c r="N213" s="25">
        <v>141</v>
      </c>
      <c r="O213" s="25">
        <f>IFERROR(weekly_deaths_location_cause_and_excess_deaths_hospital[[#This Row],[Circulatory deaths]]-weekly_deaths_location_cause_and_excess_deaths_hospital[[#This Row],[Circulatory five year average]],"")</f>
        <v>3</v>
      </c>
      <c r="P213" s="25">
        <v>72</v>
      </c>
      <c r="Q213" s="25">
        <v>77</v>
      </c>
      <c r="R213" s="25">
        <f>IFERROR(weekly_deaths_location_cause_and_excess_deaths_hospital[[#This Row],[Respiratory deaths]]-weekly_deaths_location_cause_and_excess_deaths_hospital[[#This Row],[Respiratory five year average]],"")</f>
        <v>-5</v>
      </c>
      <c r="S213" s="25">
        <v>98</v>
      </c>
      <c r="T213" s="54">
        <v>176</v>
      </c>
      <c r="U213" s="54">
        <v>131</v>
      </c>
      <c r="V213" s="25">
        <f>IFERROR(weekly_deaths_location_cause_and_excess_deaths_hospital[[#This Row],[Other causes]]-weekly_deaths_location_cause_and_excess_deaths_hospital[[#This Row],[Other causes five year average]],"")</f>
        <v>45</v>
      </c>
    </row>
    <row r="214" spans="1:22" x14ac:dyDescent="0.35">
      <c r="A214" s="14" t="s">
        <v>63</v>
      </c>
      <c r="B214" s="15">
        <v>43</v>
      </c>
      <c r="C214" s="16">
        <v>44494</v>
      </c>
      <c r="D214" s="59">
        <v>647</v>
      </c>
      <c r="E214" s="2">
        <v>522</v>
      </c>
      <c r="F214" s="2">
        <f>IFERROR(weekly_deaths_location_cause_and_excess_deaths_hospital[[#This Row],[All causes]]-weekly_deaths_location_cause_and_excess_deaths_hospital[[#This Row],[All causes five year average]],"")</f>
        <v>125</v>
      </c>
      <c r="G214" s="2">
        <v>139</v>
      </c>
      <c r="H214" s="2">
        <v>148</v>
      </c>
      <c r="I214" s="2">
        <f>IFERROR(weekly_deaths_location_cause_and_excess_deaths_hospital[[#This Row],[Cancer deaths]]-weekly_deaths_location_cause_and_excess_deaths_hospital[[#This Row],[Cancer five year average]],"")</f>
        <v>-9</v>
      </c>
      <c r="J214" s="2">
        <v>23</v>
      </c>
      <c r="K214" s="2">
        <v>25</v>
      </c>
      <c r="L214" s="2">
        <f>IFERROR(weekly_deaths_location_cause_and_excess_deaths_hospital[[#This Row],[Dementia / Alzhemier''s deaths]]-weekly_deaths_location_cause_and_excess_deaths_hospital[[#This Row],[Dementia / Alzheimer''s five year average]],"")</f>
        <v>-2</v>
      </c>
      <c r="M214" s="25">
        <v>170</v>
      </c>
      <c r="N214" s="25">
        <v>136</v>
      </c>
      <c r="O214" s="25">
        <f>IFERROR(weekly_deaths_location_cause_and_excess_deaths_hospital[[#This Row],[Circulatory deaths]]-weekly_deaths_location_cause_and_excess_deaths_hospital[[#This Row],[Circulatory five year average]],"")</f>
        <v>34</v>
      </c>
      <c r="P214" s="25">
        <v>66</v>
      </c>
      <c r="Q214" s="25">
        <v>75</v>
      </c>
      <c r="R214" s="25">
        <f>IFERROR(weekly_deaths_location_cause_and_excess_deaths_hospital[[#This Row],[Respiratory deaths]]-weekly_deaths_location_cause_and_excess_deaths_hospital[[#This Row],[Respiratory five year average]],"")</f>
        <v>-9</v>
      </c>
      <c r="S214" s="25">
        <v>93</v>
      </c>
      <c r="T214" s="54">
        <v>156</v>
      </c>
      <c r="U214" s="54">
        <v>138</v>
      </c>
      <c r="V214" s="25">
        <f>IFERROR(weekly_deaths_location_cause_and_excess_deaths_hospital[[#This Row],[Other causes]]-weekly_deaths_location_cause_and_excess_deaths_hospital[[#This Row],[Other causes five year average]],"")</f>
        <v>18</v>
      </c>
    </row>
    <row r="215" spans="1:22" x14ac:dyDescent="0.35">
      <c r="A215" s="14" t="s">
        <v>63</v>
      </c>
      <c r="B215" s="15">
        <v>44</v>
      </c>
      <c r="C215" s="16">
        <v>44501</v>
      </c>
      <c r="D215" s="59">
        <v>648</v>
      </c>
      <c r="E215" s="2">
        <v>535</v>
      </c>
      <c r="F215" s="2">
        <f>IFERROR(weekly_deaths_location_cause_and_excess_deaths_hospital[[#This Row],[All causes]]-weekly_deaths_location_cause_and_excess_deaths_hospital[[#This Row],[All causes five year average]],"")</f>
        <v>113</v>
      </c>
      <c r="G215" s="2">
        <v>153</v>
      </c>
      <c r="H215" s="2">
        <v>152</v>
      </c>
      <c r="I215" s="2">
        <f>IFERROR(weekly_deaths_location_cause_and_excess_deaths_hospital[[#This Row],[Cancer deaths]]-weekly_deaths_location_cause_and_excess_deaths_hospital[[#This Row],[Cancer five year average]],"")</f>
        <v>1</v>
      </c>
      <c r="J215" s="2">
        <v>32</v>
      </c>
      <c r="K215" s="2">
        <v>24</v>
      </c>
      <c r="L215" s="2">
        <f>IFERROR(weekly_deaths_location_cause_and_excess_deaths_hospital[[#This Row],[Dementia / Alzhemier''s deaths]]-weekly_deaths_location_cause_and_excess_deaths_hospital[[#This Row],[Dementia / Alzheimer''s five year average]],"")</f>
        <v>8</v>
      </c>
      <c r="M215" s="25">
        <v>140</v>
      </c>
      <c r="N215" s="25">
        <v>148</v>
      </c>
      <c r="O215" s="25">
        <f>IFERROR(weekly_deaths_location_cause_and_excess_deaths_hospital[[#This Row],[Circulatory deaths]]-weekly_deaths_location_cause_and_excess_deaths_hospital[[#This Row],[Circulatory five year average]],"")</f>
        <v>-8</v>
      </c>
      <c r="P215" s="25">
        <v>80</v>
      </c>
      <c r="Q215" s="25">
        <v>72</v>
      </c>
      <c r="R215" s="25">
        <f>IFERROR(weekly_deaths_location_cause_and_excess_deaths_hospital[[#This Row],[Respiratory deaths]]-weekly_deaths_location_cause_and_excess_deaths_hospital[[#This Row],[Respiratory five year average]],"")</f>
        <v>8</v>
      </c>
      <c r="S215" s="25">
        <v>93</v>
      </c>
      <c r="T215" s="54">
        <v>150</v>
      </c>
      <c r="U215" s="54">
        <v>139</v>
      </c>
      <c r="V215" s="25">
        <f>IFERROR(weekly_deaths_location_cause_and_excess_deaths_hospital[[#This Row],[Other causes]]-weekly_deaths_location_cause_and_excess_deaths_hospital[[#This Row],[Other causes five year average]],"")</f>
        <v>11</v>
      </c>
    </row>
    <row r="216" spans="1:22" x14ac:dyDescent="0.35">
      <c r="A216" s="14" t="s">
        <v>63</v>
      </c>
      <c r="B216" s="15">
        <v>45</v>
      </c>
      <c r="C216" s="16">
        <v>44508</v>
      </c>
      <c r="D216" s="59">
        <v>657</v>
      </c>
      <c r="E216" s="2">
        <v>541</v>
      </c>
      <c r="F216" s="2">
        <f>IFERROR(weekly_deaths_location_cause_and_excess_deaths_hospital[[#This Row],[All causes]]-weekly_deaths_location_cause_and_excess_deaths_hospital[[#This Row],[All causes five year average]],"")</f>
        <v>116</v>
      </c>
      <c r="G216" s="2">
        <v>143</v>
      </c>
      <c r="H216" s="2">
        <v>149</v>
      </c>
      <c r="I216" s="2">
        <f>IFERROR(weekly_deaths_location_cause_and_excess_deaths_hospital[[#This Row],[Cancer deaths]]-weekly_deaths_location_cause_and_excess_deaths_hospital[[#This Row],[Cancer five year average]],"")</f>
        <v>-6</v>
      </c>
      <c r="J216" s="2">
        <v>23</v>
      </c>
      <c r="K216" s="2">
        <v>26</v>
      </c>
      <c r="L216" s="2">
        <f>IFERROR(weekly_deaths_location_cause_and_excess_deaths_hospital[[#This Row],[Dementia / Alzhemier''s deaths]]-weekly_deaths_location_cause_and_excess_deaths_hospital[[#This Row],[Dementia / Alzheimer''s five year average]],"")</f>
        <v>-3</v>
      </c>
      <c r="M216" s="25">
        <v>161</v>
      </c>
      <c r="N216" s="25">
        <v>156</v>
      </c>
      <c r="O216" s="25">
        <f>IFERROR(weekly_deaths_location_cause_and_excess_deaths_hospital[[#This Row],[Circulatory deaths]]-weekly_deaths_location_cause_and_excess_deaths_hospital[[#This Row],[Circulatory five year average]],"")</f>
        <v>5</v>
      </c>
      <c r="P216" s="25">
        <v>80</v>
      </c>
      <c r="Q216" s="25">
        <v>73</v>
      </c>
      <c r="R216" s="25">
        <f>IFERROR(weekly_deaths_location_cause_and_excess_deaths_hospital[[#This Row],[Respiratory deaths]]-weekly_deaths_location_cause_and_excess_deaths_hospital[[#This Row],[Respiratory five year average]],"")</f>
        <v>7</v>
      </c>
      <c r="S216" s="25">
        <v>86</v>
      </c>
      <c r="T216" s="54">
        <v>164</v>
      </c>
      <c r="U216" s="54">
        <v>137</v>
      </c>
      <c r="V216" s="25">
        <f>IFERROR(weekly_deaths_location_cause_and_excess_deaths_hospital[[#This Row],[Other causes]]-weekly_deaths_location_cause_and_excess_deaths_hospital[[#This Row],[Other causes five year average]],"")</f>
        <v>27</v>
      </c>
    </row>
    <row r="217" spans="1:22" x14ac:dyDescent="0.35">
      <c r="A217" s="14" t="s">
        <v>63</v>
      </c>
      <c r="B217" s="15">
        <v>46</v>
      </c>
      <c r="C217" s="16">
        <v>44515</v>
      </c>
      <c r="D217" s="59">
        <v>605</v>
      </c>
      <c r="E217" s="2">
        <v>563</v>
      </c>
      <c r="F217" s="2">
        <f>IFERROR(weekly_deaths_location_cause_and_excess_deaths_hospital[[#This Row],[All causes]]-weekly_deaths_location_cause_and_excess_deaths_hospital[[#This Row],[All causes five year average]],"")</f>
        <v>42</v>
      </c>
      <c r="G217" s="2">
        <v>129</v>
      </c>
      <c r="H217" s="2">
        <v>160</v>
      </c>
      <c r="I217" s="2">
        <f>IFERROR(weekly_deaths_location_cause_and_excess_deaths_hospital[[#This Row],[Cancer deaths]]-weekly_deaths_location_cause_and_excess_deaths_hospital[[#This Row],[Cancer five year average]],"")</f>
        <v>-31</v>
      </c>
      <c r="J217" s="2">
        <v>34</v>
      </c>
      <c r="K217" s="2">
        <v>29</v>
      </c>
      <c r="L217" s="2">
        <f>IFERROR(weekly_deaths_location_cause_and_excess_deaths_hospital[[#This Row],[Dementia / Alzhemier''s deaths]]-weekly_deaths_location_cause_and_excess_deaths_hospital[[#This Row],[Dementia / Alzheimer''s five year average]],"")</f>
        <v>5</v>
      </c>
      <c r="M217" s="25">
        <v>142</v>
      </c>
      <c r="N217" s="25">
        <v>142</v>
      </c>
      <c r="O217" s="25">
        <f>IFERROR(weekly_deaths_location_cause_and_excess_deaths_hospital[[#This Row],[Circulatory deaths]]-weekly_deaths_location_cause_and_excess_deaths_hospital[[#This Row],[Circulatory five year average]],"")</f>
        <v>0</v>
      </c>
      <c r="P217" s="25">
        <v>70</v>
      </c>
      <c r="Q217" s="25">
        <v>81</v>
      </c>
      <c r="R217" s="25">
        <f>IFERROR(weekly_deaths_location_cause_and_excess_deaths_hospital[[#This Row],[Respiratory deaths]]-weekly_deaths_location_cause_and_excess_deaths_hospital[[#This Row],[Respiratory five year average]],"")</f>
        <v>-11</v>
      </c>
      <c r="S217" s="25">
        <v>61</v>
      </c>
      <c r="T217" s="54">
        <v>169</v>
      </c>
      <c r="U217" s="54">
        <v>152</v>
      </c>
      <c r="V217" s="25">
        <f>IFERROR(weekly_deaths_location_cause_and_excess_deaths_hospital[[#This Row],[Other causes]]-weekly_deaths_location_cause_and_excess_deaths_hospital[[#This Row],[Other causes five year average]],"")</f>
        <v>17</v>
      </c>
    </row>
    <row r="218" spans="1:22" x14ac:dyDescent="0.35">
      <c r="A218" s="14" t="s">
        <v>63</v>
      </c>
      <c r="B218" s="15">
        <v>47</v>
      </c>
      <c r="C218" s="16">
        <v>44522</v>
      </c>
      <c r="D218" s="59">
        <v>640</v>
      </c>
      <c r="E218" s="2">
        <v>546</v>
      </c>
      <c r="F218" s="2">
        <f>IFERROR(weekly_deaths_location_cause_and_excess_deaths_hospital[[#This Row],[All causes]]-weekly_deaths_location_cause_and_excess_deaths_hospital[[#This Row],[All causes five year average]],"")</f>
        <v>94</v>
      </c>
      <c r="G218" s="2">
        <v>168</v>
      </c>
      <c r="H218" s="2">
        <v>140</v>
      </c>
      <c r="I218" s="2">
        <f>IFERROR(weekly_deaths_location_cause_and_excess_deaths_hospital[[#This Row],[Cancer deaths]]-weekly_deaths_location_cause_and_excess_deaths_hospital[[#This Row],[Cancer five year average]],"")</f>
        <v>28</v>
      </c>
      <c r="J218" s="2">
        <v>27</v>
      </c>
      <c r="K218" s="2">
        <v>29</v>
      </c>
      <c r="L218" s="2">
        <f>IFERROR(weekly_deaths_location_cause_and_excess_deaths_hospital[[#This Row],[Dementia / Alzhemier''s deaths]]-weekly_deaths_location_cause_and_excess_deaths_hospital[[#This Row],[Dementia / Alzheimer''s five year average]],"")</f>
        <v>-2</v>
      </c>
      <c r="M218" s="25">
        <v>158</v>
      </c>
      <c r="N218" s="25">
        <v>152</v>
      </c>
      <c r="O218" s="25">
        <f>IFERROR(weekly_deaths_location_cause_and_excess_deaths_hospital[[#This Row],[Circulatory deaths]]-weekly_deaths_location_cause_and_excess_deaths_hospital[[#This Row],[Circulatory five year average]],"")</f>
        <v>6</v>
      </c>
      <c r="P218" s="25">
        <v>67</v>
      </c>
      <c r="Q218" s="25">
        <v>82</v>
      </c>
      <c r="R218" s="25">
        <f>IFERROR(weekly_deaths_location_cause_and_excess_deaths_hospital[[#This Row],[Respiratory deaths]]-weekly_deaths_location_cause_and_excess_deaths_hospital[[#This Row],[Respiratory five year average]],"")</f>
        <v>-15</v>
      </c>
      <c r="S218" s="25">
        <v>63</v>
      </c>
      <c r="T218" s="54">
        <v>157</v>
      </c>
      <c r="U218" s="54">
        <v>143</v>
      </c>
      <c r="V218" s="25">
        <f>IFERROR(weekly_deaths_location_cause_and_excess_deaths_hospital[[#This Row],[Other causes]]-weekly_deaths_location_cause_and_excess_deaths_hospital[[#This Row],[Other causes five year average]],"")</f>
        <v>14</v>
      </c>
    </row>
    <row r="219" spans="1:22" x14ac:dyDescent="0.35">
      <c r="A219" s="14" t="s">
        <v>63</v>
      </c>
      <c r="B219" s="15">
        <v>48</v>
      </c>
      <c r="C219" s="16">
        <v>44529</v>
      </c>
      <c r="D219" s="59">
        <v>622</v>
      </c>
      <c r="E219" s="2">
        <v>548</v>
      </c>
      <c r="F219" s="2">
        <f>IFERROR(weekly_deaths_location_cause_and_excess_deaths_hospital[[#This Row],[All causes]]-weekly_deaths_location_cause_and_excess_deaths_hospital[[#This Row],[All causes five year average]],"")</f>
        <v>74</v>
      </c>
      <c r="G219" s="2">
        <v>149</v>
      </c>
      <c r="H219" s="2">
        <v>146</v>
      </c>
      <c r="I219" s="2">
        <f>IFERROR(weekly_deaths_location_cause_and_excess_deaths_hospital[[#This Row],[Cancer deaths]]-weekly_deaths_location_cause_and_excess_deaths_hospital[[#This Row],[Cancer five year average]],"")</f>
        <v>3</v>
      </c>
      <c r="J219" s="2">
        <v>26</v>
      </c>
      <c r="K219" s="2">
        <v>27</v>
      </c>
      <c r="L219" s="2">
        <f>IFERROR(weekly_deaths_location_cause_and_excess_deaths_hospital[[#This Row],[Dementia / Alzhemier''s deaths]]-weekly_deaths_location_cause_and_excess_deaths_hospital[[#This Row],[Dementia / Alzheimer''s five year average]],"")</f>
        <v>-1</v>
      </c>
      <c r="M219" s="25">
        <v>147</v>
      </c>
      <c r="N219" s="25">
        <v>152</v>
      </c>
      <c r="O219" s="25">
        <f>IFERROR(weekly_deaths_location_cause_and_excess_deaths_hospital[[#This Row],[Circulatory deaths]]-weekly_deaths_location_cause_and_excess_deaths_hospital[[#This Row],[Circulatory five year average]],"")</f>
        <v>-5</v>
      </c>
      <c r="P219" s="25">
        <v>70</v>
      </c>
      <c r="Q219" s="25">
        <v>85</v>
      </c>
      <c r="R219" s="25">
        <f>IFERROR(weekly_deaths_location_cause_and_excess_deaths_hospital[[#This Row],[Respiratory deaths]]-weekly_deaths_location_cause_and_excess_deaths_hospital[[#This Row],[Respiratory five year average]],"")</f>
        <v>-15</v>
      </c>
      <c r="S219" s="25">
        <v>58</v>
      </c>
      <c r="T219" s="54">
        <v>172</v>
      </c>
      <c r="U219" s="54">
        <v>138</v>
      </c>
      <c r="V219" s="25">
        <f>IFERROR(weekly_deaths_location_cause_and_excess_deaths_hospital[[#This Row],[Other causes]]-weekly_deaths_location_cause_and_excess_deaths_hospital[[#This Row],[Other causes five year average]],"")</f>
        <v>34</v>
      </c>
    </row>
    <row r="220" spans="1:22" x14ac:dyDescent="0.35">
      <c r="A220" s="14" t="s">
        <v>63</v>
      </c>
      <c r="B220" s="15">
        <v>49</v>
      </c>
      <c r="C220" s="16">
        <v>44536</v>
      </c>
      <c r="D220" s="59">
        <v>614</v>
      </c>
      <c r="E220" s="2">
        <v>558</v>
      </c>
      <c r="F220" s="2">
        <f>IFERROR(weekly_deaths_location_cause_and_excess_deaths_hospital[[#This Row],[All causes]]-weekly_deaths_location_cause_and_excess_deaths_hospital[[#This Row],[All causes five year average]],"")</f>
        <v>56</v>
      </c>
      <c r="G220" s="2">
        <v>131</v>
      </c>
      <c r="H220" s="2">
        <v>137</v>
      </c>
      <c r="I220" s="2">
        <f>IFERROR(weekly_deaths_location_cause_and_excess_deaths_hospital[[#This Row],[Cancer deaths]]-weekly_deaths_location_cause_and_excess_deaths_hospital[[#This Row],[Cancer five year average]],"")</f>
        <v>-6</v>
      </c>
      <c r="J220" s="2">
        <v>29</v>
      </c>
      <c r="K220" s="2">
        <v>27</v>
      </c>
      <c r="L220" s="2">
        <f>IFERROR(weekly_deaths_location_cause_and_excess_deaths_hospital[[#This Row],[Dementia / Alzhemier''s deaths]]-weekly_deaths_location_cause_and_excess_deaths_hospital[[#This Row],[Dementia / Alzheimer''s five year average]],"")</f>
        <v>2</v>
      </c>
      <c r="M220" s="25">
        <v>154</v>
      </c>
      <c r="N220" s="25">
        <v>150</v>
      </c>
      <c r="O220" s="25">
        <f>IFERROR(weekly_deaths_location_cause_and_excess_deaths_hospital[[#This Row],[Circulatory deaths]]-weekly_deaths_location_cause_and_excess_deaths_hospital[[#This Row],[Circulatory five year average]],"")</f>
        <v>4</v>
      </c>
      <c r="P220" s="25">
        <v>75</v>
      </c>
      <c r="Q220" s="25">
        <v>92</v>
      </c>
      <c r="R220" s="25">
        <f>IFERROR(weekly_deaths_location_cause_and_excess_deaths_hospital[[#This Row],[Respiratory deaths]]-weekly_deaths_location_cause_and_excess_deaths_hospital[[#This Row],[Respiratory five year average]],"")</f>
        <v>-17</v>
      </c>
      <c r="S220" s="25">
        <v>51</v>
      </c>
      <c r="T220" s="54">
        <v>174</v>
      </c>
      <c r="U220" s="54">
        <v>152</v>
      </c>
      <c r="V220" s="25">
        <f>IFERROR(weekly_deaths_location_cause_and_excess_deaths_hospital[[#This Row],[Other causes]]-weekly_deaths_location_cause_and_excess_deaths_hospital[[#This Row],[Other causes five year average]],"")</f>
        <v>22</v>
      </c>
    </row>
    <row r="221" spans="1:22" x14ac:dyDescent="0.35">
      <c r="A221" s="14" t="s">
        <v>63</v>
      </c>
      <c r="B221" s="15">
        <v>50</v>
      </c>
      <c r="C221" s="16">
        <v>44543</v>
      </c>
      <c r="D221" s="59">
        <v>658</v>
      </c>
      <c r="E221" s="2">
        <v>605</v>
      </c>
      <c r="F221" s="2">
        <f>IFERROR(weekly_deaths_location_cause_and_excess_deaths_hospital[[#This Row],[All causes]]-weekly_deaths_location_cause_and_excess_deaths_hospital[[#This Row],[All causes five year average]],"")</f>
        <v>53</v>
      </c>
      <c r="G221" s="2">
        <v>129</v>
      </c>
      <c r="H221" s="2">
        <v>172</v>
      </c>
      <c r="I221" s="2">
        <f>IFERROR(weekly_deaths_location_cause_and_excess_deaths_hospital[[#This Row],[Cancer deaths]]-weekly_deaths_location_cause_and_excess_deaths_hospital[[#This Row],[Cancer five year average]],"")</f>
        <v>-43</v>
      </c>
      <c r="J221" s="2">
        <v>46</v>
      </c>
      <c r="K221" s="2">
        <v>30</v>
      </c>
      <c r="L221" s="2">
        <f>IFERROR(weekly_deaths_location_cause_and_excess_deaths_hospital[[#This Row],[Dementia / Alzhemier''s deaths]]-weekly_deaths_location_cause_and_excess_deaths_hospital[[#This Row],[Dementia / Alzheimer''s five year average]],"")</f>
        <v>16</v>
      </c>
      <c r="M221" s="25">
        <v>156</v>
      </c>
      <c r="N221" s="25">
        <v>160</v>
      </c>
      <c r="O221" s="25">
        <f>IFERROR(weekly_deaths_location_cause_and_excess_deaths_hospital[[#This Row],[Circulatory deaths]]-weekly_deaths_location_cause_and_excess_deaths_hospital[[#This Row],[Circulatory five year average]],"")</f>
        <v>-4</v>
      </c>
      <c r="P221" s="25">
        <v>89</v>
      </c>
      <c r="Q221" s="25">
        <v>101</v>
      </c>
      <c r="R221" s="25">
        <f>IFERROR(weekly_deaths_location_cause_and_excess_deaths_hospital[[#This Row],[Respiratory deaths]]-weekly_deaths_location_cause_and_excess_deaths_hospital[[#This Row],[Respiratory five year average]],"")</f>
        <v>-12</v>
      </c>
      <c r="S221" s="25">
        <v>40</v>
      </c>
      <c r="T221" s="54">
        <v>198</v>
      </c>
      <c r="U221" s="54">
        <v>142</v>
      </c>
      <c r="V221" s="25">
        <f>IFERROR(weekly_deaths_location_cause_and_excess_deaths_hospital[[#This Row],[Other causes]]-weekly_deaths_location_cause_and_excess_deaths_hospital[[#This Row],[Other causes five year average]],"")</f>
        <v>56</v>
      </c>
    </row>
    <row r="222" spans="1:22" x14ac:dyDescent="0.35">
      <c r="A222" s="14" t="s">
        <v>63</v>
      </c>
      <c r="B222" s="15">
        <v>51</v>
      </c>
      <c r="C222" s="16">
        <v>44550</v>
      </c>
      <c r="D222" s="59">
        <v>647</v>
      </c>
      <c r="E222" s="2">
        <v>621</v>
      </c>
      <c r="F222" s="2">
        <f>IFERROR(weekly_deaths_location_cause_and_excess_deaths_hospital[[#This Row],[All causes]]-weekly_deaths_location_cause_and_excess_deaths_hospital[[#This Row],[All causes five year average]],"")</f>
        <v>26</v>
      </c>
      <c r="G222" s="2">
        <v>138</v>
      </c>
      <c r="H222" s="2">
        <v>156</v>
      </c>
      <c r="I222" s="2">
        <f>IFERROR(weekly_deaths_location_cause_and_excess_deaths_hospital[[#This Row],[Cancer deaths]]-weekly_deaths_location_cause_and_excess_deaths_hospital[[#This Row],[Cancer five year average]],"")</f>
        <v>-18</v>
      </c>
      <c r="J222" s="2">
        <v>22</v>
      </c>
      <c r="K222" s="2">
        <v>35</v>
      </c>
      <c r="L222" s="2">
        <f>IFERROR(weekly_deaths_location_cause_and_excess_deaths_hospital[[#This Row],[Dementia / Alzhemier''s deaths]]-weekly_deaths_location_cause_and_excess_deaths_hospital[[#This Row],[Dementia / Alzheimer''s five year average]],"")</f>
        <v>-13</v>
      </c>
      <c r="M222" s="25">
        <v>175</v>
      </c>
      <c r="N222" s="25">
        <v>169</v>
      </c>
      <c r="O222" s="25">
        <f>IFERROR(weekly_deaths_location_cause_and_excess_deaths_hospital[[#This Row],[Circulatory deaths]]-weekly_deaths_location_cause_and_excess_deaths_hospital[[#This Row],[Circulatory five year average]],"")</f>
        <v>6</v>
      </c>
      <c r="P222" s="25">
        <v>86</v>
      </c>
      <c r="Q222" s="25">
        <v>107</v>
      </c>
      <c r="R222" s="25">
        <f>IFERROR(weekly_deaths_location_cause_and_excess_deaths_hospital[[#This Row],[Respiratory deaths]]-weekly_deaths_location_cause_and_excess_deaths_hospital[[#This Row],[Respiratory five year average]],"")</f>
        <v>-21</v>
      </c>
      <c r="S222" s="25">
        <v>35</v>
      </c>
      <c r="T222" s="54">
        <v>191</v>
      </c>
      <c r="U222" s="54">
        <v>153</v>
      </c>
      <c r="V222" s="25">
        <f>IFERROR(weekly_deaths_location_cause_and_excess_deaths_hospital[[#This Row],[Other causes]]-weekly_deaths_location_cause_and_excess_deaths_hospital[[#This Row],[Other causes five year average]],"")</f>
        <v>38</v>
      </c>
    </row>
    <row r="223" spans="1:22" x14ac:dyDescent="0.35">
      <c r="A223" s="14" t="s">
        <v>63</v>
      </c>
      <c r="B223" s="15">
        <v>52</v>
      </c>
      <c r="C223" s="16">
        <v>44557</v>
      </c>
      <c r="D223" s="59">
        <v>507</v>
      </c>
      <c r="E223" s="2">
        <v>534</v>
      </c>
      <c r="F223" s="2">
        <f>IFERROR(weekly_deaths_location_cause_and_excess_deaths_hospital[[#This Row],[All causes]]-weekly_deaths_location_cause_and_excess_deaths_hospital[[#This Row],[All causes five year average]],"")</f>
        <v>-27</v>
      </c>
      <c r="G223" s="2">
        <v>123</v>
      </c>
      <c r="H223" s="2">
        <v>125</v>
      </c>
      <c r="I223" s="2">
        <f>IFERROR(weekly_deaths_location_cause_and_excess_deaths_hospital[[#This Row],[Cancer deaths]]-weekly_deaths_location_cause_and_excess_deaths_hospital[[#This Row],[Cancer five year average]],"")</f>
        <v>-2</v>
      </c>
      <c r="J223" s="2">
        <v>25</v>
      </c>
      <c r="K223" s="2">
        <v>26</v>
      </c>
      <c r="L223" s="2">
        <f>IFERROR(weekly_deaths_location_cause_and_excess_deaths_hospital[[#This Row],[Dementia / Alzhemier''s deaths]]-weekly_deaths_location_cause_and_excess_deaths_hospital[[#This Row],[Dementia / Alzheimer''s five year average]],"")</f>
        <v>-1</v>
      </c>
      <c r="M223" s="25">
        <v>128</v>
      </c>
      <c r="N223" s="25">
        <v>151</v>
      </c>
      <c r="O223" s="25">
        <f>IFERROR(weekly_deaths_location_cause_and_excess_deaths_hospital[[#This Row],[Circulatory deaths]]-weekly_deaths_location_cause_and_excess_deaths_hospital[[#This Row],[Circulatory five year average]],"")</f>
        <v>-23</v>
      </c>
      <c r="P223" s="25">
        <v>65</v>
      </c>
      <c r="Q223" s="25">
        <v>101</v>
      </c>
      <c r="R223" s="25">
        <f>IFERROR(weekly_deaths_location_cause_and_excess_deaths_hospital[[#This Row],[Respiratory deaths]]-weekly_deaths_location_cause_and_excess_deaths_hospital[[#This Row],[Respiratory five year average]],"")</f>
        <v>-36</v>
      </c>
      <c r="S223" s="25">
        <v>27</v>
      </c>
      <c r="T223" s="54">
        <v>139</v>
      </c>
      <c r="U223" s="54">
        <v>130</v>
      </c>
      <c r="V223" s="25">
        <f>IFERROR(weekly_deaths_location_cause_and_excess_deaths_hospital[[#This Row],[Other causes]]-weekly_deaths_location_cause_and_excess_deaths_hospital[[#This Row],[Other causes five year average]],"")</f>
        <v>9</v>
      </c>
    </row>
    <row r="225" spans="1:23" x14ac:dyDescent="0.35">
      <c r="A225" s="22" t="s">
        <v>180</v>
      </c>
      <c r="B225" s="23"/>
      <c r="E225" s="24"/>
      <c r="F225" s="24"/>
    </row>
    <row r="226" spans="1:23" s="64" customFormat="1" ht="62.5" thickBot="1" x14ac:dyDescent="0.4">
      <c r="A226" s="10" t="s">
        <v>62</v>
      </c>
      <c r="B226" s="13" t="s">
        <v>57</v>
      </c>
      <c r="C226" s="13" t="s">
        <v>85</v>
      </c>
      <c r="D226" s="9" t="s">
        <v>80</v>
      </c>
      <c r="E226" s="10" t="s">
        <v>133</v>
      </c>
      <c r="F226" s="10" t="s">
        <v>140</v>
      </c>
      <c r="G226" s="10" t="s">
        <v>81</v>
      </c>
      <c r="H226" s="10" t="s">
        <v>136</v>
      </c>
      <c r="I226" s="10" t="s">
        <v>137</v>
      </c>
      <c r="J226" s="10" t="s">
        <v>84</v>
      </c>
      <c r="K226" s="10" t="s">
        <v>138</v>
      </c>
      <c r="L226" s="10" t="s">
        <v>139</v>
      </c>
      <c r="M226" s="10" t="s">
        <v>148</v>
      </c>
      <c r="N226" s="10" t="s">
        <v>149</v>
      </c>
      <c r="O226" s="10" t="s">
        <v>150</v>
      </c>
      <c r="P226" s="10" t="s">
        <v>82</v>
      </c>
      <c r="Q226" s="10" t="s">
        <v>141</v>
      </c>
      <c r="R226" s="10" t="s">
        <v>142</v>
      </c>
      <c r="S226" s="10" t="s">
        <v>83</v>
      </c>
      <c r="T226" s="10" t="s">
        <v>87</v>
      </c>
      <c r="U226" s="10" t="s">
        <v>143</v>
      </c>
      <c r="V226" s="10" t="s">
        <v>144</v>
      </c>
      <c r="W226" s="33"/>
    </row>
    <row r="227" spans="1:23" x14ac:dyDescent="0.35">
      <c r="A227" s="14" t="s">
        <v>63</v>
      </c>
      <c r="B227" s="15">
        <v>1</v>
      </c>
      <c r="C227" s="16">
        <v>44200</v>
      </c>
      <c r="D227" s="59">
        <v>2</v>
      </c>
      <c r="E227" s="2">
        <v>6</v>
      </c>
      <c r="F227" s="2">
        <f>IFERROR(weekly_deaths_location_cause_and_excess_deaths_other_institution[[#This Row],[All causes]]-weekly_deaths_location_cause_and_excess_deaths_other_institution[[#This Row],[All causes five year average]],"")</f>
        <v>-4</v>
      </c>
      <c r="G227" s="2">
        <v>0</v>
      </c>
      <c r="H227" s="2">
        <v>2</v>
      </c>
      <c r="I227" s="2">
        <f>IFERROR(weekly_deaths_location_cause_and_excess_deaths_other_institution[[#This Row],[Cancer deaths]]-weekly_deaths_location_cause_and_excess_deaths_other_institution[[#This Row],[Cancer five year average]],"")</f>
        <v>-2</v>
      </c>
      <c r="J227" s="2">
        <v>0</v>
      </c>
      <c r="K227" s="2">
        <v>1</v>
      </c>
      <c r="L227" s="2">
        <f>IFERROR(weekly_deaths_location_cause_and_excess_deaths_other_institution[[#This Row],[Dementia / Alzhemier''s deaths]]-weekly_deaths_location_cause_and_excess_deaths_other_institution[[#This Row],[Dementia / Alzheimer''s five year average]],"")</f>
        <v>-1</v>
      </c>
      <c r="M227" s="25">
        <v>0</v>
      </c>
      <c r="N227" s="25">
        <v>2</v>
      </c>
      <c r="O227" s="25">
        <f>IFERROR(weekly_deaths_location_cause_and_excess_deaths_other_institution[[#This Row],[Circulatory deaths]]-weekly_deaths_location_cause_and_excess_deaths_other_institution[[#This Row],[Circulatory five year average]],"")</f>
        <v>-2</v>
      </c>
      <c r="P227" s="25">
        <v>0</v>
      </c>
      <c r="Q227" s="25">
        <v>2</v>
      </c>
      <c r="R227" s="25">
        <f>IFERROR(weekly_deaths_location_cause_and_excess_deaths_other_institution[[#This Row],[Respiratory deaths]]-weekly_deaths_location_cause_and_excess_deaths_other_institution[[#This Row],[Respiratory five year average]],"")</f>
        <v>-2</v>
      </c>
      <c r="S227" s="25">
        <v>1</v>
      </c>
      <c r="T227" s="54">
        <v>1</v>
      </c>
      <c r="U227" s="54">
        <v>2</v>
      </c>
      <c r="V227" s="25">
        <f>IFERROR(weekly_deaths_location_cause_and_excess_deaths_other_institution[[#This Row],[Other causes]]-weekly_deaths_location_cause_and_excess_deaths_other_institution[[#This Row],[Other causes five year average]],"")</f>
        <v>-1</v>
      </c>
    </row>
    <row r="228" spans="1:23" x14ac:dyDescent="0.35">
      <c r="A228" s="14" t="s">
        <v>63</v>
      </c>
      <c r="B228" s="15">
        <v>2</v>
      </c>
      <c r="C228" s="16">
        <v>44207</v>
      </c>
      <c r="D228" s="59">
        <v>6</v>
      </c>
      <c r="E228" s="2">
        <v>6</v>
      </c>
      <c r="F228" s="2">
        <f>IFERROR(weekly_deaths_location_cause_and_excess_deaths_other_institution[[#This Row],[All causes]]-weekly_deaths_location_cause_and_excess_deaths_other_institution[[#This Row],[All causes five year average]],"")</f>
        <v>0</v>
      </c>
      <c r="G228" s="2">
        <v>0</v>
      </c>
      <c r="H228" s="2">
        <v>3</v>
      </c>
      <c r="I228" s="2">
        <f>IFERROR(weekly_deaths_location_cause_and_excess_deaths_other_institution[[#This Row],[Cancer deaths]]-weekly_deaths_location_cause_and_excess_deaths_other_institution[[#This Row],[Cancer five year average]],"")</f>
        <v>-3</v>
      </c>
      <c r="J228" s="2">
        <v>1</v>
      </c>
      <c r="K228" s="2">
        <v>1</v>
      </c>
      <c r="L228" s="2">
        <f>IFERROR(weekly_deaths_location_cause_and_excess_deaths_other_institution[[#This Row],[Dementia / Alzhemier''s deaths]]-weekly_deaths_location_cause_and_excess_deaths_other_institution[[#This Row],[Dementia / Alzheimer''s five year average]],"")</f>
        <v>0</v>
      </c>
      <c r="M228" s="25">
        <v>1</v>
      </c>
      <c r="N228" s="25">
        <v>2</v>
      </c>
      <c r="O228" s="25">
        <f>IFERROR(weekly_deaths_location_cause_and_excess_deaths_other_institution[[#This Row],[Circulatory deaths]]-weekly_deaths_location_cause_and_excess_deaths_other_institution[[#This Row],[Circulatory five year average]],"")</f>
        <v>-1</v>
      </c>
      <c r="P228" s="25">
        <v>0</v>
      </c>
      <c r="Q228" s="25">
        <v>3</v>
      </c>
      <c r="R228" s="25">
        <f>IFERROR(weekly_deaths_location_cause_and_excess_deaths_other_institution[[#This Row],[Respiratory deaths]]-weekly_deaths_location_cause_and_excess_deaths_other_institution[[#This Row],[Respiratory five year average]],"")</f>
        <v>-3</v>
      </c>
      <c r="S228" s="25">
        <v>4</v>
      </c>
      <c r="T228" s="54">
        <v>0</v>
      </c>
      <c r="U228" s="54">
        <v>1</v>
      </c>
      <c r="V228" s="25">
        <f>IFERROR(weekly_deaths_location_cause_and_excess_deaths_other_institution[[#This Row],[Other causes]]-weekly_deaths_location_cause_and_excess_deaths_other_institution[[#This Row],[Other causes five year average]],"")</f>
        <v>-1</v>
      </c>
    </row>
    <row r="229" spans="1:23" x14ac:dyDescent="0.35">
      <c r="A229" s="14" t="s">
        <v>63</v>
      </c>
      <c r="B229" s="15">
        <v>3</v>
      </c>
      <c r="C229" s="16">
        <v>44214</v>
      </c>
      <c r="D229" s="59">
        <v>14</v>
      </c>
      <c r="E229" s="2">
        <v>5</v>
      </c>
      <c r="F229" s="2">
        <f>IFERROR(weekly_deaths_location_cause_and_excess_deaths_other_institution[[#This Row],[All causes]]-weekly_deaths_location_cause_and_excess_deaths_other_institution[[#This Row],[All causes five year average]],"")</f>
        <v>9</v>
      </c>
      <c r="G229" s="2">
        <v>0</v>
      </c>
      <c r="H229" s="2">
        <v>2</v>
      </c>
      <c r="I229" s="2">
        <f>IFERROR(weekly_deaths_location_cause_and_excess_deaths_other_institution[[#This Row],[Cancer deaths]]-weekly_deaths_location_cause_and_excess_deaths_other_institution[[#This Row],[Cancer five year average]],"")</f>
        <v>-2</v>
      </c>
      <c r="J229" s="2">
        <v>5</v>
      </c>
      <c r="K229" s="2">
        <v>3</v>
      </c>
      <c r="L229" s="2">
        <f>IFERROR(weekly_deaths_location_cause_and_excess_deaths_other_institution[[#This Row],[Dementia / Alzhemier''s deaths]]-weekly_deaths_location_cause_and_excess_deaths_other_institution[[#This Row],[Dementia / Alzheimer''s five year average]],"")</f>
        <v>2</v>
      </c>
      <c r="M229" s="25">
        <v>2</v>
      </c>
      <c r="N229" s="25">
        <v>2</v>
      </c>
      <c r="O229" s="25">
        <f>IFERROR(weekly_deaths_location_cause_and_excess_deaths_other_institution[[#This Row],[Circulatory deaths]]-weekly_deaths_location_cause_and_excess_deaths_other_institution[[#This Row],[Circulatory five year average]],"")</f>
        <v>0</v>
      </c>
      <c r="P229" s="25">
        <v>1</v>
      </c>
      <c r="Q229" s="25">
        <v>1</v>
      </c>
      <c r="R229" s="25">
        <f>IFERROR(weekly_deaths_location_cause_and_excess_deaths_other_institution[[#This Row],[Respiratory deaths]]-weekly_deaths_location_cause_and_excess_deaths_other_institution[[#This Row],[Respiratory five year average]],"")</f>
        <v>0</v>
      </c>
      <c r="S229" s="25">
        <v>5</v>
      </c>
      <c r="T229" s="54">
        <v>1</v>
      </c>
      <c r="U229" s="54">
        <v>3</v>
      </c>
      <c r="V229" s="25">
        <f>IFERROR(weekly_deaths_location_cause_and_excess_deaths_other_institution[[#This Row],[Other causes]]-weekly_deaths_location_cause_and_excess_deaths_other_institution[[#This Row],[Other causes five year average]],"")</f>
        <v>-2</v>
      </c>
    </row>
    <row r="230" spans="1:23" x14ac:dyDescent="0.35">
      <c r="A230" s="14" t="s">
        <v>63</v>
      </c>
      <c r="B230" s="15">
        <v>4</v>
      </c>
      <c r="C230" s="16">
        <v>44221</v>
      </c>
      <c r="D230" s="59">
        <v>9</v>
      </c>
      <c r="E230" s="2">
        <v>5</v>
      </c>
      <c r="F230" s="2">
        <f>IFERROR(weekly_deaths_location_cause_and_excess_deaths_other_institution[[#This Row],[All causes]]-weekly_deaths_location_cause_and_excess_deaths_other_institution[[#This Row],[All causes five year average]],"")</f>
        <v>4</v>
      </c>
      <c r="G230" s="2">
        <v>0</v>
      </c>
      <c r="H230" s="2">
        <v>2</v>
      </c>
      <c r="I230" s="2">
        <f>IFERROR(weekly_deaths_location_cause_and_excess_deaths_other_institution[[#This Row],[Cancer deaths]]-weekly_deaths_location_cause_and_excess_deaths_other_institution[[#This Row],[Cancer five year average]],"")</f>
        <v>-2</v>
      </c>
      <c r="J230" s="2">
        <v>1</v>
      </c>
      <c r="K230" s="2">
        <v>2</v>
      </c>
      <c r="L230" s="2">
        <f>IFERROR(weekly_deaths_location_cause_and_excess_deaths_other_institution[[#This Row],[Dementia / Alzhemier''s deaths]]-weekly_deaths_location_cause_and_excess_deaths_other_institution[[#This Row],[Dementia / Alzheimer''s five year average]],"")</f>
        <v>-1</v>
      </c>
      <c r="M230" s="25">
        <v>2</v>
      </c>
      <c r="N230" s="25">
        <v>2</v>
      </c>
      <c r="O230" s="25">
        <f>IFERROR(weekly_deaths_location_cause_and_excess_deaths_other_institution[[#This Row],[Circulatory deaths]]-weekly_deaths_location_cause_and_excess_deaths_other_institution[[#This Row],[Circulatory five year average]],"")</f>
        <v>0</v>
      </c>
      <c r="P230" s="25">
        <v>0</v>
      </c>
      <c r="Q230" s="25">
        <v>0</v>
      </c>
      <c r="R230" s="25">
        <f>IFERROR(weekly_deaths_location_cause_and_excess_deaths_other_institution[[#This Row],[Respiratory deaths]]-weekly_deaths_location_cause_and_excess_deaths_other_institution[[#This Row],[Respiratory five year average]],"")</f>
        <v>0</v>
      </c>
      <c r="S230" s="25">
        <v>4</v>
      </c>
      <c r="T230" s="54">
        <v>2</v>
      </c>
      <c r="U230" s="54">
        <v>1</v>
      </c>
      <c r="V230" s="25">
        <f>IFERROR(weekly_deaths_location_cause_and_excess_deaths_other_institution[[#This Row],[Other causes]]-weekly_deaths_location_cause_and_excess_deaths_other_institution[[#This Row],[Other causes five year average]],"")</f>
        <v>1</v>
      </c>
    </row>
    <row r="231" spans="1:23" x14ac:dyDescent="0.35">
      <c r="A231" s="14" t="s">
        <v>63</v>
      </c>
      <c r="B231" s="15">
        <v>5</v>
      </c>
      <c r="C231" s="16">
        <v>44228</v>
      </c>
      <c r="D231" s="59">
        <v>6</v>
      </c>
      <c r="E231" s="2">
        <v>5</v>
      </c>
      <c r="F231" s="2">
        <f>IFERROR(weekly_deaths_location_cause_and_excess_deaths_other_institution[[#This Row],[All causes]]-weekly_deaths_location_cause_and_excess_deaths_other_institution[[#This Row],[All causes five year average]],"")</f>
        <v>1</v>
      </c>
      <c r="G231" s="2">
        <v>0</v>
      </c>
      <c r="H231" s="2">
        <v>3</v>
      </c>
      <c r="I231" s="2">
        <f>IFERROR(weekly_deaths_location_cause_and_excess_deaths_other_institution[[#This Row],[Cancer deaths]]-weekly_deaths_location_cause_and_excess_deaths_other_institution[[#This Row],[Cancer five year average]],"")</f>
        <v>-3</v>
      </c>
      <c r="J231" s="2">
        <v>1</v>
      </c>
      <c r="K231" s="2">
        <v>1</v>
      </c>
      <c r="L231" s="2">
        <f>IFERROR(weekly_deaths_location_cause_and_excess_deaths_other_institution[[#This Row],[Dementia / Alzhemier''s deaths]]-weekly_deaths_location_cause_and_excess_deaths_other_institution[[#This Row],[Dementia / Alzheimer''s five year average]],"")</f>
        <v>0</v>
      </c>
      <c r="M231" s="25">
        <v>0</v>
      </c>
      <c r="N231" s="25">
        <v>1</v>
      </c>
      <c r="O231" s="25">
        <f>IFERROR(weekly_deaths_location_cause_and_excess_deaths_other_institution[[#This Row],[Circulatory deaths]]-weekly_deaths_location_cause_and_excess_deaths_other_institution[[#This Row],[Circulatory five year average]],"")</f>
        <v>-1</v>
      </c>
      <c r="P231" s="25">
        <v>0</v>
      </c>
      <c r="Q231" s="25">
        <v>1</v>
      </c>
      <c r="R231" s="25">
        <f>IFERROR(weekly_deaths_location_cause_and_excess_deaths_other_institution[[#This Row],[Respiratory deaths]]-weekly_deaths_location_cause_and_excess_deaths_other_institution[[#This Row],[Respiratory five year average]],"")</f>
        <v>-1</v>
      </c>
      <c r="S231" s="25">
        <v>3</v>
      </c>
      <c r="T231" s="54">
        <v>2</v>
      </c>
      <c r="U231" s="54">
        <v>2</v>
      </c>
      <c r="V231" s="25">
        <f>IFERROR(weekly_deaths_location_cause_and_excess_deaths_other_institution[[#This Row],[Other causes]]-weekly_deaths_location_cause_and_excess_deaths_other_institution[[#This Row],[Other causes five year average]],"")</f>
        <v>0</v>
      </c>
    </row>
    <row r="232" spans="1:23" x14ac:dyDescent="0.35">
      <c r="A232" s="14" t="s">
        <v>63</v>
      </c>
      <c r="B232" s="15">
        <v>6</v>
      </c>
      <c r="C232" s="16">
        <v>44235</v>
      </c>
      <c r="D232" s="59">
        <v>3</v>
      </c>
      <c r="E232" s="2">
        <v>5</v>
      </c>
      <c r="F232" s="2">
        <f>IFERROR(weekly_deaths_location_cause_and_excess_deaths_other_institution[[#This Row],[All causes]]-weekly_deaths_location_cause_and_excess_deaths_other_institution[[#This Row],[All causes five year average]],"")</f>
        <v>-2</v>
      </c>
      <c r="G232" s="2">
        <v>0</v>
      </c>
      <c r="H232" s="2">
        <v>1</v>
      </c>
      <c r="I232" s="2">
        <f>IFERROR(weekly_deaths_location_cause_and_excess_deaths_other_institution[[#This Row],[Cancer deaths]]-weekly_deaths_location_cause_and_excess_deaths_other_institution[[#This Row],[Cancer five year average]],"")</f>
        <v>-1</v>
      </c>
      <c r="J232" s="2">
        <v>1</v>
      </c>
      <c r="K232" s="2">
        <v>2</v>
      </c>
      <c r="L232" s="2">
        <f>IFERROR(weekly_deaths_location_cause_and_excess_deaths_other_institution[[#This Row],[Dementia / Alzhemier''s deaths]]-weekly_deaths_location_cause_and_excess_deaths_other_institution[[#This Row],[Dementia / Alzheimer''s five year average]],"")</f>
        <v>-1</v>
      </c>
      <c r="M232" s="25">
        <v>1</v>
      </c>
      <c r="N232" s="25">
        <v>2</v>
      </c>
      <c r="O232" s="25">
        <f>IFERROR(weekly_deaths_location_cause_and_excess_deaths_other_institution[[#This Row],[Circulatory deaths]]-weekly_deaths_location_cause_and_excess_deaths_other_institution[[#This Row],[Circulatory five year average]],"")</f>
        <v>-1</v>
      </c>
      <c r="P232" s="25">
        <v>0</v>
      </c>
      <c r="Q232" s="25">
        <v>1</v>
      </c>
      <c r="R232" s="25">
        <f>IFERROR(weekly_deaths_location_cause_and_excess_deaths_other_institution[[#This Row],[Respiratory deaths]]-weekly_deaths_location_cause_and_excess_deaths_other_institution[[#This Row],[Respiratory five year average]],"")</f>
        <v>-1</v>
      </c>
      <c r="S232" s="25">
        <v>0</v>
      </c>
      <c r="T232" s="54">
        <v>1</v>
      </c>
      <c r="U232" s="54">
        <v>2</v>
      </c>
      <c r="V232" s="25">
        <f>IFERROR(weekly_deaths_location_cause_and_excess_deaths_other_institution[[#This Row],[Other causes]]-weekly_deaths_location_cause_and_excess_deaths_other_institution[[#This Row],[Other causes five year average]],"")</f>
        <v>-1</v>
      </c>
    </row>
    <row r="233" spans="1:23" x14ac:dyDescent="0.35">
      <c r="A233" s="14" t="s">
        <v>63</v>
      </c>
      <c r="B233" s="15">
        <v>7</v>
      </c>
      <c r="C233" s="16">
        <v>44242</v>
      </c>
      <c r="D233" s="59">
        <v>6</v>
      </c>
      <c r="E233" s="2">
        <v>5</v>
      </c>
      <c r="F233" s="2">
        <f>IFERROR(weekly_deaths_location_cause_and_excess_deaths_other_institution[[#This Row],[All causes]]-weekly_deaths_location_cause_and_excess_deaths_other_institution[[#This Row],[All causes five year average]],"")</f>
        <v>1</v>
      </c>
      <c r="G233" s="2">
        <v>1</v>
      </c>
      <c r="H233" s="2">
        <v>2</v>
      </c>
      <c r="I233" s="2">
        <f>IFERROR(weekly_deaths_location_cause_and_excess_deaths_other_institution[[#This Row],[Cancer deaths]]-weekly_deaths_location_cause_and_excess_deaths_other_institution[[#This Row],[Cancer five year average]],"")</f>
        <v>-1</v>
      </c>
      <c r="J233" s="2">
        <v>0</v>
      </c>
      <c r="K233" s="2">
        <v>2</v>
      </c>
      <c r="L233" s="2">
        <f>IFERROR(weekly_deaths_location_cause_and_excess_deaths_other_institution[[#This Row],[Dementia / Alzhemier''s deaths]]-weekly_deaths_location_cause_and_excess_deaths_other_institution[[#This Row],[Dementia / Alzheimer''s five year average]],"")</f>
        <v>-2</v>
      </c>
      <c r="M233" s="25">
        <v>2</v>
      </c>
      <c r="N233" s="25">
        <v>1</v>
      </c>
      <c r="O233" s="25">
        <f>IFERROR(weekly_deaths_location_cause_and_excess_deaths_other_institution[[#This Row],[Circulatory deaths]]-weekly_deaths_location_cause_and_excess_deaths_other_institution[[#This Row],[Circulatory five year average]],"")</f>
        <v>1</v>
      </c>
      <c r="P233" s="25">
        <v>1</v>
      </c>
      <c r="Q233" s="25">
        <v>1</v>
      </c>
      <c r="R233" s="25">
        <f>IFERROR(weekly_deaths_location_cause_and_excess_deaths_other_institution[[#This Row],[Respiratory deaths]]-weekly_deaths_location_cause_and_excess_deaths_other_institution[[#This Row],[Respiratory five year average]],"")</f>
        <v>0</v>
      </c>
      <c r="S233" s="25">
        <v>0</v>
      </c>
      <c r="T233" s="54">
        <v>2</v>
      </c>
      <c r="U233" s="54">
        <v>2</v>
      </c>
      <c r="V233" s="25">
        <f>IFERROR(weekly_deaths_location_cause_and_excess_deaths_other_institution[[#This Row],[Other causes]]-weekly_deaths_location_cause_and_excess_deaths_other_institution[[#This Row],[Other causes five year average]],"")</f>
        <v>0</v>
      </c>
    </row>
    <row r="234" spans="1:23" x14ac:dyDescent="0.35">
      <c r="A234" s="14" t="s">
        <v>63</v>
      </c>
      <c r="B234" s="15">
        <v>8</v>
      </c>
      <c r="C234" s="16">
        <v>44249</v>
      </c>
      <c r="D234" s="59">
        <v>7</v>
      </c>
      <c r="E234" s="2">
        <v>5</v>
      </c>
      <c r="F234" s="2">
        <f>IFERROR(weekly_deaths_location_cause_and_excess_deaths_other_institution[[#This Row],[All causes]]-weekly_deaths_location_cause_and_excess_deaths_other_institution[[#This Row],[All causes five year average]],"")</f>
        <v>2</v>
      </c>
      <c r="G234" s="2">
        <v>1</v>
      </c>
      <c r="H234" s="2">
        <v>2</v>
      </c>
      <c r="I234" s="2">
        <f>IFERROR(weekly_deaths_location_cause_and_excess_deaths_other_institution[[#This Row],[Cancer deaths]]-weekly_deaths_location_cause_and_excess_deaths_other_institution[[#This Row],[Cancer five year average]],"")</f>
        <v>-1</v>
      </c>
      <c r="J234" s="2">
        <v>2</v>
      </c>
      <c r="K234" s="2">
        <v>3</v>
      </c>
      <c r="L234" s="2">
        <f>IFERROR(weekly_deaths_location_cause_and_excess_deaths_other_institution[[#This Row],[Dementia / Alzhemier''s deaths]]-weekly_deaths_location_cause_and_excess_deaths_other_institution[[#This Row],[Dementia / Alzheimer''s five year average]],"")</f>
        <v>-1</v>
      </c>
      <c r="M234" s="25">
        <v>2</v>
      </c>
      <c r="N234" s="25">
        <v>1</v>
      </c>
      <c r="O234" s="25">
        <f>IFERROR(weekly_deaths_location_cause_and_excess_deaths_other_institution[[#This Row],[Circulatory deaths]]-weekly_deaths_location_cause_and_excess_deaths_other_institution[[#This Row],[Circulatory five year average]],"")</f>
        <v>1</v>
      </c>
      <c r="P234" s="25">
        <v>0</v>
      </c>
      <c r="Q234" s="25">
        <v>0</v>
      </c>
      <c r="R234" s="25">
        <f>IFERROR(weekly_deaths_location_cause_and_excess_deaths_other_institution[[#This Row],[Respiratory deaths]]-weekly_deaths_location_cause_and_excess_deaths_other_institution[[#This Row],[Respiratory five year average]],"")</f>
        <v>0</v>
      </c>
      <c r="S234" s="25">
        <v>0</v>
      </c>
      <c r="T234" s="54">
        <v>2</v>
      </c>
      <c r="U234" s="54">
        <v>1</v>
      </c>
      <c r="V234" s="25">
        <f>IFERROR(weekly_deaths_location_cause_and_excess_deaths_other_institution[[#This Row],[Other causes]]-weekly_deaths_location_cause_and_excess_deaths_other_institution[[#This Row],[Other causes five year average]],"")</f>
        <v>1</v>
      </c>
    </row>
    <row r="235" spans="1:23" x14ac:dyDescent="0.35">
      <c r="A235" s="14" t="s">
        <v>63</v>
      </c>
      <c r="B235" s="15">
        <v>9</v>
      </c>
      <c r="C235" s="16">
        <v>44256</v>
      </c>
      <c r="D235" s="59">
        <v>3</v>
      </c>
      <c r="E235" s="2">
        <v>5</v>
      </c>
      <c r="F235" s="2">
        <f>IFERROR(weekly_deaths_location_cause_and_excess_deaths_other_institution[[#This Row],[All causes]]-weekly_deaths_location_cause_and_excess_deaths_other_institution[[#This Row],[All causes five year average]],"")</f>
        <v>-2</v>
      </c>
      <c r="G235" s="2">
        <v>1</v>
      </c>
      <c r="H235" s="2">
        <v>4</v>
      </c>
      <c r="I235" s="2">
        <f>IFERROR(weekly_deaths_location_cause_and_excess_deaths_other_institution[[#This Row],[Cancer deaths]]-weekly_deaths_location_cause_and_excess_deaths_other_institution[[#This Row],[Cancer five year average]],"")</f>
        <v>-3</v>
      </c>
      <c r="J235" s="2">
        <v>2</v>
      </c>
      <c r="K235" s="2">
        <v>3</v>
      </c>
      <c r="L235" s="2">
        <f>IFERROR(weekly_deaths_location_cause_and_excess_deaths_other_institution[[#This Row],[Dementia / Alzhemier''s deaths]]-weekly_deaths_location_cause_and_excess_deaths_other_institution[[#This Row],[Dementia / Alzheimer''s five year average]],"")</f>
        <v>-1</v>
      </c>
      <c r="M235" s="25">
        <v>0</v>
      </c>
      <c r="N235" s="25">
        <v>0</v>
      </c>
      <c r="O235" s="25">
        <f>IFERROR(weekly_deaths_location_cause_and_excess_deaths_other_institution[[#This Row],[Circulatory deaths]]-weekly_deaths_location_cause_and_excess_deaths_other_institution[[#This Row],[Circulatory five year average]],"")</f>
        <v>0</v>
      </c>
      <c r="P235" s="25">
        <v>0</v>
      </c>
      <c r="Q235" s="25">
        <v>0</v>
      </c>
      <c r="R235" s="25">
        <f>IFERROR(weekly_deaths_location_cause_and_excess_deaths_other_institution[[#This Row],[Respiratory deaths]]-weekly_deaths_location_cause_and_excess_deaths_other_institution[[#This Row],[Respiratory five year average]],"")</f>
        <v>0</v>
      </c>
      <c r="S235" s="25">
        <v>0</v>
      </c>
      <c r="T235" s="54">
        <v>0</v>
      </c>
      <c r="U235" s="54">
        <v>2</v>
      </c>
      <c r="V235" s="25">
        <f>IFERROR(weekly_deaths_location_cause_and_excess_deaths_other_institution[[#This Row],[Other causes]]-weekly_deaths_location_cause_and_excess_deaths_other_institution[[#This Row],[Other causes five year average]],"")</f>
        <v>-2</v>
      </c>
    </row>
    <row r="236" spans="1:23" x14ac:dyDescent="0.35">
      <c r="A236" s="14" t="s">
        <v>63</v>
      </c>
      <c r="B236" s="15">
        <v>10</v>
      </c>
      <c r="C236" s="16">
        <v>44263</v>
      </c>
      <c r="D236" s="59">
        <v>2</v>
      </c>
      <c r="E236" s="2">
        <v>4</v>
      </c>
      <c r="F236" s="2">
        <f>IFERROR(weekly_deaths_location_cause_and_excess_deaths_other_institution[[#This Row],[All causes]]-weekly_deaths_location_cause_and_excess_deaths_other_institution[[#This Row],[All causes five year average]],"")</f>
        <v>-2</v>
      </c>
      <c r="G236" s="2">
        <v>0</v>
      </c>
      <c r="H236" s="2">
        <v>2</v>
      </c>
      <c r="I236" s="2">
        <f>IFERROR(weekly_deaths_location_cause_and_excess_deaths_other_institution[[#This Row],[Cancer deaths]]-weekly_deaths_location_cause_and_excess_deaths_other_institution[[#This Row],[Cancer five year average]],"")</f>
        <v>-2</v>
      </c>
      <c r="J236" s="2">
        <v>0</v>
      </c>
      <c r="K236" s="2">
        <v>1</v>
      </c>
      <c r="L236" s="2">
        <f>IFERROR(weekly_deaths_location_cause_and_excess_deaths_other_institution[[#This Row],[Dementia / Alzhemier''s deaths]]-weekly_deaths_location_cause_and_excess_deaths_other_institution[[#This Row],[Dementia / Alzheimer''s five year average]],"")</f>
        <v>-1</v>
      </c>
      <c r="M236" s="25">
        <v>0</v>
      </c>
      <c r="N236" s="25">
        <v>2</v>
      </c>
      <c r="O236" s="25">
        <f>IFERROR(weekly_deaths_location_cause_and_excess_deaths_other_institution[[#This Row],[Circulatory deaths]]-weekly_deaths_location_cause_and_excess_deaths_other_institution[[#This Row],[Circulatory five year average]],"")</f>
        <v>-2</v>
      </c>
      <c r="P236" s="25">
        <v>0</v>
      </c>
      <c r="Q236" s="25">
        <v>1</v>
      </c>
      <c r="R236" s="25">
        <f>IFERROR(weekly_deaths_location_cause_and_excess_deaths_other_institution[[#This Row],[Respiratory deaths]]-weekly_deaths_location_cause_and_excess_deaths_other_institution[[#This Row],[Respiratory five year average]],"")</f>
        <v>-1</v>
      </c>
      <c r="S236" s="25">
        <v>0</v>
      </c>
      <c r="T236" s="54">
        <v>2</v>
      </c>
      <c r="U236" s="54">
        <v>2</v>
      </c>
      <c r="V236" s="25">
        <f>IFERROR(weekly_deaths_location_cause_and_excess_deaths_other_institution[[#This Row],[Other causes]]-weekly_deaths_location_cause_and_excess_deaths_other_institution[[#This Row],[Other causes five year average]],"")</f>
        <v>0</v>
      </c>
    </row>
    <row r="237" spans="1:23" x14ac:dyDescent="0.35">
      <c r="A237" s="14" t="s">
        <v>63</v>
      </c>
      <c r="B237" s="15">
        <v>11</v>
      </c>
      <c r="C237" s="16">
        <v>44270</v>
      </c>
      <c r="D237" s="59">
        <v>6</v>
      </c>
      <c r="E237" s="2">
        <v>5</v>
      </c>
      <c r="F237" s="2">
        <f>IFERROR(weekly_deaths_location_cause_and_excess_deaths_other_institution[[#This Row],[All causes]]-weekly_deaths_location_cause_and_excess_deaths_other_institution[[#This Row],[All causes five year average]],"")</f>
        <v>1</v>
      </c>
      <c r="G237" s="2">
        <v>1</v>
      </c>
      <c r="H237" s="2">
        <v>3</v>
      </c>
      <c r="I237" s="2">
        <f>IFERROR(weekly_deaths_location_cause_and_excess_deaths_other_institution[[#This Row],[Cancer deaths]]-weekly_deaths_location_cause_and_excess_deaths_other_institution[[#This Row],[Cancer five year average]],"")</f>
        <v>-2</v>
      </c>
      <c r="J237" s="2">
        <v>1</v>
      </c>
      <c r="K237" s="2">
        <v>2</v>
      </c>
      <c r="L237" s="2">
        <f>IFERROR(weekly_deaths_location_cause_and_excess_deaths_other_institution[[#This Row],[Dementia / Alzhemier''s deaths]]-weekly_deaths_location_cause_and_excess_deaths_other_institution[[#This Row],[Dementia / Alzheimer''s five year average]],"")</f>
        <v>-1</v>
      </c>
      <c r="M237" s="25">
        <v>2</v>
      </c>
      <c r="N237" s="25">
        <v>2</v>
      </c>
      <c r="O237" s="25">
        <f>IFERROR(weekly_deaths_location_cause_and_excess_deaths_other_institution[[#This Row],[Circulatory deaths]]-weekly_deaths_location_cause_and_excess_deaths_other_institution[[#This Row],[Circulatory five year average]],"")</f>
        <v>0</v>
      </c>
      <c r="P237" s="25">
        <v>1</v>
      </c>
      <c r="Q237" s="25">
        <v>1</v>
      </c>
      <c r="R237" s="25">
        <f>IFERROR(weekly_deaths_location_cause_and_excess_deaths_other_institution[[#This Row],[Respiratory deaths]]-weekly_deaths_location_cause_and_excess_deaths_other_institution[[#This Row],[Respiratory five year average]],"")</f>
        <v>0</v>
      </c>
      <c r="S237" s="25">
        <v>0</v>
      </c>
      <c r="T237" s="54">
        <v>1</v>
      </c>
      <c r="U237" s="54">
        <v>1</v>
      </c>
      <c r="V237" s="25">
        <f>IFERROR(weekly_deaths_location_cause_and_excess_deaths_other_institution[[#This Row],[Other causes]]-weekly_deaths_location_cause_and_excess_deaths_other_institution[[#This Row],[Other causes five year average]],"")</f>
        <v>0</v>
      </c>
    </row>
    <row r="238" spans="1:23" x14ac:dyDescent="0.35">
      <c r="A238" s="14" t="s">
        <v>63</v>
      </c>
      <c r="B238" s="15">
        <v>12</v>
      </c>
      <c r="C238" s="16">
        <v>44277</v>
      </c>
      <c r="D238" s="59">
        <v>4</v>
      </c>
      <c r="E238" s="2">
        <v>6</v>
      </c>
      <c r="F238" s="2">
        <f>IFERROR(weekly_deaths_location_cause_and_excess_deaths_other_institution[[#This Row],[All causes]]-weekly_deaths_location_cause_and_excess_deaths_other_institution[[#This Row],[All causes five year average]],"")</f>
        <v>-2</v>
      </c>
      <c r="G238" s="2">
        <v>0</v>
      </c>
      <c r="H238" s="2">
        <v>3</v>
      </c>
      <c r="I238" s="2">
        <f>IFERROR(weekly_deaths_location_cause_and_excess_deaths_other_institution[[#This Row],[Cancer deaths]]-weekly_deaths_location_cause_and_excess_deaths_other_institution[[#This Row],[Cancer five year average]],"")</f>
        <v>-3</v>
      </c>
      <c r="J238" s="2">
        <v>1</v>
      </c>
      <c r="K238" s="2">
        <v>1</v>
      </c>
      <c r="L238" s="2">
        <f>IFERROR(weekly_deaths_location_cause_and_excess_deaths_other_institution[[#This Row],[Dementia / Alzhemier''s deaths]]-weekly_deaths_location_cause_and_excess_deaths_other_institution[[#This Row],[Dementia / Alzheimer''s five year average]],"")</f>
        <v>0</v>
      </c>
      <c r="M238" s="25">
        <v>3</v>
      </c>
      <c r="N238" s="25">
        <v>2</v>
      </c>
      <c r="O238" s="25">
        <f>IFERROR(weekly_deaths_location_cause_and_excess_deaths_other_institution[[#This Row],[Circulatory deaths]]-weekly_deaths_location_cause_and_excess_deaths_other_institution[[#This Row],[Circulatory five year average]],"")</f>
        <v>1</v>
      </c>
      <c r="P238" s="25">
        <v>0</v>
      </c>
      <c r="Q238" s="25">
        <v>1</v>
      </c>
      <c r="R238" s="25">
        <f>IFERROR(weekly_deaths_location_cause_and_excess_deaths_other_institution[[#This Row],[Respiratory deaths]]-weekly_deaths_location_cause_and_excess_deaths_other_institution[[#This Row],[Respiratory five year average]],"")</f>
        <v>-1</v>
      </c>
      <c r="S238" s="25">
        <v>0</v>
      </c>
      <c r="T238" s="54">
        <v>0</v>
      </c>
      <c r="U238" s="54">
        <v>1</v>
      </c>
      <c r="V238" s="25">
        <f>IFERROR(weekly_deaths_location_cause_and_excess_deaths_other_institution[[#This Row],[Other causes]]-weekly_deaths_location_cause_and_excess_deaths_other_institution[[#This Row],[Other causes five year average]],"")</f>
        <v>-1</v>
      </c>
    </row>
    <row r="239" spans="1:23" x14ac:dyDescent="0.35">
      <c r="A239" s="14" t="s">
        <v>63</v>
      </c>
      <c r="B239" s="15">
        <v>13</v>
      </c>
      <c r="C239" s="16">
        <v>44284</v>
      </c>
      <c r="D239" s="59">
        <v>2</v>
      </c>
      <c r="E239" s="2">
        <v>5</v>
      </c>
      <c r="F239" s="2">
        <f>IFERROR(weekly_deaths_location_cause_and_excess_deaths_other_institution[[#This Row],[All causes]]-weekly_deaths_location_cause_and_excess_deaths_other_institution[[#This Row],[All causes five year average]],"")</f>
        <v>-3</v>
      </c>
      <c r="G239" s="2">
        <v>0</v>
      </c>
      <c r="H239" s="2">
        <v>2</v>
      </c>
      <c r="I239" s="2">
        <f>IFERROR(weekly_deaths_location_cause_and_excess_deaths_other_institution[[#This Row],[Cancer deaths]]-weekly_deaths_location_cause_and_excess_deaths_other_institution[[#This Row],[Cancer five year average]],"")</f>
        <v>-2</v>
      </c>
      <c r="J239" s="2">
        <v>1</v>
      </c>
      <c r="K239" s="2">
        <v>1</v>
      </c>
      <c r="L239" s="2">
        <f>IFERROR(weekly_deaths_location_cause_and_excess_deaths_other_institution[[#This Row],[Dementia / Alzhemier''s deaths]]-weekly_deaths_location_cause_and_excess_deaths_other_institution[[#This Row],[Dementia / Alzheimer''s five year average]],"")</f>
        <v>0</v>
      </c>
      <c r="M239" s="25">
        <v>0</v>
      </c>
      <c r="N239" s="25">
        <v>1</v>
      </c>
      <c r="O239" s="25">
        <f>IFERROR(weekly_deaths_location_cause_and_excess_deaths_other_institution[[#This Row],[Circulatory deaths]]-weekly_deaths_location_cause_and_excess_deaths_other_institution[[#This Row],[Circulatory five year average]],"")</f>
        <v>-1</v>
      </c>
      <c r="P239" s="25">
        <v>0</v>
      </c>
      <c r="Q239" s="25">
        <v>2</v>
      </c>
      <c r="R239" s="25">
        <f>IFERROR(weekly_deaths_location_cause_and_excess_deaths_other_institution[[#This Row],[Respiratory deaths]]-weekly_deaths_location_cause_and_excess_deaths_other_institution[[#This Row],[Respiratory five year average]],"")</f>
        <v>-2</v>
      </c>
      <c r="S239" s="25">
        <v>0</v>
      </c>
      <c r="T239" s="54">
        <v>1</v>
      </c>
      <c r="U239" s="54">
        <v>1</v>
      </c>
      <c r="V239" s="25">
        <f>IFERROR(weekly_deaths_location_cause_and_excess_deaths_other_institution[[#This Row],[Other causes]]-weekly_deaths_location_cause_and_excess_deaths_other_institution[[#This Row],[Other causes five year average]],"")</f>
        <v>0</v>
      </c>
    </row>
    <row r="240" spans="1:23" x14ac:dyDescent="0.35">
      <c r="A240" s="14" t="s">
        <v>63</v>
      </c>
      <c r="B240" s="15">
        <v>14</v>
      </c>
      <c r="C240" s="16">
        <v>44291</v>
      </c>
      <c r="D240" s="59">
        <v>2</v>
      </c>
      <c r="E240" s="2">
        <v>4</v>
      </c>
      <c r="F240" s="2">
        <f>IFERROR(weekly_deaths_location_cause_and_excess_deaths_other_institution[[#This Row],[All causes]]-weekly_deaths_location_cause_and_excess_deaths_other_institution[[#This Row],[All causes five year average]],"")</f>
        <v>-2</v>
      </c>
      <c r="G240" s="2">
        <v>0</v>
      </c>
      <c r="H240" s="2">
        <v>3</v>
      </c>
      <c r="I240" s="2">
        <f>IFERROR(weekly_deaths_location_cause_and_excess_deaths_other_institution[[#This Row],[Cancer deaths]]-weekly_deaths_location_cause_and_excess_deaths_other_institution[[#This Row],[Cancer five year average]],"")</f>
        <v>-3</v>
      </c>
      <c r="J240" s="2">
        <v>0</v>
      </c>
      <c r="K240" s="2">
        <v>1</v>
      </c>
      <c r="L240" s="2">
        <f>IFERROR(weekly_deaths_location_cause_and_excess_deaths_other_institution[[#This Row],[Dementia / Alzhemier''s deaths]]-weekly_deaths_location_cause_and_excess_deaths_other_institution[[#This Row],[Dementia / Alzheimer''s five year average]],"")</f>
        <v>-1</v>
      </c>
      <c r="M240" s="25">
        <v>0</v>
      </c>
      <c r="N240" s="25">
        <v>0</v>
      </c>
      <c r="O240" s="25">
        <f>IFERROR(weekly_deaths_location_cause_and_excess_deaths_other_institution[[#This Row],[Circulatory deaths]]-weekly_deaths_location_cause_and_excess_deaths_other_institution[[#This Row],[Circulatory five year average]],"")</f>
        <v>0</v>
      </c>
      <c r="P240" s="25">
        <v>0</v>
      </c>
      <c r="Q240" s="25">
        <v>1</v>
      </c>
      <c r="R240" s="25">
        <f>IFERROR(weekly_deaths_location_cause_and_excess_deaths_other_institution[[#This Row],[Respiratory deaths]]-weekly_deaths_location_cause_and_excess_deaths_other_institution[[#This Row],[Respiratory five year average]],"")</f>
        <v>-1</v>
      </c>
      <c r="S240" s="25">
        <v>0</v>
      </c>
      <c r="T240" s="54">
        <v>2</v>
      </c>
      <c r="U240" s="54">
        <v>1</v>
      </c>
      <c r="V240" s="25">
        <f>IFERROR(weekly_deaths_location_cause_and_excess_deaths_other_institution[[#This Row],[Other causes]]-weekly_deaths_location_cause_and_excess_deaths_other_institution[[#This Row],[Other causes five year average]],"")</f>
        <v>1</v>
      </c>
    </row>
    <row r="241" spans="1:22" x14ac:dyDescent="0.35">
      <c r="A241" s="14" t="s">
        <v>63</v>
      </c>
      <c r="B241" s="15">
        <v>15</v>
      </c>
      <c r="C241" s="16">
        <v>44298</v>
      </c>
      <c r="D241" s="59">
        <v>3</v>
      </c>
      <c r="E241" s="2">
        <v>4</v>
      </c>
      <c r="F241" s="2">
        <f>IFERROR(weekly_deaths_location_cause_and_excess_deaths_other_institution[[#This Row],[All causes]]-weekly_deaths_location_cause_and_excess_deaths_other_institution[[#This Row],[All causes five year average]],"")</f>
        <v>-1</v>
      </c>
      <c r="G241" s="2">
        <v>0</v>
      </c>
      <c r="H241" s="2">
        <v>1</v>
      </c>
      <c r="I241" s="2">
        <f>IFERROR(weekly_deaths_location_cause_and_excess_deaths_other_institution[[#This Row],[Cancer deaths]]-weekly_deaths_location_cause_and_excess_deaths_other_institution[[#This Row],[Cancer five year average]],"")</f>
        <v>-1</v>
      </c>
      <c r="J241" s="2">
        <v>3</v>
      </c>
      <c r="K241" s="2">
        <v>2</v>
      </c>
      <c r="L241" s="2">
        <f>IFERROR(weekly_deaths_location_cause_and_excess_deaths_other_institution[[#This Row],[Dementia / Alzhemier''s deaths]]-weekly_deaths_location_cause_and_excess_deaths_other_institution[[#This Row],[Dementia / Alzheimer''s five year average]],"")</f>
        <v>1</v>
      </c>
      <c r="M241" s="25">
        <v>0</v>
      </c>
      <c r="N241" s="25">
        <v>1</v>
      </c>
      <c r="O241" s="25">
        <f>IFERROR(weekly_deaths_location_cause_and_excess_deaths_other_institution[[#This Row],[Circulatory deaths]]-weekly_deaths_location_cause_and_excess_deaths_other_institution[[#This Row],[Circulatory five year average]],"")</f>
        <v>-1</v>
      </c>
      <c r="P241" s="25">
        <v>0</v>
      </c>
      <c r="Q241" s="25">
        <v>1</v>
      </c>
      <c r="R241" s="25">
        <f>IFERROR(weekly_deaths_location_cause_and_excess_deaths_other_institution[[#This Row],[Respiratory deaths]]-weekly_deaths_location_cause_and_excess_deaths_other_institution[[#This Row],[Respiratory five year average]],"")</f>
        <v>-1</v>
      </c>
      <c r="S241" s="25">
        <v>0</v>
      </c>
      <c r="T241" s="54">
        <v>0</v>
      </c>
      <c r="U241" s="54">
        <v>2</v>
      </c>
      <c r="V241" s="25">
        <f>IFERROR(weekly_deaths_location_cause_and_excess_deaths_other_institution[[#This Row],[Other causes]]-weekly_deaths_location_cause_and_excess_deaths_other_institution[[#This Row],[Other causes five year average]],"")</f>
        <v>-2</v>
      </c>
    </row>
    <row r="242" spans="1:22" x14ac:dyDescent="0.35">
      <c r="A242" s="14" t="s">
        <v>63</v>
      </c>
      <c r="B242" s="15">
        <v>16</v>
      </c>
      <c r="C242" s="16">
        <v>44305</v>
      </c>
      <c r="D242" s="59">
        <v>6</v>
      </c>
      <c r="E242" s="2">
        <v>4</v>
      </c>
      <c r="F242" s="2">
        <f>IFERROR(weekly_deaths_location_cause_and_excess_deaths_other_institution[[#This Row],[All causes]]-weekly_deaths_location_cause_and_excess_deaths_other_institution[[#This Row],[All causes five year average]],"")</f>
        <v>2</v>
      </c>
      <c r="G242" s="2">
        <v>1</v>
      </c>
      <c r="H242" s="2">
        <v>3</v>
      </c>
      <c r="I242" s="2">
        <f>IFERROR(weekly_deaths_location_cause_and_excess_deaths_other_institution[[#This Row],[Cancer deaths]]-weekly_deaths_location_cause_and_excess_deaths_other_institution[[#This Row],[Cancer five year average]],"")</f>
        <v>-2</v>
      </c>
      <c r="J242" s="2">
        <v>3</v>
      </c>
      <c r="K242" s="2">
        <v>2</v>
      </c>
      <c r="L242" s="2">
        <f>IFERROR(weekly_deaths_location_cause_and_excess_deaths_other_institution[[#This Row],[Dementia / Alzhemier''s deaths]]-weekly_deaths_location_cause_and_excess_deaths_other_institution[[#This Row],[Dementia / Alzheimer''s five year average]],"")</f>
        <v>1</v>
      </c>
      <c r="M242" s="25">
        <v>1</v>
      </c>
      <c r="N242" s="25">
        <v>1</v>
      </c>
      <c r="O242" s="25">
        <f>IFERROR(weekly_deaths_location_cause_and_excess_deaths_other_institution[[#This Row],[Circulatory deaths]]-weekly_deaths_location_cause_and_excess_deaths_other_institution[[#This Row],[Circulatory five year average]],"")</f>
        <v>0</v>
      </c>
      <c r="P242" s="25">
        <v>0</v>
      </c>
      <c r="Q242" s="25">
        <v>1</v>
      </c>
      <c r="R242" s="25">
        <f>IFERROR(weekly_deaths_location_cause_and_excess_deaths_other_institution[[#This Row],[Respiratory deaths]]-weekly_deaths_location_cause_and_excess_deaths_other_institution[[#This Row],[Respiratory five year average]],"")</f>
        <v>-1</v>
      </c>
      <c r="S242" s="25">
        <v>0</v>
      </c>
      <c r="T242" s="54">
        <v>1</v>
      </c>
      <c r="U242" s="54">
        <v>1</v>
      </c>
      <c r="V242" s="25">
        <f>IFERROR(weekly_deaths_location_cause_and_excess_deaths_other_institution[[#This Row],[Other causes]]-weekly_deaths_location_cause_and_excess_deaths_other_institution[[#This Row],[Other causes five year average]],"")</f>
        <v>0</v>
      </c>
    </row>
    <row r="243" spans="1:22" x14ac:dyDescent="0.35">
      <c r="A243" s="14" t="s">
        <v>63</v>
      </c>
      <c r="B243" s="15">
        <v>17</v>
      </c>
      <c r="C243" s="16">
        <v>44312</v>
      </c>
      <c r="D243" s="59">
        <v>4</v>
      </c>
      <c r="E243" s="2">
        <v>4</v>
      </c>
      <c r="F243" s="2">
        <f>IFERROR(weekly_deaths_location_cause_and_excess_deaths_other_institution[[#This Row],[All causes]]-weekly_deaths_location_cause_and_excess_deaths_other_institution[[#This Row],[All causes five year average]],"")</f>
        <v>0</v>
      </c>
      <c r="G243" s="2">
        <v>1</v>
      </c>
      <c r="H243" s="2">
        <v>2</v>
      </c>
      <c r="I243" s="2">
        <f>IFERROR(weekly_deaths_location_cause_and_excess_deaths_other_institution[[#This Row],[Cancer deaths]]-weekly_deaths_location_cause_and_excess_deaths_other_institution[[#This Row],[Cancer five year average]],"")</f>
        <v>-1</v>
      </c>
      <c r="J243" s="2">
        <v>0</v>
      </c>
      <c r="K243" s="2">
        <v>1</v>
      </c>
      <c r="L243" s="2">
        <f>IFERROR(weekly_deaths_location_cause_and_excess_deaths_other_institution[[#This Row],[Dementia / Alzhemier''s deaths]]-weekly_deaths_location_cause_and_excess_deaths_other_institution[[#This Row],[Dementia / Alzheimer''s five year average]],"")</f>
        <v>-1</v>
      </c>
      <c r="M243" s="25">
        <v>2</v>
      </c>
      <c r="N243" s="25">
        <v>1</v>
      </c>
      <c r="O243" s="25">
        <f>IFERROR(weekly_deaths_location_cause_and_excess_deaths_other_institution[[#This Row],[Circulatory deaths]]-weekly_deaths_location_cause_and_excess_deaths_other_institution[[#This Row],[Circulatory five year average]],"")</f>
        <v>1</v>
      </c>
      <c r="P243" s="25">
        <v>0</v>
      </c>
      <c r="Q243" s="25">
        <v>0</v>
      </c>
      <c r="R243" s="25">
        <f>IFERROR(weekly_deaths_location_cause_and_excess_deaths_other_institution[[#This Row],[Respiratory deaths]]-weekly_deaths_location_cause_and_excess_deaths_other_institution[[#This Row],[Respiratory five year average]],"")</f>
        <v>0</v>
      </c>
      <c r="S243" s="25">
        <v>0</v>
      </c>
      <c r="T243" s="54">
        <v>1</v>
      </c>
      <c r="U243" s="54">
        <v>1</v>
      </c>
      <c r="V243" s="25">
        <f>IFERROR(weekly_deaths_location_cause_and_excess_deaths_other_institution[[#This Row],[Other causes]]-weekly_deaths_location_cause_and_excess_deaths_other_institution[[#This Row],[Other causes five year average]],"")</f>
        <v>0</v>
      </c>
    </row>
    <row r="244" spans="1:22" x14ac:dyDescent="0.35">
      <c r="A244" s="14" t="s">
        <v>63</v>
      </c>
      <c r="B244" s="15">
        <v>18</v>
      </c>
      <c r="C244" s="16">
        <v>44319</v>
      </c>
      <c r="D244" s="59">
        <v>1</v>
      </c>
      <c r="E244" s="2">
        <v>4</v>
      </c>
      <c r="F244" s="2">
        <f>IFERROR(weekly_deaths_location_cause_and_excess_deaths_other_institution[[#This Row],[All causes]]-weekly_deaths_location_cause_and_excess_deaths_other_institution[[#This Row],[All causes five year average]],"")</f>
        <v>-3</v>
      </c>
      <c r="G244" s="2">
        <v>0</v>
      </c>
      <c r="H244" s="2">
        <v>2</v>
      </c>
      <c r="I244" s="2">
        <f>IFERROR(weekly_deaths_location_cause_and_excess_deaths_other_institution[[#This Row],[Cancer deaths]]-weekly_deaths_location_cause_and_excess_deaths_other_institution[[#This Row],[Cancer five year average]],"")</f>
        <v>-2</v>
      </c>
      <c r="J244" s="2">
        <v>1</v>
      </c>
      <c r="K244" s="2">
        <v>1</v>
      </c>
      <c r="L244" s="2">
        <f>IFERROR(weekly_deaths_location_cause_and_excess_deaths_other_institution[[#This Row],[Dementia / Alzhemier''s deaths]]-weekly_deaths_location_cause_and_excess_deaths_other_institution[[#This Row],[Dementia / Alzheimer''s five year average]],"")</f>
        <v>0</v>
      </c>
      <c r="M244" s="25">
        <v>0</v>
      </c>
      <c r="N244" s="25">
        <v>1</v>
      </c>
      <c r="O244" s="25">
        <f>IFERROR(weekly_deaths_location_cause_and_excess_deaths_other_institution[[#This Row],[Circulatory deaths]]-weekly_deaths_location_cause_and_excess_deaths_other_institution[[#This Row],[Circulatory five year average]],"")</f>
        <v>-1</v>
      </c>
      <c r="P244" s="25">
        <v>0</v>
      </c>
      <c r="Q244" s="25">
        <v>1</v>
      </c>
      <c r="R244" s="25">
        <f>IFERROR(weekly_deaths_location_cause_and_excess_deaths_other_institution[[#This Row],[Respiratory deaths]]-weekly_deaths_location_cause_and_excess_deaths_other_institution[[#This Row],[Respiratory five year average]],"")</f>
        <v>-1</v>
      </c>
      <c r="S244" s="25">
        <v>0</v>
      </c>
      <c r="T244" s="54">
        <v>0</v>
      </c>
      <c r="U244" s="54">
        <v>1</v>
      </c>
      <c r="V244" s="25">
        <f>IFERROR(weekly_deaths_location_cause_and_excess_deaths_other_institution[[#This Row],[Other causes]]-weekly_deaths_location_cause_and_excess_deaths_other_institution[[#This Row],[Other causes five year average]],"")</f>
        <v>-1</v>
      </c>
    </row>
    <row r="245" spans="1:22" x14ac:dyDescent="0.35">
      <c r="A245" s="14" t="s">
        <v>63</v>
      </c>
      <c r="B245" s="15">
        <v>19</v>
      </c>
      <c r="C245" s="16">
        <v>44326</v>
      </c>
      <c r="D245" s="59">
        <v>8</v>
      </c>
      <c r="E245" s="2">
        <v>5</v>
      </c>
      <c r="F245" s="2">
        <f>IFERROR(weekly_deaths_location_cause_and_excess_deaths_other_institution[[#This Row],[All causes]]-weekly_deaths_location_cause_and_excess_deaths_other_institution[[#This Row],[All causes five year average]],"")</f>
        <v>3</v>
      </c>
      <c r="G245" s="2">
        <v>4</v>
      </c>
      <c r="H245" s="2">
        <v>3</v>
      </c>
      <c r="I245" s="2">
        <f>IFERROR(weekly_deaths_location_cause_and_excess_deaths_other_institution[[#This Row],[Cancer deaths]]-weekly_deaths_location_cause_and_excess_deaths_other_institution[[#This Row],[Cancer five year average]],"")</f>
        <v>1</v>
      </c>
      <c r="J245" s="2">
        <v>0</v>
      </c>
      <c r="K245" s="2">
        <v>2</v>
      </c>
      <c r="L245" s="2">
        <f>IFERROR(weekly_deaths_location_cause_and_excess_deaths_other_institution[[#This Row],[Dementia / Alzhemier''s deaths]]-weekly_deaths_location_cause_and_excess_deaths_other_institution[[#This Row],[Dementia / Alzheimer''s five year average]],"")</f>
        <v>-2</v>
      </c>
      <c r="M245" s="25">
        <v>1</v>
      </c>
      <c r="N245" s="25">
        <v>1</v>
      </c>
      <c r="O245" s="25">
        <f>IFERROR(weekly_deaths_location_cause_and_excess_deaths_other_institution[[#This Row],[Circulatory deaths]]-weekly_deaths_location_cause_and_excess_deaths_other_institution[[#This Row],[Circulatory five year average]],"")</f>
        <v>0</v>
      </c>
      <c r="P245" s="25">
        <v>1</v>
      </c>
      <c r="Q245" s="25">
        <v>0</v>
      </c>
      <c r="R245" s="25">
        <f>IFERROR(weekly_deaths_location_cause_and_excess_deaths_other_institution[[#This Row],[Respiratory deaths]]-weekly_deaths_location_cause_and_excess_deaths_other_institution[[#This Row],[Respiratory five year average]],"")</f>
        <v>1</v>
      </c>
      <c r="S245" s="25">
        <v>0</v>
      </c>
      <c r="T245" s="54">
        <v>2</v>
      </c>
      <c r="U245" s="54">
        <v>2</v>
      </c>
      <c r="V245" s="25">
        <f>IFERROR(weekly_deaths_location_cause_and_excess_deaths_other_institution[[#This Row],[Other causes]]-weekly_deaths_location_cause_and_excess_deaths_other_institution[[#This Row],[Other causes five year average]],"")</f>
        <v>0</v>
      </c>
    </row>
    <row r="246" spans="1:22" x14ac:dyDescent="0.35">
      <c r="A246" s="14" t="s">
        <v>63</v>
      </c>
      <c r="B246" s="15">
        <v>20</v>
      </c>
      <c r="C246" s="16">
        <v>44333</v>
      </c>
      <c r="D246" s="59">
        <v>9</v>
      </c>
      <c r="E246" s="2">
        <v>4</v>
      </c>
      <c r="F246" s="2">
        <f>IFERROR(weekly_deaths_location_cause_and_excess_deaths_other_institution[[#This Row],[All causes]]-weekly_deaths_location_cause_and_excess_deaths_other_institution[[#This Row],[All causes five year average]],"")</f>
        <v>5</v>
      </c>
      <c r="G246" s="2">
        <v>3</v>
      </c>
      <c r="H246" s="2">
        <v>2</v>
      </c>
      <c r="I246" s="2">
        <f>IFERROR(weekly_deaths_location_cause_and_excess_deaths_other_institution[[#This Row],[Cancer deaths]]-weekly_deaths_location_cause_and_excess_deaths_other_institution[[#This Row],[Cancer five year average]],"")</f>
        <v>1</v>
      </c>
      <c r="J246" s="2">
        <v>1</v>
      </c>
      <c r="K246" s="2">
        <v>2</v>
      </c>
      <c r="L246" s="2">
        <f>IFERROR(weekly_deaths_location_cause_and_excess_deaths_other_institution[[#This Row],[Dementia / Alzhemier''s deaths]]-weekly_deaths_location_cause_and_excess_deaths_other_institution[[#This Row],[Dementia / Alzheimer''s five year average]],"")</f>
        <v>-1</v>
      </c>
      <c r="M246" s="25">
        <v>4</v>
      </c>
      <c r="N246" s="25">
        <v>1</v>
      </c>
      <c r="O246" s="25">
        <f>IFERROR(weekly_deaths_location_cause_and_excess_deaths_other_institution[[#This Row],[Circulatory deaths]]-weekly_deaths_location_cause_and_excess_deaths_other_institution[[#This Row],[Circulatory five year average]],"")</f>
        <v>3</v>
      </c>
      <c r="P246" s="25">
        <v>0</v>
      </c>
      <c r="Q246" s="25">
        <v>1</v>
      </c>
      <c r="R246" s="25">
        <f>IFERROR(weekly_deaths_location_cause_and_excess_deaths_other_institution[[#This Row],[Respiratory deaths]]-weekly_deaths_location_cause_and_excess_deaths_other_institution[[#This Row],[Respiratory five year average]],"")</f>
        <v>-1</v>
      </c>
      <c r="S246" s="25">
        <v>0</v>
      </c>
      <c r="T246" s="54">
        <v>1</v>
      </c>
      <c r="U246" s="54">
        <v>2</v>
      </c>
      <c r="V246" s="25">
        <f>IFERROR(weekly_deaths_location_cause_and_excess_deaths_other_institution[[#This Row],[Other causes]]-weekly_deaths_location_cause_and_excess_deaths_other_institution[[#This Row],[Other causes five year average]],"")</f>
        <v>-1</v>
      </c>
    </row>
    <row r="247" spans="1:22" x14ac:dyDescent="0.35">
      <c r="A247" s="14" t="s">
        <v>63</v>
      </c>
      <c r="B247" s="15">
        <v>21</v>
      </c>
      <c r="C247" s="16">
        <v>44340</v>
      </c>
      <c r="D247" s="59">
        <v>4</v>
      </c>
      <c r="E247" s="2">
        <v>5</v>
      </c>
      <c r="F247" s="2">
        <f>IFERROR(weekly_deaths_location_cause_and_excess_deaths_other_institution[[#This Row],[All causes]]-weekly_deaths_location_cause_and_excess_deaths_other_institution[[#This Row],[All causes five year average]],"")</f>
        <v>-1</v>
      </c>
      <c r="G247" s="2">
        <v>3</v>
      </c>
      <c r="H247" s="2">
        <v>3</v>
      </c>
      <c r="I247" s="2">
        <f>IFERROR(weekly_deaths_location_cause_and_excess_deaths_other_institution[[#This Row],[Cancer deaths]]-weekly_deaths_location_cause_and_excess_deaths_other_institution[[#This Row],[Cancer five year average]],"")</f>
        <v>0</v>
      </c>
      <c r="J247" s="2">
        <v>0</v>
      </c>
      <c r="K247" s="2">
        <v>1</v>
      </c>
      <c r="L247" s="2">
        <f>IFERROR(weekly_deaths_location_cause_and_excess_deaths_other_institution[[#This Row],[Dementia / Alzhemier''s deaths]]-weekly_deaths_location_cause_and_excess_deaths_other_institution[[#This Row],[Dementia / Alzheimer''s five year average]],"")</f>
        <v>-1</v>
      </c>
      <c r="M247" s="25">
        <v>1</v>
      </c>
      <c r="N247" s="25">
        <v>1</v>
      </c>
      <c r="O247" s="25">
        <f>IFERROR(weekly_deaths_location_cause_and_excess_deaths_other_institution[[#This Row],[Circulatory deaths]]-weekly_deaths_location_cause_and_excess_deaths_other_institution[[#This Row],[Circulatory five year average]],"")</f>
        <v>0</v>
      </c>
      <c r="P247" s="25">
        <v>0</v>
      </c>
      <c r="Q247" s="25">
        <v>1</v>
      </c>
      <c r="R247" s="25">
        <f>IFERROR(weekly_deaths_location_cause_and_excess_deaths_other_institution[[#This Row],[Respiratory deaths]]-weekly_deaths_location_cause_and_excess_deaths_other_institution[[#This Row],[Respiratory five year average]],"")</f>
        <v>-1</v>
      </c>
      <c r="S247" s="25">
        <v>0</v>
      </c>
      <c r="T247" s="54">
        <v>0</v>
      </c>
      <c r="U247" s="54">
        <v>2</v>
      </c>
      <c r="V247" s="25">
        <f>IFERROR(weekly_deaths_location_cause_and_excess_deaths_other_institution[[#This Row],[Other causes]]-weekly_deaths_location_cause_and_excess_deaths_other_institution[[#This Row],[Other causes five year average]],"")</f>
        <v>-2</v>
      </c>
    </row>
    <row r="248" spans="1:22" x14ac:dyDescent="0.35">
      <c r="A248" s="14" t="s">
        <v>63</v>
      </c>
      <c r="B248" s="15">
        <v>22</v>
      </c>
      <c r="C248" s="16">
        <v>44347</v>
      </c>
      <c r="D248" s="59">
        <v>5</v>
      </c>
      <c r="E248" s="2">
        <v>5</v>
      </c>
      <c r="F248" s="2">
        <f>IFERROR(weekly_deaths_location_cause_and_excess_deaths_other_institution[[#This Row],[All causes]]-weekly_deaths_location_cause_and_excess_deaths_other_institution[[#This Row],[All causes five year average]],"")</f>
        <v>0</v>
      </c>
      <c r="G248" s="2">
        <v>2</v>
      </c>
      <c r="H248" s="2">
        <v>3</v>
      </c>
      <c r="I248" s="2">
        <f>IFERROR(weekly_deaths_location_cause_and_excess_deaths_other_institution[[#This Row],[Cancer deaths]]-weekly_deaths_location_cause_and_excess_deaths_other_institution[[#This Row],[Cancer five year average]],"")</f>
        <v>-1</v>
      </c>
      <c r="J248" s="2">
        <v>1</v>
      </c>
      <c r="K248" s="2">
        <v>1</v>
      </c>
      <c r="L248" s="2">
        <f>IFERROR(weekly_deaths_location_cause_and_excess_deaths_other_institution[[#This Row],[Dementia / Alzhemier''s deaths]]-weekly_deaths_location_cause_and_excess_deaths_other_institution[[#This Row],[Dementia / Alzheimer''s five year average]],"")</f>
        <v>0</v>
      </c>
      <c r="M248" s="25">
        <v>2</v>
      </c>
      <c r="N248" s="25">
        <v>1</v>
      </c>
      <c r="O248" s="25">
        <f>IFERROR(weekly_deaths_location_cause_and_excess_deaths_other_institution[[#This Row],[Circulatory deaths]]-weekly_deaths_location_cause_and_excess_deaths_other_institution[[#This Row],[Circulatory five year average]],"")</f>
        <v>1</v>
      </c>
      <c r="P248" s="25">
        <v>0</v>
      </c>
      <c r="Q248" s="25">
        <v>1</v>
      </c>
      <c r="R248" s="25">
        <f>IFERROR(weekly_deaths_location_cause_and_excess_deaths_other_institution[[#This Row],[Respiratory deaths]]-weekly_deaths_location_cause_and_excess_deaths_other_institution[[#This Row],[Respiratory five year average]],"")</f>
        <v>-1</v>
      </c>
      <c r="S248" s="25">
        <v>0</v>
      </c>
      <c r="T248" s="54">
        <v>0</v>
      </c>
      <c r="U248" s="54">
        <v>2</v>
      </c>
      <c r="V248" s="25">
        <f>IFERROR(weekly_deaths_location_cause_and_excess_deaths_other_institution[[#This Row],[Other causes]]-weekly_deaths_location_cause_and_excess_deaths_other_institution[[#This Row],[Other causes five year average]],"")</f>
        <v>-2</v>
      </c>
    </row>
    <row r="249" spans="1:22" x14ac:dyDescent="0.35">
      <c r="A249" s="14" t="s">
        <v>63</v>
      </c>
      <c r="B249" s="15">
        <v>23</v>
      </c>
      <c r="C249" s="16">
        <v>44354</v>
      </c>
      <c r="D249" s="59">
        <v>5</v>
      </c>
      <c r="E249" s="2">
        <v>5</v>
      </c>
      <c r="F249" s="2">
        <f>IFERROR(weekly_deaths_location_cause_and_excess_deaths_other_institution[[#This Row],[All causes]]-weekly_deaths_location_cause_and_excess_deaths_other_institution[[#This Row],[All causes five year average]],"")</f>
        <v>0</v>
      </c>
      <c r="G249" s="2">
        <v>1</v>
      </c>
      <c r="H249" s="2">
        <v>2</v>
      </c>
      <c r="I249" s="2">
        <f>IFERROR(weekly_deaths_location_cause_and_excess_deaths_other_institution[[#This Row],[Cancer deaths]]-weekly_deaths_location_cause_and_excess_deaths_other_institution[[#This Row],[Cancer five year average]],"")</f>
        <v>-1</v>
      </c>
      <c r="J249" s="2">
        <v>0</v>
      </c>
      <c r="K249" s="2">
        <v>3</v>
      </c>
      <c r="L249" s="2">
        <f>IFERROR(weekly_deaths_location_cause_and_excess_deaths_other_institution[[#This Row],[Dementia / Alzhemier''s deaths]]-weekly_deaths_location_cause_and_excess_deaths_other_institution[[#This Row],[Dementia / Alzheimer''s five year average]],"")</f>
        <v>-3</v>
      </c>
      <c r="M249" s="25">
        <v>0</v>
      </c>
      <c r="N249" s="25">
        <v>1</v>
      </c>
      <c r="O249" s="25">
        <f>IFERROR(weekly_deaths_location_cause_and_excess_deaths_other_institution[[#This Row],[Circulatory deaths]]-weekly_deaths_location_cause_and_excess_deaths_other_institution[[#This Row],[Circulatory five year average]],"")</f>
        <v>-1</v>
      </c>
      <c r="P249" s="25">
        <v>1</v>
      </c>
      <c r="Q249" s="25">
        <v>1</v>
      </c>
      <c r="R249" s="25">
        <f>IFERROR(weekly_deaths_location_cause_and_excess_deaths_other_institution[[#This Row],[Respiratory deaths]]-weekly_deaths_location_cause_and_excess_deaths_other_institution[[#This Row],[Respiratory five year average]],"")</f>
        <v>0</v>
      </c>
      <c r="S249" s="25">
        <v>0</v>
      </c>
      <c r="T249" s="54">
        <v>3</v>
      </c>
      <c r="U249" s="54">
        <v>2</v>
      </c>
      <c r="V249" s="25">
        <f>IFERROR(weekly_deaths_location_cause_and_excess_deaths_other_institution[[#This Row],[Other causes]]-weekly_deaths_location_cause_and_excess_deaths_other_institution[[#This Row],[Other causes five year average]],"")</f>
        <v>1</v>
      </c>
    </row>
    <row r="250" spans="1:22" x14ac:dyDescent="0.35">
      <c r="A250" s="14" t="s">
        <v>63</v>
      </c>
      <c r="B250" s="15">
        <v>24</v>
      </c>
      <c r="C250" s="16">
        <v>44361</v>
      </c>
      <c r="D250" s="59">
        <v>4</v>
      </c>
      <c r="E250" s="2">
        <v>4</v>
      </c>
      <c r="F250" s="2">
        <f>IFERROR(weekly_deaths_location_cause_and_excess_deaths_other_institution[[#This Row],[All causes]]-weekly_deaths_location_cause_and_excess_deaths_other_institution[[#This Row],[All causes five year average]],"")</f>
        <v>0</v>
      </c>
      <c r="G250" s="2">
        <v>2</v>
      </c>
      <c r="H250" s="2">
        <v>2</v>
      </c>
      <c r="I250" s="2">
        <f>IFERROR(weekly_deaths_location_cause_and_excess_deaths_other_institution[[#This Row],[Cancer deaths]]-weekly_deaths_location_cause_and_excess_deaths_other_institution[[#This Row],[Cancer five year average]],"")</f>
        <v>0</v>
      </c>
      <c r="J250" s="2">
        <v>1</v>
      </c>
      <c r="K250" s="2">
        <v>1</v>
      </c>
      <c r="L250" s="2">
        <f>IFERROR(weekly_deaths_location_cause_and_excess_deaths_other_institution[[#This Row],[Dementia / Alzhemier''s deaths]]-weekly_deaths_location_cause_and_excess_deaths_other_institution[[#This Row],[Dementia / Alzheimer''s five year average]],"")</f>
        <v>0</v>
      </c>
      <c r="M250" s="25">
        <v>0</v>
      </c>
      <c r="N250" s="25">
        <v>1</v>
      </c>
      <c r="O250" s="25">
        <f>IFERROR(weekly_deaths_location_cause_and_excess_deaths_other_institution[[#This Row],[Circulatory deaths]]-weekly_deaths_location_cause_and_excess_deaths_other_institution[[#This Row],[Circulatory five year average]],"")</f>
        <v>-1</v>
      </c>
      <c r="P250" s="25">
        <v>0</v>
      </c>
      <c r="Q250" s="25">
        <v>2</v>
      </c>
      <c r="R250" s="25">
        <f>IFERROR(weekly_deaths_location_cause_and_excess_deaths_other_institution[[#This Row],[Respiratory deaths]]-weekly_deaths_location_cause_and_excess_deaths_other_institution[[#This Row],[Respiratory five year average]],"")</f>
        <v>-2</v>
      </c>
      <c r="S250" s="25">
        <v>0</v>
      </c>
      <c r="T250" s="54">
        <v>1</v>
      </c>
      <c r="U250" s="54">
        <v>1</v>
      </c>
      <c r="V250" s="25">
        <f>IFERROR(weekly_deaths_location_cause_and_excess_deaths_other_institution[[#This Row],[Other causes]]-weekly_deaths_location_cause_and_excess_deaths_other_institution[[#This Row],[Other causes five year average]],"")</f>
        <v>0</v>
      </c>
    </row>
    <row r="251" spans="1:22" x14ac:dyDescent="0.35">
      <c r="A251" s="14" t="s">
        <v>63</v>
      </c>
      <c r="B251" s="15">
        <v>25</v>
      </c>
      <c r="C251" s="16">
        <v>44368</v>
      </c>
      <c r="D251" s="59">
        <v>3</v>
      </c>
      <c r="E251" s="2">
        <v>5</v>
      </c>
      <c r="F251" s="2">
        <f>IFERROR(weekly_deaths_location_cause_and_excess_deaths_other_institution[[#This Row],[All causes]]-weekly_deaths_location_cause_and_excess_deaths_other_institution[[#This Row],[All causes five year average]],"")</f>
        <v>-2</v>
      </c>
      <c r="G251" s="2">
        <v>1</v>
      </c>
      <c r="H251" s="2">
        <v>3</v>
      </c>
      <c r="I251" s="2">
        <f>IFERROR(weekly_deaths_location_cause_and_excess_deaths_other_institution[[#This Row],[Cancer deaths]]-weekly_deaths_location_cause_and_excess_deaths_other_institution[[#This Row],[Cancer five year average]],"")</f>
        <v>-2</v>
      </c>
      <c r="J251" s="2">
        <v>0</v>
      </c>
      <c r="K251" s="2">
        <v>2</v>
      </c>
      <c r="L251" s="2">
        <f>IFERROR(weekly_deaths_location_cause_and_excess_deaths_other_institution[[#This Row],[Dementia / Alzhemier''s deaths]]-weekly_deaths_location_cause_and_excess_deaths_other_institution[[#This Row],[Dementia / Alzheimer''s five year average]],"")</f>
        <v>-2</v>
      </c>
      <c r="M251" s="25">
        <v>2</v>
      </c>
      <c r="N251" s="25">
        <v>2</v>
      </c>
      <c r="O251" s="25">
        <f>IFERROR(weekly_deaths_location_cause_and_excess_deaths_other_institution[[#This Row],[Circulatory deaths]]-weekly_deaths_location_cause_and_excess_deaths_other_institution[[#This Row],[Circulatory five year average]],"")</f>
        <v>0</v>
      </c>
      <c r="P251" s="25">
        <v>0</v>
      </c>
      <c r="Q251" s="25">
        <v>1</v>
      </c>
      <c r="R251" s="25">
        <f>IFERROR(weekly_deaths_location_cause_and_excess_deaths_other_institution[[#This Row],[Respiratory deaths]]-weekly_deaths_location_cause_and_excess_deaths_other_institution[[#This Row],[Respiratory five year average]],"")</f>
        <v>-1</v>
      </c>
      <c r="S251" s="25">
        <v>0</v>
      </c>
      <c r="T251" s="54">
        <v>0</v>
      </c>
      <c r="U251" s="54">
        <v>2</v>
      </c>
      <c r="V251" s="25">
        <f>IFERROR(weekly_deaths_location_cause_and_excess_deaths_other_institution[[#This Row],[Other causes]]-weekly_deaths_location_cause_and_excess_deaths_other_institution[[#This Row],[Other causes five year average]],"")</f>
        <v>-2</v>
      </c>
    </row>
    <row r="252" spans="1:22" x14ac:dyDescent="0.35">
      <c r="A252" s="14" t="s">
        <v>63</v>
      </c>
      <c r="B252" s="15">
        <v>26</v>
      </c>
      <c r="C252" s="16">
        <v>44375</v>
      </c>
      <c r="D252" s="59">
        <v>3</v>
      </c>
      <c r="E252" s="2">
        <v>5</v>
      </c>
      <c r="F252" s="2">
        <f>IFERROR(weekly_deaths_location_cause_and_excess_deaths_other_institution[[#This Row],[All causes]]-weekly_deaths_location_cause_and_excess_deaths_other_institution[[#This Row],[All causes five year average]],"")</f>
        <v>-2</v>
      </c>
      <c r="G252" s="2">
        <v>2</v>
      </c>
      <c r="H252" s="2">
        <v>3</v>
      </c>
      <c r="I252" s="2">
        <f>IFERROR(weekly_deaths_location_cause_and_excess_deaths_other_institution[[#This Row],[Cancer deaths]]-weekly_deaths_location_cause_and_excess_deaths_other_institution[[#This Row],[Cancer five year average]],"")</f>
        <v>-1</v>
      </c>
      <c r="J252" s="2">
        <v>1</v>
      </c>
      <c r="K252" s="2">
        <v>1</v>
      </c>
      <c r="L252" s="2">
        <f>IFERROR(weekly_deaths_location_cause_and_excess_deaths_other_institution[[#This Row],[Dementia / Alzhemier''s deaths]]-weekly_deaths_location_cause_and_excess_deaths_other_institution[[#This Row],[Dementia / Alzheimer''s five year average]],"")</f>
        <v>0</v>
      </c>
      <c r="M252" s="25">
        <v>0</v>
      </c>
      <c r="N252" s="25">
        <v>1</v>
      </c>
      <c r="O252" s="25">
        <f>IFERROR(weekly_deaths_location_cause_and_excess_deaths_other_institution[[#This Row],[Circulatory deaths]]-weekly_deaths_location_cause_and_excess_deaths_other_institution[[#This Row],[Circulatory five year average]],"")</f>
        <v>-1</v>
      </c>
      <c r="P252" s="25">
        <v>0</v>
      </c>
      <c r="Q252" s="25">
        <v>1</v>
      </c>
      <c r="R252" s="25">
        <f>IFERROR(weekly_deaths_location_cause_and_excess_deaths_other_institution[[#This Row],[Respiratory deaths]]-weekly_deaths_location_cause_and_excess_deaths_other_institution[[#This Row],[Respiratory five year average]],"")</f>
        <v>-1</v>
      </c>
      <c r="S252" s="25">
        <v>0</v>
      </c>
      <c r="T252" s="54">
        <v>0</v>
      </c>
      <c r="U252" s="54">
        <v>2</v>
      </c>
      <c r="V252" s="25">
        <f>IFERROR(weekly_deaths_location_cause_and_excess_deaths_other_institution[[#This Row],[Other causes]]-weekly_deaths_location_cause_and_excess_deaths_other_institution[[#This Row],[Other causes five year average]],"")</f>
        <v>-2</v>
      </c>
    </row>
    <row r="253" spans="1:22" x14ac:dyDescent="0.35">
      <c r="A253" s="14" t="s">
        <v>63</v>
      </c>
      <c r="B253" s="15">
        <v>27</v>
      </c>
      <c r="C253" s="16">
        <v>44382</v>
      </c>
      <c r="D253" s="59">
        <v>5</v>
      </c>
      <c r="E253" s="2">
        <v>4</v>
      </c>
      <c r="F253" s="2">
        <f>IFERROR(weekly_deaths_location_cause_and_excess_deaths_other_institution[[#This Row],[All causes]]-weekly_deaths_location_cause_and_excess_deaths_other_institution[[#This Row],[All causes five year average]],"")</f>
        <v>1</v>
      </c>
      <c r="G253" s="2">
        <v>4</v>
      </c>
      <c r="H253" s="2">
        <v>2</v>
      </c>
      <c r="I253" s="2">
        <f>IFERROR(weekly_deaths_location_cause_and_excess_deaths_other_institution[[#This Row],[Cancer deaths]]-weekly_deaths_location_cause_and_excess_deaths_other_institution[[#This Row],[Cancer five year average]],"")</f>
        <v>2</v>
      </c>
      <c r="J253" s="2">
        <v>0</v>
      </c>
      <c r="K253" s="2">
        <v>1</v>
      </c>
      <c r="L253" s="2">
        <f>IFERROR(weekly_deaths_location_cause_and_excess_deaths_other_institution[[#This Row],[Dementia / Alzhemier''s deaths]]-weekly_deaths_location_cause_and_excess_deaths_other_institution[[#This Row],[Dementia / Alzheimer''s five year average]],"")</f>
        <v>-1</v>
      </c>
      <c r="M253" s="25">
        <v>0</v>
      </c>
      <c r="N253" s="25">
        <v>1</v>
      </c>
      <c r="O253" s="25">
        <f>IFERROR(weekly_deaths_location_cause_and_excess_deaths_other_institution[[#This Row],[Circulatory deaths]]-weekly_deaths_location_cause_and_excess_deaths_other_institution[[#This Row],[Circulatory five year average]],"")</f>
        <v>-1</v>
      </c>
      <c r="P253" s="25">
        <v>0</v>
      </c>
      <c r="Q253" s="25">
        <v>0</v>
      </c>
      <c r="R253" s="25">
        <f>IFERROR(weekly_deaths_location_cause_and_excess_deaths_other_institution[[#This Row],[Respiratory deaths]]-weekly_deaths_location_cause_and_excess_deaths_other_institution[[#This Row],[Respiratory five year average]],"")</f>
        <v>0</v>
      </c>
      <c r="S253" s="25">
        <v>0</v>
      </c>
      <c r="T253" s="54">
        <v>1</v>
      </c>
      <c r="U253" s="54">
        <v>2</v>
      </c>
      <c r="V253" s="25">
        <f>IFERROR(weekly_deaths_location_cause_and_excess_deaths_other_institution[[#This Row],[Other causes]]-weekly_deaths_location_cause_and_excess_deaths_other_institution[[#This Row],[Other causes five year average]],"")</f>
        <v>-1</v>
      </c>
    </row>
    <row r="254" spans="1:22" x14ac:dyDescent="0.35">
      <c r="A254" s="14" t="s">
        <v>63</v>
      </c>
      <c r="B254" s="15">
        <v>28</v>
      </c>
      <c r="C254" s="16">
        <v>44389</v>
      </c>
      <c r="D254" s="59">
        <v>7</v>
      </c>
      <c r="E254" s="2">
        <v>4</v>
      </c>
      <c r="F254" s="2">
        <f>IFERROR(weekly_deaths_location_cause_and_excess_deaths_other_institution[[#This Row],[All causes]]-weekly_deaths_location_cause_and_excess_deaths_other_institution[[#This Row],[All causes five year average]],"")</f>
        <v>3</v>
      </c>
      <c r="G254" s="2">
        <v>1</v>
      </c>
      <c r="H254" s="2">
        <v>2</v>
      </c>
      <c r="I254" s="2">
        <f>IFERROR(weekly_deaths_location_cause_and_excess_deaths_other_institution[[#This Row],[Cancer deaths]]-weekly_deaths_location_cause_and_excess_deaths_other_institution[[#This Row],[Cancer five year average]],"")</f>
        <v>-1</v>
      </c>
      <c r="J254" s="2">
        <v>0</v>
      </c>
      <c r="K254" s="2">
        <v>2</v>
      </c>
      <c r="L254" s="2">
        <f>IFERROR(weekly_deaths_location_cause_and_excess_deaths_other_institution[[#This Row],[Dementia / Alzhemier''s deaths]]-weekly_deaths_location_cause_and_excess_deaths_other_institution[[#This Row],[Dementia / Alzheimer''s five year average]],"")</f>
        <v>-2</v>
      </c>
      <c r="M254" s="25">
        <v>0</v>
      </c>
      <c r="N254" s="25">
        <v>2</v>
      </c>
      <c r="O254" s="25">
        <f>IFERROR(weekly_deaths_location_cause_and_excess_deaths_other_institution[[#This Row],[Circulatory deaths]]-weekly_deaths_location_cause_and_excess_deaths_other_institution[[#This Row],[Circulatory five year average]],"")</f>
        <v>-2</v>
      </c>
      <c r="P254" s="25">
        <v>0</v>
      </c>
      <c r="Q254" s="25">
        <v>1</v>
      </c>
      <c r="R254" s="25">
        <f>IFERROR(weekly_deaths_location_cause_and_excess_deaths_other_institution[[#This Row],[Respiratory deaths]]-weekly_deaths_location_cause_and_excess_deaths_other_institution[[#This Row],[Respiratory five year average]],"")</f>
        <v>-1</v>
      </c>
      <c r="S254" s="25">
        <v>1</v>
      </c>
      <c r="T254" s="54">
        <v>5</v>
      </c>
      <c r="U254" s="54">
        <v>1</v>
      </c>
      <c r="V254" s="25">
        <f>IFERROR(weekly_deaths_location_cause_and_excess_deaths_other_institution[[#This Row],[Other causes]]-weekly_deaths_location_cause_and_excess_deaths_other_institution[[#This Row],[Other causes five year average]],"")</f>
        <v>4</v>
      </c>
    </row>
    <row r="255" spans="1:22" x14ac:dyDescent="0.35">
      <c r="A255" s="14" t="s">
        <v>63</v>
      </c>
      <c r="B255" s="15">
        <v>29</v>
      </c>
      <c r="C255" s="16">
        <v>44396</v>
      </c>
      <c r="D255" s="59">
        <v>6</v>
      </c>
      <c r="E255" s="2">
        <v>3</v>
      </c>
      <c r="F255" s="2">
        <f>IFERROR(weekly_deaths_location_cause_and_excess_deaths_other_institution[[#This Row],[All causes]]-weekly_deaths_location_cause_and_excess_deaths_other_institution[[#This Row],[All causes five year average]],"")</f>
        <v>3</v>
      </c>
      <c r="G255" s="2">
        <v>3</v>
      </c>
      <c r="H255" s="2">
        <v>2</v>
      </c>
      <c r="I255" s="2">
        <f>IFERROR(weekly_deaths_location_cause_and_excess_deaths_other_institution[[#This Row],[Cancer deaths]]-weekly_deaths_location_cause_and_excess_deaths_other_institution[[#This Row],[Cancer five year average]],"")</f>
        <v>1</v>
      </c>
      <c r="J255" s="2">
        <v>1</v>
      </c>
      <c r="K255" s="2">
        <v>2</v>
      </c>
      <c r="L255" s="2">
        <f>IFERROR(weekly_deaths_location_cause_and_excess_deaths_other_institution[[#This Row],[Dementia / Alzhemier''s deaths]]-weekly_deaths_location_cause_and_excess_deaths_other_institution[[#This Row],[Dementia / Alzheimer''s five year average]],"")</f>
        <v>-1</v>
      </c>
      <c r="M255" s="25">
        <v>0</v>
      </c>
      <c r="N255" s="25">
        <v>2</v>
      </c>
      <c r="O255" s="25">
        <f>IFERROR(weekly_deaths_location_cause_and_excess_deaths_other_institution[[#This Row],[Circulatory deaths]]-weekly_deaths_location_cause_and_excess_deaths_other_institution[[#This Row],[Circulatory five year average]],"")</f>
        <v>-2</v>
      </c>
      <c r="P255" s="25">
        <v>0</v>
      </c>
      <c r="Q255" s="25">
        <v>1</v>
      </c>
      <c r="R255" s="25">
        <f>IFERROR(weekly_deaths_location_cause_and_excess_deaths_other_institution[[#This Row],[Respiratory deaths]]-weekly_deaths_location_cause_and_excess_deaths_other_institution[[#This Row],[Respiratory five year average]],"")</f>
        <v>-1</v>
      </c>
      <c r="S255" s="25">
        <v>0</v>
      </c>
      <c r="T255" s="54">
        <v>2</v>
      </c>
      <c r="U255" s="54">
        <v>1</v>
      </c>
      <c r="V255" s="25">
        <f>IFERROR(weekly_deaths_location_cause_and_excess_deaths_other_institution[[#This Row],[Other causes]]-weekly_deaths_location_cause_and_excess_deaths_other_institution[[#This Row],[Other causes five year average]],"")</f>
        <v>1</v>
      </c>
    </row>
    <row r="256" spans="1:22" x14ac:dyDescent="0.35">
      <c r="A256" s="14" t="s">
        <v>63</v>
      </c>
      <c r="B256" s="15">
        <v>30</v>
      </c>
      <c r="C256" s="16">
        <v>44403</v>
      </c>
      <c r="D256" s="59">
        <v>5</v>
      </c>
      <c r="E256" s="2">
        <v>3</v>
      </c>
      <c r="F256" s="2">
        <f>IFERROR(weekly_deaths_location_cause_and_excess_deaths_other_institution[[#This Row],[All causes]]-weekly_deaths_location_cause_and_excess_deaths_other_institution[[#This Row],[All causes five year average]],"")</f>
        <v>2</v>
      </c>
      <c r="G256" s="2">
        <v>3</v>
      </c>
      <c r="H256" s="2">
        <v>1</v>
      </c>
      <c r="I256" s="2">
        <f>IFERROR(weekly_deaths_location_cause_and_excess_deaths_other_institution[[#This Row],[Cancer deaths]]-weekly_deaths_location_cause_and_excess_deaths_other_institution[[#This Row],[Cancer five year average]],"")</f>
        <v>2</v>
      </c>
      <c r="J256" s="2">
        <v>1</v>
      </c>
      <c r="K256" s="2">
        <v>1</v>
      </c>
      <c r="L256" s="2">
        <f>IFERROR(weekly_deaths_location_cause_and_excess_deaths_other_institution[[#This Row],[Dementia / Alzhemier''s deaths]]-weekly_deaths_location_cause_and_excess_deaths_other_institution[[#This Row],[Dementia / Alzheimer''s five year average]],"")</f>
        <v>0</v>
      </c>
      <c r="M256" s="25">
        <v>0</v>
      </c>
      <c r="N256" s="25">
        <v>3</v>
      </c>
      <c r="O256" s="25">
        <f>IFERROR(weekly_deaths_location_cause_and_excess_deaths_other_institution[[#This Row],[Circulatory deaths]]-weekly_deaths_location_cause_and_excess_deaths_other_institution[[#This Row],[Circulatory five year average]],"")</f>
        <v>-3</v>
      </c>
      <c r="P256" s="25">
        <v>0</v>
      </c>
      <c r="Q256" s="25">
        <v>1</v>
      </c>
      <c r="R256" s="25">
        <f>IFERROR(weekly_deaths_location_cause_and_excess_deaths_other_institution[[#This Row],[Respiratory deaths]]-weekly_deaths_location_cause_and_excess_deaths_other_institution[[#This Row],[Respiratory five year average]],"")</f>
        <v>-1</v>
      </c>
      <c r="S256" s="25">
        <v>0</v>
      </c>
      <c r="T256" s="54">
        <v>1</v>
      </c>
      <c r="U256" s="54">
        <v>1</v>
      </c>
      <c r="V256" s="25">
        <f>IFERROR(weekly_deaths_location_cause_and_excess_deaths_other_institution[[#This Row],[Other causes]]-weekly_deaths_location_cause_and_excess_deaths_other_institution[[#This Row],[Other causes five year average]],"")</f>
        <v>0</v>
      </c>
    </row>
    <row r="257" spans="1:22" x14ac:dyDescent="0.35">
      <c r="A257" s="14" t="s">
        <v>63</v>
      </c>
      <c r="B257" s="15">
        <v>31</v>
      </c>
      <c r="C257" s="16">
        <v>44410</v>
      </c>
      <c r="D257" s="59">
        <v>9</v>
      </c>
      <c r="E257" s="2">
        <v>5</v>
      </c>
      <c r="F257" s="2">
        <f>IFERROR(weekly_deaths_location_cause_and_excess_deaths_other_institution[[#This Row],[All causes]]-weekly_deaths_location_cause_and_excess_deaths_other_institution[[#This Row],[All causes five year average]],"")</f>
        <v>4</v>
      </c>
      <c r="G257" s="2">
        <v>3</v>
      </c>
      <c r="H257" s="2">
        <v>3</v>
      </c>
      <c r="I257" s="2">
        <f>IFERROR(weekly_deaths_location_cause_and_excess_deaths_other_institution[[#This Row],[Cancer deaths]]-weekly_deaths_location_cause_and_excess_deaths_other_institution[[#This Row],[Cancer five year average]],"")</f>
        <v>0</v>
      </c>
      <c r="J257" s="2">
        <v>1</v>
      </c>
      <c r="K257" s="2">
        <v>1</v>
      </c>
      <c r="L257" s="2">
        <f>IFERROR(weekly_deaths_location_cause_and_excess_deaths_other_institution[[#This Row],[Dementia / Alzhemier''s deaths]]-weekly_deaths_location_cause_and_excess_deaths_other_institution[[#This Row],[Dementia / Alzheimer''s five year average]],"")</f>
        <v>0</v>
      </c>
      <c r="M257" s="25">
        <v>0</v>
      </c>
      <c r="N257" s="25">
        <v>1</v>
      </c>
      <c r="O257" s="25">
        <f>IFERROR(weekly_deaths_location_cause_and_excess_deaths_other_institution[[#This Row],[Circulatory deaths]]-weekly_deaths_location_cause_and_excess_deaths_other_institution[[#This Row],[Circulatory five year average]],"")</f>
        <v>-1</v>
      </c>
      <c r="P257" s="25">
        <v>2</v>
      </c>
      <c r="Q257" s="25">
        <v>1</v>
      </c>
      <c r="R257" s="25">
        <f>IFERROR(weekly_deaths_location_cause_and_excess_deaths_other_institution[[#This Row],[Respiratory deaths]]-weekly_deaths_location_cause_and_excess_deaths_other_institution[[#This Row],[Respiratory five year average]],"")</f>
        <v>1</v>
      </c>
      <c r="S257" s="25">
        <v>0</v>
      </c>
      <c r="T257" s="54">
        <v>3</v>
      </c>
      <c r="U257" s="54">
        <v>1</v>
      </c>
      <c r="V257" s="25">
        <f>IFERROR(weekly_deaths_location_cause_and_excess_deaths_other_institution[[#This Row],[Other causes]]-weekly_deaths_location_cause_and_excess_deaths_other_institution[[#This Row],[Other causes five year average]],"")</f>
        <v>2</v>
      </c>
    </row>
    <row r="258" spans="1:22" x14ac:dyDescent="0.35">
      <c r="A258" s="14" t="s">
        <v>63</v>
      </c>
      <c r="B258" s="15">
        <v>32</v>
      </c>
      <c r="C258" s="16">
        <v>44417</v>
      </c>
      <c r="D258" s="59">
        <v>6</v>
      </c>
      <c r="E258" s="2">
        <v>4</v>
      </c>
      <c r="F258" s="2">
        <f>IFERROR(weekly_deaths_location_cause_and_excess_deaths_other_institution[[#This Row],[All causes]]-weekly_deaths_location_cause_and_excess_deaths_other_institution[[#This Row],[All causes five year average]],"")</f>
        <v>2</v>
      </c>
      <c r="G258" s="2">
        <v>3</v>
      </c>
      <c r="H258" s="2">
        <v>3</v>
      </c>
      <c r="I258" s="2">
        <f>IFERROR(weekly_deaths_location_cause_and_excess_deaths_other_institution[[#This Row],[Cancer deaths]]-weekly_deaths_location_cause_and_excess_deaths_other_institution[[#This Row],[Cancer five year average]],"")</f>
        <v>0</v>
      </c>
      <c r="J258" s="2">
        <v>0</v>
      </c>
      <c r="K258" s="2">
        <v>1</v>
      </c>
      <c r="L258" s="2">
        <f>IFERROR(weekly_deaths_location_cause_and_excess_deaths_other_institution[[#This Row],[Dementia / Alzhemier''s deaths]]-weekly_deaths_location_cause_and_excess_deaths_other_institution[[#This Row],[Dementia / Alzheimer''s five year average]],"")</f>
        <v>-1</v>
      </c>
      <c r="M258" s="25">
        <v>3</v>
      </c>
      <c r="N258" s="25">
        <v>1</v>
      </c>
      <c r="O258" s="25">
        <f>IFERROR(weekly_deaths_location_cause_and_excess_deaths_other_institution[[#This Row],[Circulatory deaths]]-weekly_deaths_location_cause_and_excess_deaths_other_institution[[#This Row],[Circulatory five year average]],"")</f>
        <v>2</v>
      </c>
      <c r="P258" s="25">
        <v>0</v>
      </c>
      <c r="Q258" s="25">
        <v>0</v>
      </c>
      <c r="R258" s="25">
        <f>IFERROR(weekly_deaths_location_cause_and_excess_deaths_other_institution[[#This Row],[Respiratory deaths]]-weekly_deaths_location_cause_and_excess_deaths_other_institution[[#This Row],[Respiratory five year average]],"")</f>
        <v>0</v>
      </c>
      <c r="S258" s="25">
        <v>0</v>
      </c>
      <c r="T258" s="54">
        <v>0</v>
      </c>
      <c r="U258" s="54">
        <v>2</v>
      </c>
      <c r="V258" s="25">
        <f>IFERROR(weekly_deaths_location_cause_and_excess_deaths_other_institution[[#This Row],[Other causes]]-weekly_deaths_location_cause_and_excess_deaths_other_institution[[#This Row],[Other causes five year average]],"")</f>
        <v>-2</v>
      </c>
    </row>
    <row r="259" spans="1:22" x14ac:dyDescent="0.35">
      <c r="A259" s="14" t="s">
        <v>63</v>
      </c>
      <c r="B259" s="15">
        <v>33</v>
      </c>
      <c r="C259" s="16">
        <v>44424</v>
      </c>
      <c r="D259" s="59">
        <v>4</v>
      </c>
      <c r="E259" s="2">
        <v>6</v>
      </c>
      <c r="F259" s="2">
        <f>IFERROR(weekly_deaths_location_cause_and_excess_deaths_other_institution[[#This Row],[All causes]]-weekly_deaths_location_cause_and_excess_deaths_other_institution[[#This Row],[All causes five year average]],"")</f>
        <v>-2</v>
      </c>
      <c r="G259" s="2">
        <v>3</v>
      </c>
      <c r="H259" s="2">
        <v>4</v>
      </c>
      <c r="I259" s="2">
        <f>IFERROR(weekly_deaths_location_cause_and_excess_deaths_other_institution[[#This Row],[Cancer deaths]]-weekly_deaths_location_cause_and_excess_deaths_other_institution[[#This Row],[Cancer five year average]],"")</f>
        <v>-1</v>
      </c>
      <c r="J259" s="2">
        <v>0</v>
      </c>
      <c r="K259" s="2">
        <v>2</v>
      </c>
      <c r="L259" s="2">
        <f>IFERROR(weekly_deaths_location_cause_and_excess_deaths_other_institution[[#This Row],[Dementia / Alzhemier''s deaths]]-weekly_deaths_location_cause_and_excess_deaths_other_institution[[#This Row],[Dementia / Alzheimer''s five year average]],"")</f>
        <v>-2</v>
      </c>
      <c r="M259" s="25">
        <v>1</v>
      </c>
      <c r="N259" s="25">
        <v>2</v>
      </c>
      <c r="O259" s="25">
        <f>IFERROR(weekly_deaths_location_cause_and_excess_deaths_other_institution[[#This Row],[Circulatory deaths]]-weekly_deaths_location_cause_and_excess_deaths_other_institution[[#This Row],[Circulatory five year average]],"")</f>
        <v>-1</v>
      </c>
      <c r="P259" s="25">
        <v>0</v>
      </c>
      <c r="Q259" s="25">
        <v>1</v>
      </c>
      <c r="R259" s="25">
        <f>IFERROR(weekly_deaths_location_cause_and_excess_deaths_other_institution[[#This Row],[Respiratory deaths]]-weekly_deaths_location_cause_and_excess_deaths_other_institution[[#This Row],[Respiratory five year average]],"")</f>
        <v>-1</v>
      </c>
      <c r="S259" s="25">
        <v>0</v>
      </c>
      <c r="T259" s="54">
        <v>0</v>
      </c>
      <c r="U259" s="54">
        <v>1</v>
      </c>
      <c r="V259" s="25">
        <f>IFERROR(weekly_deaths_location_cause_and_excess_deaths_other_institution[[#This Row],[Other causes]]-weekly_deaths_location_cause_and_excess_deaths_other_institution[[#This Row],[Other causes five year average]],"")</f>
        <v>-1</v>
      </c>
    </row>
    <row r="260" spans="1:22" x14ac:dyDescent="0.35">
      <c r="A260" s="14" t="s">
        <v>63</v>
      </c>
      <c r="B260" s="15">
        <v>34</v>
      </c>
      <c r="C260" s="16">
        <v>44431</v>
      </c>
      <c r="D260" s="59">
        <v>1</v>
      </c>
      <c r="E260" s="2">
        <v>5</v>
      </c>
      <c r="F260" s="2">
        <f>IFERROR(weekly_deaths_location_cause_and_excess_deaths_other_institution[[#This Row],[All causes]]-weekly_deaths_location_cause_and_excess_deaths_other_institution[[#This Row],[All causes five year average]],"")</f>
        <v>-4</v>
      </c>
      <c r="G260" s="2">
        <v>1</v>
      </c>
      <c r="H260" s="2">
        <v>3</v>
      </c>
      <c r="I260" s="2">
        <f>IFERROR(weekly_deaths_location_cause_and_excess_deaths_other_institution[[#This Row],[Cancer deaths]]-weekly_deaths_location_cause_and_excess_deaths_other_institution[[#This Row],[Cancer five year average]],"")</f>
        <v>-2</v>
      </c>
      <c r="J260" s="2">
        <v>0</v>
      </c>
      <c r="K260" s="2">
        <v>2</v>
      </c>
      <c r="L260" s="2">
        <f>IFERROR(weekly_deaths_location_cause_and_excess_deaths_other_institution[[#This Row],[Dementia / Alzhemier''s deaths]]-weekly_deaths_location_cause_and_excess_deaths_other_institution[[#This Row],[Dementia / Alzheimer''s five year average]],"")</f>
        <v>-2</v>
      </c>
      <c r="M260" s="25">
        <v>0</v>
      </c>
      <c r="N260" s="25">
        <v>1</v>
      </c>
      <c r="O260" s="25">
        <f>IFERROR(weekly_deaths_location_cause_and_excess_deaths_other_institution[[#This Row],[Circulatory deaths]]-weekly_deaths_location_cause_and_excess_deaths_other_institution[[#This Row],[Circulatory five year average]],"")</f>
        <v>-1</v>
      </c>
      <c r="P260" s="25">
        <v>0</v>
      </c>
      <c r="Q260" s="25">
        <v>1</v>
      </c>
      <c r="R260" s="25">
        <f>IFERROR(weekly_deaths_location_cause_and_excess_deaths_other_institution[[#This Row],[Respiratory deaths]]-weekly_deaths_location_cause_and_excess_deaths_other_institution[[#This Row],[Respiratory five year average]],"")</f>
        <v>-1</v>
      </c>
      <c r="S260" s="25">
        <v>0</v>
      </c>
      <c r="T260" s="54">
        <v>0</v>
      </c>
      <c r="U260" s="54">
        <v>2</v>
      </c>
      <c r="V260" s="25">
        <f>IFERROR(weekly_deaths_location_cause_and_excess_deaths_other_institution[[#This Row],[Other causes]]-weekly_deaths_location_cause_and_excess_deaths_other_institution[[#This Row],[Other causes five year average]],"")</f>
        <v>-2</v>
      </c>
    </row>
    <row r="261" spans="1:22" x14ac:dyDescent="0.35">
      <c r="A261" s="14" t="s">
        <v>63</v>
      </c>
      <c r="B261" s="15">
        <v>35</v>
      </c>
      <c r="C261" s="16">
        <v>44438</v>
      </c>
      <c r="D261" s="59">
        <v>6</v>
      </c>
      <c r="E261" s="2">
        <v>5</v>
      </c>
      <c r="F261" s="2">
        <f>IFERROR(weekly_deaths_location_cause_and_excess_deaths_other_institution[[#This Row],[All causes]]-weekly_deaths_location_cause_and_excess_deaths_other_institution[[#This Row],[All causes five year average]],"")</f>
        <v>1</v>
      </c>
      <c r="G261" s="2">
        <v>3</v>
      </c>
      <c r="H261" s="2">
        <v>3</v>
      </c>
      <c r="I261" s="2">
        <f>IFERROR(weekly_deaths_location_cause_and_excess_deaths_other_institution[[#This Row],[Cancer deaths]]-weekly_deaths_location_cause_and_excess_deaths_other_institution[[#This Row],[Cancer five year average]],"")</f>
        <v>0</v>
      </c>
      <c r="J261" s="2">
        <v>1</v>
      </c>
      <c r="K261" s="2">
        <v>1</v>
      </c>
      <c r="L261" s="2">
        <f>IFERROR(weekly_deaths_location_cause_and_excess_deaths_other_institution[[#This Row],[Dementia / Alzhemier''s deaths]]-weekly_deaths_location_cause_and_excess_deaths_other_institution[[#This Row],[Dementia / Alzheimer''s five year average]],"")</f>
        <v>0</v>
      </c>
      <c r="M261" s="25">
        <v>1</v>
      </c>
      <c r="N261" s="25">
        <v>1</v>
      </c>
      <c r="O261" s="25">
        <f>IFERROR(weekly_deaths_location_cause_and_excess_deaths_other_institution[[#This Row],[Circulatory deaths]]-weekly_deaths_location_cause_and_excess_deaths_other_institution[[#This Row],[Circulatory five year average]],"")</f>
        <v>0</v>
      </c>
      <c r="P261" s="25">
        <v>0</v>
      </c>
      <c r="Q261" s="25">
        <v>0</v>
      </c>
      <c r="R261" s="25">
        <f>IFERROR(weekly_deaths_location_cause_and_excess_deaths_other_institution[[#This Row],[Respiratory deaths]]-weekly_deaths_location_cause_and_excess_deaths_other_institution[[#This Row],[Respiratory five year average]],"")</f>
        <v>0</v>
      </c>
      <c r="S261" s="25">
        <v>1</v>
      </c>
      <c r="T261" s="54">
        <v>0</v>
      </c>
      <c r="U261" s="54">
        <v>3</v>
      </c>
      <c r="V261" s="25">
        <f>IFERROR(weekly_deaths_location_cause_and_excess_deaths_other_institution[[#This Row],[Other causes]]-weekly_deaths_location_cause_and_excess_deaths_other_institution[[#This Row],[Other causes five year average]],"")</f>
        <v>-3</v>
      </c>
    </row>
    <row r="262" spans="1:22" x14ac:dyDescent="0.35">
      <c r="A262" s="14" t="s">
        <v>63</v>
      </c>
      <c r="B262" s="15">
        <v>36</v>
      </c>
      <c r="C262" s="16">
        <v>44445</v>
      </c>
      <c r="D262" s="59">
        <v>8</v>
      </c>
      <c r="E262" s="2">
        <v>5</v>
      </c>
      <c r="F262" s="2">
        <f>IFERROR(weekly_deaths_location_cause_and_excess_deaths_other_institution[[#This Row],[All causes]]-weekly_deaths_location_cause_and_excess_deaths_other_institution[[#This Row],[All causes five year average]],"")</f>
        <v>3</v>
      </c>
      <c r="G262" s="2">
        <v>0</v>
      </c>
      <c r="H262" s="2">
        <v>3</v>
      </c>
      <c r="I262" s="2">
        <f>IFERROR(weekly_deaths_location_cause_and_excess_deaths_other_institution[[#This Row],[Cancer deaths]]-weekly_deaths_location_cause_and_excess_deaths_other_institution[[#This Row],[Cancer five year average]],"")</f>
        <v>-3</v>
      </c>
      <c r="J262" s="2">
        <v>0</v>
      </c>
      <c r="K262" s="2">
        <v>2</v>
      </c>
      <c r="L262" s="2">
        <f>IFERROR(weekly_deaths_location_cause_and_excess_deaths_other_institution[[#This Row],[Dementia / Alzhemier''s deaths]]-weekly_deaths_location_cause_and_excess_deaths_other_institution[[#This Row],[Dementia / Alzheimer''s five year average]],"")</f>
        <v>-2</v>
      </c>
      <c r="M262" s="25">
        <v>1</v>
      </c>
      <c r="N262" s="25">
        <v>2</v>
      </c>
      <c r="O262" s="25">
        <f>IFERROR(weekly_deaths_location_cause_and_excess_deaths_other_institution[[#This Row],[Circulatory deaths]]-weekly_deaths_location_cause_and_excess_deaths_other_institution[[#This Row],[Circulatory five year average]],"")</f>
        <v>-1</v>
      </c>
      <c r="P262" s="25">
        <v>1</v>
      </c>
      <c r="Q262" s="25">
        <v>1</v>
      </c>
      <c r="R262" s="25">
        <f>IFERROR(weekly_deaths_location_cause_and_excess_deaths_other_institution[[#This Row],[Respiratory deaths]]-weekly_deaths_location_cause_and_excess_deaths_other_institution[[#This Row],[Respiratory five year average]],"")</f>
        <v>0</v>
      </c>
      <c r="S262" s="25">
        <v>0</v>
      </c>
      <c r="T262" s="54">
        <v>6</v>
      </c>
      <c r="U262" s="54">
        <v>0</v>
      </c>
      <c r="V262" s="25">
        <f>IFERROR(weekly_deaths_location_cause_and_excess_deaths_other_institution[[#This Row],[Other causes]]-weekly_deaths_location_cause_and_excess_deaths_other_institution[[#This Row],[Other causes five year average]],"")</f>
        <v>6</v>
      </c>
    </row>
    <row r="263" spans="1:22" x14ac:dyDescent="0.35">
      <c r="A263" s="14" t="s">
        <v>63</v>
      </c>
      <c r="B263" s="15">
        <v>37</v>
      </c>
      <c r="C263" s="16">
        <v>44452</v>
      </c>
      <c r="D263" s="59">
        <v>9</v>
      </c>
      <c r="E263" s="2">
        <v>5</v>
      </c>
      <c r="F263" s="2">
        <f>IFERROR(weekly_deaths_location_cause_and_excess_deaths_other_institution[[#This Row],[All causes]]-weekly_deaths_location_cause_and_excess_deaths_other_institution[[#This Row],[All causes five year average]],"")</f>
        <v>4</v>
      </c>
      <c r="G263" s="2">
        <v>2</v>
      </c>
      <c r="H263" s="2">
        <v>3</v>
      </c>
      <c r="I263" s="2">
        <f>IFERROR(weekly_deaths_location_cause_and_excess_deaths_other_institution[[#This Row],[Cancer deaths]]-weekly_deaths_location_cause_and_excess_deaths_other_institution[[#This Row],[Cancer five year average]],"")</f>
        <v>-1</v>
      </c>
      <c r="J263" s="2">
        <v>1</v>
      </c>
      <c r="K263" s="2">
        <v>1</v>
      </c>
      <c r="L263" s="2">
        <f>IFERROR(weekly_deaths_location_cause_and_excess_deaths_other_institution[[#This Row],[Dementia / Alzhemier''s deaths]]-weekly_deaths_location_cause_and_excess_deaths_other_institution[[#This Row],[Dementia / Alzheimer''s five year average]],"")</f>
        <v>0</v>
      </c>
      <c r="M263" s="25">
        <v>1</v>
      </c>
      <c r="N263" s="25">
        <v>2</v>
      </c>
      <c r="O263" s="25">
        <f>IFERROR(weekly_deaths_location_cause_and_excess_deaths_other_institution[[#This Row],[Circulatory deaths]]-weekly_deaths_location_cause_and_excess_deaths_other_institution[[#This Row],[Circulatory five year average]],"")</f>
        <v>-1</v>
      </c>
      <c r="P263" s="25">
        <v>1</v>
      </c>
      <c r="Q263" s="25">
        <v>2</v>
      </c>
      <c r="R263" s="25">
        <f>IFERROR(weekly_deaths_location_cause_and_excess_deaths_other_institution[[#This Row],[Respiratory deaths]]-weekly_deaths_location_cause_and_excess_deaths_other_institution[[#This Row],[Respiratory five year average]],"")</f>
        <v>-1</v>
      </c>
      <c r="S263" s="25">
        <v>1</v>
      </c>
      <c r="T263" s="54">
        <v>3</v>
      </c>
      <c r="U263" s="54">
        <v>2</v>
      </c>
      <c r="V263" s="25">
        <f>IFERROR(weekly_deaths_location_cause_and_excess_deaths_other_institution[[#This Row],[Other causes]]-weekly_deaths_location_cause_and_excess_deaths_other_institution[[#This Row],[Other causes five year average]],"")</f>
        <v>1</v>
      </c>
    </row>
    <row r="264" spans="1:22" x14ac:dyDescent="0.35">
      <c r="A264" s="14" t="s">
        <v>63</v>
      </c>
      <c r="B264" s="15">
        <v>38</v>
      </c>
      <c r="C264" s="16">
        <v>44459</v>
      </c>
      <c r="D264" s="59">
        <v>6</v>
      </c>
      <c r="E264" s="2">
        <v>4</v>
      </c>
      <c r="F264" s="2">
        <f>IFERROR(weekly_deaths_location_cause_and_excess_deaths_other_institution[[#This Row],[All causes]]-weekly_deaths_location_cause_and_excess_deaths_other_institution[[#This Row],[All causes five year average]],"")</f>
        <v>2</v>
      </c>
      <c r="G264" s="2">
        <v>5</v>
      </c>
      <c r="H264" s="2">
        <v>2</v>
      </c>
      <c r="I264" s="2">
        <f>IFERROR(weekly_deaths_location_cause_and_excess_deaths_other_institution[[#This Row],[Cancer deaths]]-weekly_deaths_location_cause_and_excess_deaths_other_institution[[#This Row],[Cancer five year average]],"")</f>
        <v>3</v>
      </c>
      <c r="J264" s="2">
        <v>0</v>
      </c>
      <c r="K264" s="2">
        <v>1</v>
      </c>
      <c r="L264" s="2">
        <f>IFERROR(weekly_deaths_location_cause_and_excess_deaths_other_institution[[#This Row],[Dementia / Alzhemier''s deaths]]-weekly_deaths_location_cause_and_excess_deaths_other_institution[[#This Row],[Dementia / Alzheimer''s five year average]],"")</f>
        <v>-1</v>
      </c>
      <c r="M264" s="25">
        <v>0</v>
      </c>
      <c r="N264" s="25">
        <v>2</v>
      </c>
      <c r="O264" s="25">
        <f>IFERROR(weekly_deaths_location_cause_and_excess_deaths_other_institution[[#This Row],[Circulatory deaths]]-weekly_deaths_location_cause_and_excess_deaths_other_institution[[#This Row],[Circulatory five year average]],"")</f>
        <v>-2</v>
      </c>
      <c r="P264" s="25">
        <v>1</v>
      </c>
      <c r="Q264" s="25">
        <v>1</v>
      </c>
      <c r="R264" s="25">
        <f>IFERROR(weekly_deaths_location_cause_and_excess_deaths_other_institution[[#This Row],[Respiratory deaths]]-weekly_deaths_location_cause_and_excess_deaths_other_institution[[#This Row],[Respiratory five year average]],"")</f>
        <v>0</v>
      </c>
      <c r="S264" s="25">
        <v>0</v>
      </c>
      <c r="T264" s="54">
        <v>0</v>
      </c>
      <c r="U264" s="54">
        <v>1</v>
      </c>
      <c r="V264" s="25">
        <f>IFERROR(weekly_deaths_location_cause_and_excess_deaths_other_institution[[#This Row],[Other causes]]-weekly_deaths_location_cause_and_excess_deaths_other_institution[[#This Row],[Other causes five year average]],"")</f>
        <v>-1</v>
      </c>
    </row>
    <row r="265" spans="1:22" x14ac:dyDescent="0.35">
      <c r="A265" s="14" t="s">
        <v>63</v>
      </c>
      <c r="B265" s="15">
        <v>39</v>
      </c>
      <c r="C265" s="16">
        <v>44466</v>
      </c>
      <c r="D265" s="59">
        <v>6</v>
      </c>
      <c r="E265" s="2">
        <v>5</v>
      </c>
      <c r="F265" s="2">
        <f>IFERROR(weekly_deaths_location_cause_and_excess_deaths_other_institution[[#This Row],[All causes]]-weekly_deaths_location_cause_and_excess_deaths_other_institution[[#This Row],[All causes five year average]],"")</f>
        <v>1</v>
      </c>
      <c r="G265" s="2">
        <v>2</v>
      </c>
      <c r="H265" s="2">
        <v>2</v>
      </c>
      <c r="I265" s="2">
        <f>IFERROR(weekly_deaths_location_cause_and_excess_deaths_other_institution[[#This Row],[Cancer deaths]]-weekly_deaths_location_cause_and_excess_deaths_other_institution[[#This Row],[Cancer five year average]],"")</f>
        <v>0</v>
      </c>
      <c r="J265" s="2">
        <v>2</v>
      </c>
      <c r="K265" s="2">
        <v>2</v>
      </c>
      <c r="L265" s="2">
        <f>IFERROR(weekly_deaths_location_cause_and_excess_deaths_other_institution[[#This Row],[Dementia / Alzhemier''s deaths]]-weekly_deaths_location_cause_and_excess_deaths_other_institution[[#This Row],[Dementia / Alzheimer''s five year average]],"")</f>
        <v>0</v>
      </c>
      <c r="M265" s="25">
        <v>0</v>
      </c>
      <c r="N265" s="25">
        <v>1</v>
      </c>
      <c r="O265" s="25">
        <f>IFERROR(weekly_deaths_location_cause_and_excess_deaths_other_institution[[#This Row],[Circulatory deaths]]-weekly_deaths_location_cause_and_excess_deaths_other_institution[[#This Row],[Circulatory five year average]],"")</f>
        <v>-1</v>
      </c>
      <c r="P265" s="25">
        <v>1</v>
      </c>
      <c r="Q265" s="25">
        <v>2</v>
      </c>
      <c r="R265" s="25">
        <f>IFERROR(weekly_deaths_location_cause_and_excess_deaths_other_institution[[#This Row],[Respiratory deaths]]-weekly_deaths_location_cause_and_excess_deaths_other_institution[[#This Row],[Respiratory five year average]],"")</f>
        <v>-1</v>
      </c>
      <c r="S265" s="25">
        <v>0</v>
      </c>
      <c r="T265" s="54">
        <v>1</v>
      </c>
      <c r="U265" s="54">
        <v>2</v>
      </c>
      <c r="V265" s="25">
        <f>IFERROR(weekly_deaths_location_cause_and_excess_deaths_other_institution[[#This Row],[Other causes]]-weekly_deaths_location_cause_and_excess_deaths_other_institution[[#This Row],[Other causes five year average]],"")</f>
        <v>-1</v>
      </c>
    </row>
    <row r="266" spans="1:22" x14ac:dyDescent="0.35">
      <c r="A266" s="14" t="s">
        <v>63</v>
      </c>
      <c r="B266" s="15">
        <v>40</v>
      </c>
      <c r="C266" s="16">
        <v>44473</v>
      </c>
      <c r="D266" s="59">
        <v>6</v>
      </c>
      <c r="E266" s="2">
        <v>4</v>
      </c>
      <c r="F266" s="2">
        <f>IFERROR(weekly_deaths_location_cause_and_excess_deaths_other_institution[[#This Row],[All causes]]-weekly_deaths_location_cause_and_excess_deaths_other_institution[[#This Row],[All causes five year average]],"")</f>
        <v>2</v>
      </c>
      <c r="G266" s="2">
        <v>2</v>
      </c>
      <c r="H266" s="2">
        <v>2</v>
      </c>
      <c r="I266" s="2">
        <f>IFERROR(weekly_deaths_location_cause_and_excess_deaths_other_institution[[#This Row],[Cancer deaths]]-weekly_deaths_location_cause_and_excess_deaths_other_institution[[#This Row],[Cancer five year average]],"")</f>
        <v>0</v>
      </c>
      <c r="J266" s="2">
        <v>1</v>
      </c>
      <c r="K266" s="2">
        <v>2</v>
      </c>
      <c r="L266" s="2">
        <f>IFERROR(weekly_deaths_location_cause_and_excess_deaths_other_institution[[#This Row],[Dementia / Alzhemier''s deaths]]-weekly_deaths_location_cause_and_excess_deaths_other_institution[[#This Row],[Dementia / Alzheimer''s five year average]],"")</f>
        <v>-1</v>
      </c>
      <c r="M266" s="25">
        <v>1</v>
      </c>
      <c r="N266" s="25">
        <v>1</v>
      </c>
      <c r="O266" s="25">
        <f>IFERROR(weekly_deaths_location_cause_and_excess_deaths_other_institution[[#This Row],[Circulatory deaths]]-weekly_deaths_location_cause_and_excess_deaths_other_institution[[#This Row],[Circulatory five year average]],"")</f>
        <v>0</v>
      </c>
      <c r="P266" s="25">
        <v>0</v>
      </c>
      <c r="Q266" s="25">
        <v>0</v>
      </c>
      <c r="R266" s="25">
        <f>IFERROR(weekly_deaths_location_cause_and_excess_deaths_other_institution[[#This Row],[Respiratory deaths]]-weekly_deaths_location_cause_and_excess_deaths_other_institution[[#This Row],[Respiratory five year average]],"")</f>
        <v>0</v>
      </c>
      <c r="S266" s="25">
        <v>0</v>
      </c>
      <c r="T266" s="54">
        <v>2</v>
      </c>
      <c r="U266" s="54">
        <v>2</v>
      </c>
      <c r="V266" s="25">
        <f>IFERROR(weekly_deaths_location_cause_and_excess_deaths_other_institution[[#This Row],[Other causes]]-weekly_deaths_location_cause_and_excess_deaths_other_institution[[#This Row],[Other causes five year average]],"")</f>
        <v>0</v>
      </c>
    </row>
    <row r="267" spans="1:22" x14ac:dyDescent="0.35">
      <c r="A267" s="14" t="s">
        <v>63</v>
      </c>
      <c r="B267" s="15">
        <v>41</v>
      </c>
      <c r="C267" s="16">
        <v>44480</v>
      </c>
      <c r="D267" s="59">
        <v>10</v>
      </c>
      <c r="E267" s="2">
        <v>4</v>
      </c>
      <c r="F267" s="2">
        <f>IFERROR(weekly_deaths_location_cause_and_excess_deaths_other_institution[[#This Row],[All causes]]-weekly_deaths_location_cause_and_excess_deaths_other_institution[[#This Row],[All causes five year average]],"")</f>
        <v>6</v>
      </c>
      <c r="G267" s="2">
        <v>3</v>
      </c>
      <c r="H267" s="2">
        <v>2</v>
      </c>
      <c r="I267" s="2">
        <f>IFERROR(weekly_deaths_location_cause_and_excess_deaths_other_institution[[#This Row],[Cancer deaths]]-weekly_deaths_location_cause_and_excess_deaths_other_institution[[#This Row],[Cancer five year average]],"")</f>
        <v>1</v>
      </c>
      <c r="J267" s="2">
        <v>3</v>
      </c>
      <c r="K267" s="2">
        <v>1</v>
      </c>
      <c r="L267" s="2">
        <f>IFERROR(weekly_deaths_location_cause_and_excess_deaths_other_institution[[#This Row],[Dementia / Alzhemier''s deaths]]-weekly_deaths_location_cause_and_excess_deaths_other_institution[[#This Row],[Dementia / Alzheimer''s five year average]],"")</f>
        <v>2</v>
      </c>
      <c r="M267" s="25">
        <v>0</v>
      </c>
      <c r="N267" s="25">
        <v>2</v>
      </c>
      <c r="O267" s="25">
        <f>IFERROR(weekly_deaths_location_cause_and_excess_deaths_other_institution[[#This Row],[Circulatory deaths]]-weekly_deaths_location_cause_and_excess_deaths_other_institution[[#This Row],[Circulatory five year average]],"")</f>
        <v>-2</v>
      </c>
      <c r="P267" s="25">
        <v>1</v>
      </c>
      <c r="Q267" s="25">
        <v>1</v>
      </c>
      <c r="R267" s="25">
        <f>IFERROR(weekly_deaths_location_cause_and_excess_deaths_other_institution[[#This Row],[Respiratory deaths]]-weekly_deaths_location_cause_and_excess_deaths_other_institution[[#This Row],[Respiratory five year average]],"")</f>
        <v>0</v>
      </c>
      <c r="S267" s="25">
        <v>1</v>
      </c>
      <c r="T267" s="54">
        <v>2</v>
      </c>
      <c r="U267" s="54">
        <v>2</v>
      </c>
      <c r="V267" s="25">
        <f>IFERROR(weekly_deaths_location_cause_and_excess_deaths_other_institution[[#This Row],[Other causes]]-weekly_deaths_location_cause_and_excess_deaths_other_institution[[#This Row],[Other causes five year average]],"")</f>
        <v>0</v>
      </c>
    </row>
    <row r="268" spans="1:22" x14ac:dyDescent="0.35">
      <c r="A268" s="14" t="s">
        <v>63</v>
      </c>
      <c r="B268" s="15">
        <v>42</v>
      </c>
      <c r="C268" s="16">
        <v>44487</v>
      </c>
      <c r="D268" s="59">
        <v>6</v>
      </c>
      <c r="E268" s="2">
        <v>5</v>
      </c>
      <c r="F268" s="2">
        <f>IFERROR(weekly_deaths_location_cause_and_excess_deaths_other_institution[[#This Row],[All causes]]-weekly_deaths_location_cause_and_excess_deaths_other_institution[[#This Row],[All causes five year average]],"")</f>
        <v>1</v>
      </c>
      <c r="G268" s="2">
        <v>3</v>
      </c>
      <c r="H268" s="2">
        <v>2</v>
      </c>
      <c r="I268" s="2">
        <f>IFERROR(weekly_deaths_location_cause_and_excess_deaths_other_institution[[#This Row],[Cancer deaths]]-weekly_deaths_location_cause_and_excess_deaths_other_institution[[#This Row],[Cancer five year average]],"")</f>
        <v>1</v>
      </c>
      <c r="J268" s="2">
        <v>0</v>
      </c>
      <c r="K268" s="2">
        <v>1</v>
      </c>
      <c r="L268" s="2">
        <f>IFERROR(weekly_deaths_location_cause_and_excess_deaths_other_institution[[#This Row],[Dementia / Alzhemier''s deaths]]-weekly_deaths_location_cause_and_excess_deaths_other_institution[[#This Row],[Dementia / Alzheimer''s five year average]],"")</f>
        <v>-1</v>
      </c>
      <c r="M268" s="25">
        <v>2</v>
      </c>
      <c r="N268" s="25">
        <v>1</v>
      </c>
      <c r="O268" s="25">
        <f>IFERROR(weekly_deaths_location_cause_and_excess_deaths_other_institution[[#This Row],[Circulatory deaths]]-weekly_deaths_location_cause_and_excess_deaths_other_institution[[#This Row],[Circulatory five year average]],"")</f>
        <v>1</v>
      </c>
      <c r="P268" s="25">
        <v>0</v>
      </c>
      <c r="Q268" s="25">
        <v>1</v>
      </c>
      <c r="R268" s="25">
        <f>IFERROR(weekly_deaths_location_cause_and_excess_deaths_other_institution[[#This Row],[Respiratory deaths]]-weekly_deaths_location_cause_and_excess_deaths_other_institution[[#This Row],[Respiratory five year average]],"")</f>
        <v>-1</v>
      </c>
      <c r="S268" s="25">
        <v>0</v>
      </c>
      <c r="T268" s="54">
        <v>1</v>
      </c>
      <c r="U268" s="54">
        <v>2</v>
      </c>
      <c r="V268" s="25">
        <f>IFERROR(weekly_deaths_location_cause_and_excess_deaths_other_institution[[#This Row],[Other causes]]-weekly_deaths_location_cause_and_excess_deaths_other_institution[[#This Row],[Other causes five year average]],"")</f>
        <v>-1</v>
      </c>
    </row>
    <row r="269" spans="1:22" x14ac:dyDescent="0.35">
      <c r="A269" s="14" t="s">
        <v>63</v>
      </c>
      <c r="B269" s="15">
        <v>43</v>
      </c>
      <c r="C269" s="16">
        <v>44494</v>
      </c>
      <c r="D269" s="59">
        <v>6</v>
      </c>
      <c r="E269" s="2">
        <v>5</v>
      </c>
      <c r="F269" s="2">
        <f>IFERROR(weekly_deaths_location_cause_and_excess_deaths_other_institution[[#This Row],[All causes]]-weekly_deaths_location_cause_and_excess_deaths_other_institution[[#This Row],[All causes five year average]],"")</f>
        <v>1</v>
      </c>
      <c r="G269" s="2">
        <v>2</v>
      </c>
      <c r="H269" s="2">
        <v>4</v>
      </c>
      <c r="I269" s="2">
        <f>IFERROR(weekly_deaths_location_cause_and_excess_deaths_other_institution[[#This Row],[Cancer deaths]]-weekly_deaths_location_cause_and_excess_deaths_other_institution[[#This Row],[Cancer five year average]],"")</f>
        <v>-2</v>
      </c>
      <c r="J269" s="2">
        <v>1</v>
      </c>
      <c r="K269" s="2">
        <v>1</v>
      </c>
      <c r="L269" s="2">
        <f>IFERROR(weekly_deaths_location_cause_and_excess_deaths_other_institution[[#This Row],[Dementia / Alzhemier''s deaths]]-weekly_deaths_location_cause_and_excess_deaths_other_institution[[#This Row],[Dementia / Alzheimer''s five year average]],"")</f>
        <v>0</v>
      </c>
      <c r="M269" s="25">
        <v>1</v>
      </c>
      <c r="N269" s="25">
        <v>2</v>
      </c>
      <c r="O269" s="25">
        <f>IFERROR(weekly_deaths_location_cause_and_excess_deaths_other_institution[[#This Row],[Circulatory deaths]]-weekly_deaths_location_cause_and_excess_deaths_other_institution[[#This Row],[Circulatory five year average]],"")</f>
        <v>-1</v>
      </c>
      <c r="P269" s="25">
        <v>0</v>
      </c>
      <c r="Q269" s="25">
        <v>0</v>
      </c>
      <c r="R269" s="25">
        <f>IFERROR(weekly_deaths_location_cause_and_excess_deaths_other_institution[[#This Row],[Respiratory deaths]]-weekly_deaths_location_cause_and_excess_deaths_other_institution[[#This Row],[Respiratory five year average]],"")</f>
        <v>0</v>
      </c>
      <c r="S269" s="25">
        <v>0</v>
      </c>
      <c r="T269" s="54">
        <v>2</v>
      </c>
      <c r="U269" s="54">
        <v>1</v>
      </c>
      <c r="V269" s="25">
        <f>IFERROR(weekly_deaths_location_cause_and_excess_deaths_other_institution[[#This Row],[Other causes]]-weekly_deaths_location_cause_and_excess_deaths_other_institution[[#This Row],[Other causes five year average]],"")</f>
        <v>1</v>
      </c>
    </row>
    <row r="270" spans="1:22" x14ac:dyDescent="0.35">
      <c r="A270" s="14" t="s">
        <v>63</v>
      </c>
      <c r="B270" s="15">
        <v>44</v>
      </c>
      <c r="C270" s="16">
        <v>44501</v>
      </c>
      <c r="D270" s="59">
        <v>7</v>
      </c>
      <c r="E270" s="2">
        <v>4</v>
      </c>
      <c r="F270" s="2">
        <f>IFERROR(weekly_deaths_location_cause_and_excess_deaths_other_institution[[#This Row],[All causes]]-weekly_deaths_location_cause_and_excess_deaths_other_institution[[#This Row],[All causes five year average]],"")</f>
        <v>3</v>
      </c>
      <c r="G270" s="2">
        <v>4</v>
      </c>
      <c r="H270" s="2">
        <v>2</v>
      </c>
      <c r="I270" s="2">
        <f>IFERROR(weekly_deaths_location_cause_and_excess_deaths_other_institution[[#This Row],[Cancer deaths]]-weekly_deaths_location_cause_and_excess_deaths_other_institution[[#This Row],[Cancer five year average]],"")</f>
        <v>2</v>
      </c>
      <c r="J270" s="2">
        <v>0</v>
      </c>
      <c r="K270" s="2">
        <v>2</v>
      </c>
      <c r="L270" s="2">
        <f>IFERROR(weekly_deaths_location_cause_and_excess_deaths_other_institution[[#This Row],[Dementia / Alzhemier''s deaths]]-weekly_deaths_location_cause_and_excess_deaths_other_institution[[#This Row],[Dementia / Alzheimer''s five year average]],"")</f>
        <v>-2</v>
      </c>
      <c r="M270" s="25">
        <v>1</v>
      </c>
      <c r="N270" s="25">
        <v>0</v>
      </c>
      <c r="O270" s="25">
        <f>IFERROR(weekly_deaths_location_cause_and_excess_deaths_other_institution[[#This Row],[Circulatory deaths]]-weekly_deaths_location_cause_and_excess_deaths_other_institution[[#This Row],[Circulatory five year average]],"")</f>
        <v>1</v>
      </c>
      <c r="P270" s="25">
        <v>0</v>
      </c>
      <c r="Q270" s="25">
        <v>2</v>
      </c>
      <c r="R270" s="25">
        <f>IFERROR(weekly_deaths_location_cause_and_excess_deaths_other_institution[[#This Row],[Respiratory deaths]]-weekly_deaths_location_cause_and_excess_deaths_other_institution[[#This Row],[Respiratory five year average]],"")</f>
        <v>-2</v>
      </c>
      <c r="S270" s="25">
        <v>1</v>
      </c>
      <c r="T270" s="54">
        <v>1</v>
      </c>
      <c r="U270" s="54">
        <v>2</v>
      </c>
      <c r="V270" s="25">
        <f>IFERROR(weekly_deaths_location_cause_and_excess_deaths_other_institution[[#This Row],[Other causes]]-weekly_deaths_location_cause_and_excess_deaths_other_institution[[#This Row],[Other causes five year average]],"")</f>
        <v>-1</v>
      </c>
    </row>
    <row r="271" spans="1:22" x14ac:dyDescent="0.35">
      <c r="A271" s="14" t="s">
        <v>63</v>
      </c>
      <c r="B271" s="15">
        <v>45</v>
      </c>
      <c r="C271" s="16">
        <v>44508</v>
      </c>
      <c r="D271" s="59">
        <v>8</v>
      </c>
      <c r="E271" s="2">
        <v>5</v>
      </c>
      <c r="F271" s="2">
        <f>IFERROR(weekly_deaths_location_cause_and_excess_deaths_other_institution[[#This Row],[All causes]]-weekly_deaths_location_cause_and_excess_deaths_other_institution[[#This Row],[All causes five year average]],"")</f>
        <v>3</v>
      </c>
      <c r="G271" s="2">
        <v>3</v>
      </c>
      <c r="H271" s="2">
        <v>2</v>
      </c>
      <c r="I271" s="2">
        <f>IFERROR(weekly_deaths_location_cause_and_excess_deaths_other_institution[[#This Row],[Cancer deaths]]-weekly_deaths_location_cause_and_excess_deaths_other_institution[[#This Row],[Cancer five year average]],"")</f>
        <v>1</v>
      </c>
      <c r="J271" s="2">
        <v>2</v>
      </c>
      <c r="K271" s="2">
        <v>1</v>
      </c>
      <c r="L271" s="2">
        <f>IFERROR(weekly_deaths_location_cause_and_excess_deaths_other_institution[[#This Row],[Dementia / Alzhemier''s deaths]]-weekly_deaths_location_cause_and_excess_deaths_other_institution[[#This Row],[Dementia / Alzheimer''s five year average]],"")</f>
        <v>1</v>
      </c>
      <c r="M271" s="25">
        <v>0</v>
      </c>
      <c r="N271" s="25">
        <v>2</v>
      </c>
      <c r="O271" s="25">
        <f>IFERROR(weekly_deaths_location_cause_and_excess_deaths_other_institution[[#This Row],[Circulatory deaths]]-weekly_deaths_location_cause_and_excess_deaths_other_institution[[#This Row],[Circulatory five year average]],"")</f>
        <v>-2</v>
      </c>
      <c r="P271" s="25">
        <v>1</v>
      </c>
      <c r="Q271" s="25">
        <v>2</v>
      </c>
      <c r="R271" s="25">
        <f>IFERROR(weekly_deaths_location_cause_and_excess_deaths_other_institution[[#This Row],[Respiratory deaths]]-weekly_deaths_location_cause_and_excess_deaths_other_institution[[#This Row],[Respiratory five year average]],"")</f>
        <v>-1</v>
      </c>
      <c r="S271" s="25">
        <v>0</v>
      </c>
      <c r="T271" s="54">
        <v>2</v>
      </c>
      <c r="U271" s="54">
        <v>2</v>
      </c>
      <c r="V271" s="25">
        <f>IFERROR(weekly_deaths_location_cause_and_excess_deaths_other_institution[[#This Row],[Other causes]]-weekly_deaths_location_cause_and_excess_deaths_other_institution[[#This Row],[Other causes five year average]],"")</f>
        <v>0</v>
      </c>
    </row>
    <row r="272" spans="1:22" x14ac:dyDescent="0.35">
      <c r="A272" s="14" t="s">
        <v>63</v>
      </c>
      <c r="B272" s="15">
        <v>46</v>
      </c>
      <c r="C272" s="16">
        <v>44515</v>
      </c>
      <c r="D272" s="59">
        <v>12</v>
      </c>
      <c r="E272" s="2">
        <v>8</v>
      </c>
      <c r="F272" s="2">
        <f>IFERROR(weekly_deaths_location_cause_and_excess_deaths_other_institution[[#This Row],[All causes]]-weekly_deaths_location_cause_and_excess_deaths_other_institution[[#This Row],[All causes five year average]],"")</f>
        <v>4</v>
      </c>
      <c r="G272" s="2">
        <v>3</v>
      </c>
      <c r="H272" s="2">
        <v>3</v>
      </c>
      <c r="I272" s="2">
        <f>IFERROR(weekly_deaths_location_cause_and_excess_deaths_other_institution[[#This Row],[Cancer deaths]]-weekly_deaths_location_cause_and_excess_deaths_other_institution[[#This Row],[Cancer five year average]],"")</f>
        <v>0</v>
      </c>
      <c r="J272" s="2">
        <v>4</v>
      </c>
      <c r="K272" s="2">
        <v>2</v>
      </c>
      <c r="L272" s="2">
        <f>IFERROR(weekly_deaths_location_cause_and_excess_deaths_other_institution[[#This Row],[Dementia / Alzhemier''s deaths]]-weekly_deaths_location_cause_and_excess_deaths_other_institution[[#This Row],[Dementia / Alzheimer''s five year average]],"")</f>
        <v>2</v>
      </c>
      <c r="M272" s="25">
        <v>2</v>
      </c>
      <c r="N272" s="25">
        <v>2</v>
      </c>
      <c r="O272" s="25">
        <f>IFERROR(weekly_deaths_location_cause_and_excess_deaths_other_institution[[#This Row],[Circulatory deaths]]-weekly_deaths_location_cause_and_excess_deaths_other_institution[[#This Row],[Circulatory five year average]],"")</f>
        <v>0</v>
      </c>
      <c r="P272" s="25">
        <v>0</v>
      </c>
      <c r="Q272" s="25">
        <v>3</v>
      </c>
      <c r="R272" s="25">
        <f>IFERROR(weekly_deaths_location_cause_and_excess_deaths_other_institution[[#This Row],[Respiratory deaths]]-weekly_deaths_location_cause_and_excess_deaths_other_institution[[#This Row],[Respiratory five year average]],"")</f>
        <v>-3</v>
      </c>
      <c r="S272" s="25">
        <v>1</v>
      </c>
      <c r="T272" s="54">
        <v>2</v>
      </c>
      <c r="U272" s="54">
        <v>2</v>
      </c>
      <c r="V272" s="25">
        <f>IFERROR(weekly_deaths_location_cause_and_excess_deaths_other_institution[[#This Row],[Other causes]]-weekly_deaths_location_cause_and_excess_deaths_other_institution[[#This Row],[Other causes five year average]],"")</f>
        <v>0</v>
      </c>
    </row>
    <row r="273" spans="1:22" x14ac:dyDescent="0.35">
      <c r="A273" s="14" t="s">
        <v>63</v>
      </c>
      <c r="B273" s="15">
        <v>47</v>
      </c>
      <c r="C273" s="16">
        <v>44522</v>
      </c>
      <c r="D273" s="59">
        <v>5</v>
      </c>
      <c r="E273" s="2">
        <v>6</v>
      </c>
      <c r="F273" s="2">
        <f>IFERROR(weekly_deaths_location_cause_and_excess_deaths_other_institution[[#This Row],[All causes]]-weekly_deaths_location_cause_and_excess_deaths_other_institution[[#This Row],[All causes five year average]],"")</f>
        <v>-1</v>
      </c>
      <c r="G273" s="2">
        <v>1</v>
      </c>
      <c r="H273" s="2">
        <v>2</v>
      </c>
      <c r="I273" s="2">
        <f>IFERROR(weekly_deaths_location_cause_and_excess_deaths_other_institution[[#This Row],[Cancer deaths]]-weekly_deaths_location_cause_and_excess_deaths_other_institution[[#This Row],[Cancer five year average]],"")</f>
        <v>-1</v>
      </c>
      <c r="J273" s="2">
        <v>1</v>
      </c>
      <c r="K273" s="2">
        <v>2</v>
      </c>
      <c r="L273" s="2">
        <f>IFERROR(weekly_deaths_location_cause_and_excess_deaths_other_institution[[#This Row],[Dementia / Alzhemier''s deaths]]-weekly_deaths_location_cause_and_excess_deaths_other_institution[[#This Row],[Dementia / Alzheimer''s five year average]],"")</f>
        <v>-1</v>
      </c>
      <c r="M273" s="25">
        <v>1</v>
      </c>
      <c r="N273" s="25">
        <v>2</v>
      </c>
      <c r="O273" s="25">
        <f>IFERROR(weekly_deaths_location_cause_and_excess_deaths_other_institution[[#This Row],[Circulatory deaths]]-weekly_deaths_location_cause_and_excess_deaths_other_institution[[#This Row],[Circulatory five year average]],"")</f>
        <v>-1</v>
      </c>
      <c r="P273" s="25">
        <v>1</v>
      </c>
      <c r="Q273" s="25">
        <v>1</v>
      </c>
      <c r="R273" s="25">
        <f>IFERROR(weekly_deaths_location_cause_and_excess_deaths_other_institution[[#This Row],[Respiratory deaths]]-weekly_deaths_location_cause_and_excess_deaths_other_institution[[#This Row],[Respiratory five year average]],"")</f>
        <v>0</v>
      </c>
      <c r="S273" s="25">
        <v>0</v>
      </c>
      <c r="T273" s="54">
        <v>1</v>
      </c>
      <c r="U273" s="54">
        <v>2</v>
      </c>
      <c r="V273" s="25">
        <f>IFERROR(weekly_deaths_location_cause_and_excess_deaths_other_institution[[#This Row],[Other causes]]-weekly_deaths_location_cause_and_excess_deaths_other_institution[[#This Row],[Other causes five year average]],"")</f>
        <v>-1</v>
      </c>
    </row>
    <row r="274" spans="1:22" x14ac:dyDescent="0.35">
      <c r="A274" s="14" t="s">
        <v>63</v>
      </c>
      <c r="B274" s="15">
        <v>48</v>
      </c>
      <c r="C274" s="16">
        <v>44529</v>
      </c>
      <c r="D274" s="59">
        <v>7</v>
      </c>
      <c r="E274" s="2">
        <v>5</v>
      </c>
      <c r="F274" s="2">
        <f>IFERROR(weekly_deaths_location_cause_and_excess_deaths_other_institution[[#This Row],[All causes]]-weekly_deaths_location_cause_and_excess_deaths_other_institution[[#This Row],[All causes five year average]],"")</f>
        <v>2</v>
      </c>
      <c r="G274" s="2">
        <v>3</v>
      </c>
      <c r="H274" s="2">
        <v>2</v>
      </c>
      <c r="I274" s="2">
        <f>IFERROR(weekly_deaths_location_cause_and_excess_deaths_other_institution[[#This Row],[Cancer deaths]]-weekly_deaths_location_cause_and_excess_deaths_other_institution[[#This Row],[Cancer five year average]],"")</f>
        <v>1</v>
      </c>
      <c r="J274" s="2">
        <v>1</v>
      </c>
      <c r="K274" s="2">
        <v>2</v>
      </c>
      <c r="L274" s="2">
        <f>IFERROR(weekly_deaths_location_cause_and_excess_deaths_other_institution[[#This Row],[Dementia / Alzhemier''s deaths]]-weekly_deaths_location_cause_and_excess_deaths_other_institution[[#This Row],[Dementia / Alzheimer''s five year average]],"")</f>
        <v>-1</v>
      </c>
      <c r="M274" s="25">
        <v>0</v>
      </c>
      <c r="N274" s="25">
        <v>1</v>
      </c>
      <c r="O274" s="25">
        <f>IFERROR(weekly_deaths_location_cause_and_excess_deaths_other_institution[[#This Row],[Circulatory deaths]]-weekly_deaths_location_cause_and_excess_deaths_other_institution[[#This Row],[Circulatory five year average]],"")</f>
        <v>-1</v>
      </c>
      <c r="P274" s="25">
        <v>0</v>
      </c>
      <c r="Q274" s="25">
        <v>1</v>
      </c>
      <c r="R274" s="25">
        <f>IFERROR(weekly_deaths_location_cause_and_excess_deaths_other_institution[[#This Row],[Respiratory deaths]]-weekly_deaths_location_cause_and_excess_deaths_other_institution[[#This Row],[Respiratory five year average]],"")</f>
        <v>-1</v>
      </c>
      <c r="S274" s="25">
        <v>0</v>
      </c>
      <c r="T274" s="54">
        <v>3</v>
      </c>
      <c r="U274" s="54">
        <v>2</v>
      </c>
      <c r="V274" s="25">
        <f>IFERROR(weekly_deaths_location_cause_and_excess_deaths_other_institution[[#This Row],[Other causes]]-weekly_deaths_location_cause_and_excess_deaths_other_institution[[#This Row],[Other causes five year average]],"")</f>
        <v>1</v>
      </c>
    </row>
    <row r="275" spans="1:22" x14ac:dyDescent="0.35">
      <c r="A275" s="14" t="s">
        <v>63</v>
      </c>
      <c r="B275" s="15">
        <v>49</v>
      </c>
      <c r="C275" s="16">
        <v>44536</v>
      </c>
      <c r="D275" s="59">
        <v>12</v>
      </c>
      <c r="E275" s="2">
        <v>6</v>
      </c>
      <c r="F275" s="2">
        <f>IFERROR(weekly_deaths_location_cause_and_excess_deaths_other_institution[[#This Row],[All causes]]-weekly_deaths_location_cause_and_excess_deaths_other_institution[[#This Row],[All causes five year average]],"")</f>
        <v>6</v>
      </c>
      <c r="G275" s="2">
        <v>6</v>
      </c>
      <c r="H275" s="2">
        <v>2</v>
      </c>
      <c r="I275" s="2">
        <f>IFERROR(weekly_deaths_location_cause_and_excess_deaths_other_institution[[#This Row],[Cancer deaths]]-weekly_deaths_location_cause_and_excess_deaths_other_institution[[#This Row],[Cancer five year average]],"")</f>
        <v>4</v>
      </c>
      <c r="J275" s="2">
        <v>1</v>
      </c>
      <c r="K275" s="2">
        <v>2</v>
      </c>
      <c r="L275" s="2">
        <f>IFERROR(weekly_deaths_location_cause_and_excess_deaths_other_institution[[#This Row],[Dementia / Alzhemier''s deaths]]-weekly_deaths_location_cause_and_excess_deaths_other_institution[[#This Row],[Dementia / Alzheimer''s five year average]],"")</f>
        <v>-1</v>
      </c>
      <c r="M275" s="25">
        <v>1</v>
      </c>
      <c r="N275" s="25">
        <v>2</v>
      </c>
      <c r="O275" s="25">
        <f>IFERROR(weekly_deaths_location_cause_and_excess_deaths_other_institution[[#This Row],[Circulatory deaths]]-weekly_deaths_location_cause_and_excess_deaths_other_institution[[#This Row],[Circulatory five year average]],"")</f>
        <v>-1</v>
      </c>
      <c r="P275" s="25">
        <v>0</v>
      </c>
      <c r="Q275" s="25">
        <v>0</v>
      </c>
      <c r="R275" s="25">
        <f>IFERROR(weekly_deaths_location_cause_and_excess_deaths_other_institution[[#This Row],[Respiratory deaths]]-weekly_deaths_location_cause_and_excess_deaths_other_institution[[#This Row],[Respiratory five year average]],"")</f>
        <v>0</v>
      </c>
      <c r="S275" s="25">
        <v>0</v>
      </c>
      <c r="T275" s="54">
        <v>4</v>
      </c>
      <c r="U275" s="54">
        <v>2</v>
      </c>
      <c r="V275" s="25">
        <f>IFERROR(weekly_deaths_location_cause_and_excess_deaths_other_institution[[#This Row],[Other causes]]-weekly_deaths_location_cause_and_excess_deaths_other_institution[[#This Row],[Other causes five year average]],"")</f>
        <v>2</v>
      </c>
    </row>
    <row r="276" spans="1:22" x14ac:dyDescent="0.35">
      <c r="A276" s="14" t="s">
        <v>63</v>
      </c>
      <c r="B276" s="15">
        <v>50</v>
      </c>
      <c r="C276" s="16">
        <v>44543</v>
      </c>
      <c r="D276" s="59">
        <v>8</v>
      </c>
      <c r="E276" s="2">
        <v>6</v>
      </c>
      <c r="F276" s="2">
        <f>IFERROR(weekly_deaths_location_cause_and_excess_deaths_other_institution[[#This Row],[All causes]]-weekly_deaths_location_cause_and_excess_deaths_other_institution[[#This Row],[All causes five year average]],"")</f>
        <v>2</v>
      </c>
      <c r="G276" s="2">
        <v>3</v>
      </c>
      <c r="H276" s="2">
        <v>3</v>
      </c>
      <c r="I276" s="2">
        <f>IFERROR(weekly_deaths_location_cause_and_excess_deaths_other_institution[[#This Row],[Cancer deaths]]-weekly_deaths_location_cause_and_excess_deaths_other_institution[[#This Row],[Cancer five year average]],"")</f>
        <v>0</v>
      </c>
      <c r="J276" s="2">
        <v>2</v>
      </c>
      <c r="K276" s="2">
        <v>2</v>
      </c>
      <c r="L276" s="2">
        <f>IFERROR(weekly_deaths_location_cause_and_excess_deaths_other_institution[[#This Row],[Dementia / Alzhemier''s deaths]]-weekly_deaths_location_cause_and_excess_deaths_other_institution[[#This Row],[Dementia / Alzheimer''s five year average]],"")</f>
        <v>0</v>
      </c>
      <c r="M276" s="25">
        <v>1</v>
      </c>
      <c r="N276" s="25">
        <v>2</v>
      </c>
      <c r="O276" s="25">
        <f>IFERROR(weekly_deaths_location_cause_and_excess_deaths_other_institution[[#This Row],[Circulatory deaths]]-weekly_deaths_location_cause_and_excess_deaths_other_institution[[#This Row],[Circulatory five year average]],"")</f>
        <v>-1</v>
      </c>
      <c r="P276" s="25">
        <v>0</v>
      </c>
      <c r="Q276" s="25">
        <v>1</v>
      </c>
      <c r="R276" s="25">
        <f>IFERROR(weekly_deaths_location_cause_and_excess_deaths_other_institution[[#This Row],[Respiratory deaths]]-weekly_deaths_location_cause_and_excess_deaths_other_institution[[#This Row],[Respiratory five year average]],"")</f>
        <v>-1</v>
      </c>
      <c r="S276" s="25">
        <v>0</v>
      </c>
      <c r="T276" s="54">
        <v>2</v>
      </c>
      <c r="U276" s="54">
        <v>2</v>
      </c>
      <c r="V276" s="25">
        <f>IFERROR(weekly_deaths_location_cause_and_excess_deaths_other_institution[[#This Row],[Other causes]]-weekly_deaths_location_cause_and_excess_deaths_other_institution[[#This Row],[Other causes five year average]],"")</f>
        <v>0</v>
      </c>
    </row>
    <row r="277" spans="1:22" x14ac:dyDescent="0.35">
      <c r="A277" s="14" t="s">
        <v>63</v>
      </c>
      <c r="B277" s="15">
        <v>51</v>
      </c>
      <c r="C277" s="16">
        <v>44550</v>
      </c>
      <c r="D277" s="59">
        <v>5</v>
      </c>
      <c r="E277" s="2">
        <v>5</v>
      </c>
      <c r="F277" s="2">
        <f>IFERROR(weekly_deaths_location_cause_and_excess_deaths_other_institution[[#This Row],[All causes]]-weekly_deaths_location_cause_and_excess_deaths_other_institution[[#This Row],[All causes five year average]],"")</f>
        <v>0</v>
      </c>
      <c r="G277" s="2">
        <v>2</v>
      </c>
      <c r="H277" s="2">
        <v>2</v>
      </c>
      <c r="I277" s="2">
        <f>IFERROR(weekly_deaths_location_cause_and_excess_deaths_other_institution[[#This Row],[Cancer deaths]]-weekly_deaths_location_cause_and_excess_deaths_other_institution[[#This Row],[Cancer five year average]],"")</f>
        <v>0</v>
      </c>
      <c r="J277" s="2">
        <v>1</v>
      </c>
      <c r="K277" s="2">
        <v>1</v>
      </c>
      <c r="L277" s="2">
        <f>IFERROR(weekly_deaths_location_cause_and_excess_deaths_other_institution[[#This Row],[Dementia / Alzhemier''s deaths]]-weekly_deaths_location_cause_and_excess_deaths_other_institution[[#This Row],[Dementia / Alzheimer''s five year average]],"")</f>
        <v>0</v>
      </c>
      <c r="M277" s="25">
        <v>0</v>
      </c>
      <c r="N277" s="25">
        <v>1</v>
      </c>
      <c r="O277" s="25">
        <f>IFERROR(weekly_deaths_location_cause_and_excess_deaths_other_institution[[#This Row],[Circulatory deaths]]-weekly_deaths_location_cause_and_excess_deaths_other_institution[[#This Row],[Circulatory five year average]],"")</f>
        <v>-1</v>
      </c>
      <c r="P277" s="25">
        <v>0</v>
      </c>
      <c r="Q277" s="25">
        <v>1</v>
      </c>
      <c r="R277" s="25">
        <f>IFERROR(weekly_deaths_location_cause_and_excess_deaths_other_institution[[#This Row],[Respiratory deaths]]-weekly_deaths_location_cause_and_excess_deaths_other_institution[[#This Row],[Respiratory five year average]],"")</f>
        <v>-1</v>
      </c>
      <c r="S277" s="25">
        <v>0</v>
      </c>
      <c r="T277" s="54">
        <v>2</v>
      </c>
      <c r="U277" s="54">
        <v>2</v>
      </c>
      <c r="V277" s="25">
        <f>IFERROR(weekly_deaths_location_cause_and_excess_deaths_other_institution[[#This Row],[Other causes]]-weekly_deaths_location_cause_and_excess_deaths_other_institution[[#This Row],[Other causes five year average]],"")</f>
        <v>0</v>
      </c>
    </row>
    <row r="278" spans="1:22" x14ac:dyDescent="0.35">
      <c r="A278" s="14" t="s">
        <v>63</v>
      </c>
      <c r="B278" s="15">
        <v>52</v>
      </c>
      <c r="C278" s="16">
        <v>44557</v>
      </c>
      <c r="D278" s="59">
        <v>2</v>
      </c>
      <c r="E278" s="2">
        <v>5</v>
      </c>
      <c r="F278" s="2">
        <f>IFERROR(weekly_deaths_location_cause_and_excess_deaths_other_institution[[#This Row],[All causes]]-weekly_deaths_location_cause_and_excess_deaths_other_institution[[#This Row],[All causes five year average]],"")</f>
        <v>-3</v>
      </c>
      <c r="G278" s="2">
        <v>0</v>
      </c>
      <c r="H278" s="2">
        <v>2</v>
      </c>
      <c r="I278" s="2">
        <f>IFERROR(weekly_deaths_location_cause_and_excess_deaths_other_institution[[#This Row],[Cancer deaths]]-weekly_deaths_location_cause_and_excess_deaths_other_institution[[#This Row],[Cancer five year average]],"")</f>
        <v>-2</v>
      </c>
      <c r="J278" s="2">
        <v>1</v>
      </c>
      <c r="K278" s="2">
        <v>2</v>
      </c>
      <c r="L278" s="2">
        <f>IFERROR(weekly_deaths_location_cause_and_excess_deaths_other_institution[[#This Row],[Dementia / Alzhemier''s deaths]]-weekly_deaths_location_cause_and_excess_deaths_other_institution[[#This Row],[Dementia / Alzheimer''s five year average]],"")</f>
        <v>-1</v>
      </c>
      <c r="M278" s="25">
        <v>1</v>
      </c>
      <c r="N278" s="25">
        <v>1</v>
      </c>
      <c r="O278" s="25">
        <f>IFERROR(weekly_deaths_location_cause_and_excess_deaths_other_institution[[#This Row],[Circulatory deaths]]-weekly_deaths_location_cause_and_excess_deaths_other_institution[[#This Row],[Circulatory five year average]],"")</f>
        <v>0</v>
      </c>
      <c r="P278" s="25">
        <v>0</v>
      </c>
      <c r="Q278" s="25">
        <v>1</v>
      </c>
      <c r="R278" s="25">
        <f>IFERROR(weekly_deaths_location_cause_and_excess_deaths_other_institution[[#This Row],[Respiratory deaths]]-weekly_deaths_location_cause_and_excess_deaths_other_institution[[#This Row],[Respiratory five year average]],"")</f>
        <v>-1</v>
      </c>
      <c r="S278" s="25">
        <v>0</v>
      </c>
      <c r="T278" s="54">
        <v>0</v>
      </c>
      <c r="U278" s="54">
        <v>2</v>
      </c>
      <c r="V278" s="25">
        <f>IFERROR(weekly_deaths_location_cause_and_excess_deaths_other_institution[[#This Row],[Other causes]]-weekly_deaths_location_cause_and_excess_deaths_other_institution[[#This Row],[Other causes five year average]],"")</f>
        <v>-2</v>
      </c>
    </row>
  </sheetData>
  <hyperlinks>
    <hyperlink ref="A4" location="Contents!A1" display="Back to table of contents" xr:uid="{00000000-0004-0000-0A00-000000000000}"/>
  </hyperlinks>
  <pageMargins left="0.7" right="0.7" top="0.75" bottom="0.75" header="0.3" footer="0.3"/>
  <pageSetup paperSize="9" orientation="portrait" horizontalDpi="90" verticalDpi="90"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zoomScaleNormal="100" workbookViewId="0"/>
  </sheetViews>
  <sheetFormatPr defaultColWidth="8.6328125" defaultRowHeight="15.5" x14ac:dyDescent="0.35"/>
  <cols>
    <col min="1" max="1" width="28.90625" style="6" customWidth="1"/>
    <col min="2" max="2" width="87.453125" style="6" bestFit="1" customWidth="1"/>
    <col min="3" max="3" width="10.453125" style="6" customWidth="1"/>
    <col min="4" max="16384" width="8.6328125" style="6"/>
  </cols>
  <sheetData>
    <row r="1" spans="1:2" s="5" customFormat="1" x14ac:dyDescent="0.35">
      <c r="A1" s="4" t="s">
        <v>36</v>
      </c>
    </row>
    <row r="2" spans="1:2" s="5" customFormat="1" x14ac:dyDescent="0.35">
      <c r="A2" s="6" t="s">
        <v>46</v>
      </c>
    </row>
    <row r="3" spans="1:2" s="5" customFormat="1" x14ac:dyDescent="0.35">
      <c r="A3" s="6" t="s">
        <v>50</v>
      </c>
    </row>
    <row r="4" spans="1:2" s="5" customFormat="1" ht="24.9" customHeight="1" x14ac:dyDescent="0.35">
      <c r="A4" s="23" t="s">
        <v>48</v>
      </c>
      <c r="B4" s="23" t="s">
        <v>37</v>
      </c>
    </row>
    <row r="5" spans="1:2" ht="30.9" customHeight="1" x14ac:dyDescent="0.35">
      <c r="A5" s="38" t="s">
        <v>38</v>
      </c>
      <c r="B5" s="39" t="s">
        <v>38</v>
      </c>
    </row>
    <row r="6" spans="1:2" ht="30.9" customHeight="1" x14ac:dyDescent="0.35">
      <c r="A6" s="40">
        <v>1</v>
      </c>
      <c r="B6" s="39" t="s">
        <v>155</v>
      </c>
    </row>
    <row r="7" spans="1:2" ht="30.9" customHeight="1" x14ac:dyDescent="0.35">
      <c r="A7" s="40">
        <v>2</v>
      </c>
      <c r="B7" s="39" t="s">
        <v>156</v>
      </c>
    </row>
    <row r="8" spans="1:2" ht="30.9" customHeight="1" x14ac:dyDescent="0.35">
      <c r="A8" s="40">
        <v>3</v>
      </c>
      <c r="B8" s="39" t="s">
        <v>157</v>
      </c>
    </row>
    <row r="9" spans="1:2" ht="30.9" customHeight="1" x14ac:dyDescent="0.35">
      <c r="A9" s="40">
        <v>4</v>
      </c>
      <c r="B9" s="41" t="s">
        <v>158</v>
      </c>
    </row>
    <row r="10" spans="1:2" ht="30.9" customHeight="1" x14ac:dyDescent="0.35">
      <c r="A10" s="40">
        <v>5</v>
      </c>
      <c r="B10" s="41" t="s">
        <v>159</v>
      </c>
    </row>
    <row r="11" spans="1:2" ht="30.9" customHeight="1" x14ac:dyDescent="0.35">
      <c r="A11" s="40">
        <v>6</v>
      </c>
      <c r="B11" s="41" t="s">
        <v>160</v>
      </c>
    </row>
    <row r="12" spans="1:2" ht="30.9" customHeight="1" x14ac:dyDescent="0.35">
      <c r="A12" s="40">
        <v>7</v>
      </c>
      <c r="B12" s="41" t="s">
        <v>161</v>
      </c>
    </row>
    <row r="13" spans="1:2" ht="30.9" customHeight="1" x14ac:dyDescent="0.35">
      <c r="A13" s="40">
        <v>8</v>
      </c>
      <c r="B13" s="41" t="s">
        <v>162</v>
      </c>
    </row>
  </sheetData>
  <hyperlinks>
    <hyperlink ref="A5" location="Notes!A1" display="Notes" xr:uid="{00000000-0004-0000-0100-000000000000}"/>
    <hyperlink ref="A6" location="'1'!A1" display="'1'!A1" xr:uid="{00000000-0004-0000-0100-000001000000}"/>
    <hyperlink ref="A7" location="'2'!A1" display="'2'!A1" xr:uid="{00000000-0004-0000-0100-000002000000}"/>
    <hyperlink ref="A8" location="'3'!A1" display="'3'!A1" xr:uid="{00000000-0004-0000-0100-000003000000}"/>
    <hyperlink ref="A9" location="'4'!A1" display="'4'!A1" xr:uid="{00000000-0004-0000-0100-000004000000}"/>
    <hyperlink ref="A10" location="'5'!A1" display="'5'!A1" xr:uid="{00000000-0004-0000-0100-000005000000}"/>
    <hyperlink ref="A11" location="'6'!A1" display="'6'!A1" xr:uid="{00000000-0004-0000-0100-000006000000}"/>
    <hyperlink ref="A12" location="'7'!A1" display="'7'!A1" xr:uid="{00000000-0004-0000-0100-000007000000}"/>
    <hyperlink ref="A13" location="'8'!A1" display="'8'!A1" xr:uid="{00000000-0004-0000-0100-000008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zoomScaleNormal="100" workbookViewId="0"/>
  </sheetViews>
  <sheetFormatPr defaultColWidth="8.6328125" defaultRowHeight="15.5" x14ac:dyDescent="0.35"/>
  <cols>
    <col min="1" max="1" width="16.453125" style="29" customWidth="1"/>
    <col min="2" max="2" width="93.54296875" style="29" bestFit="1" customWidth="1"/>
    <col min="3" max="3" width="19.453125" style="29" bestFit="1" customWidth="1"/>
    <col min="4" max="4" width="28.54296875" style="6" customWidth="1"/>
    <col min="5" max="16384" width="8.6328125" style="29"/>
  </cols>
  <sheetData>
    <row r="1" spans="1:4" ht="20" x14ac:dyDescent="0.4">
      <c r="A1" s="27" t="s">
        <v>38</v>
      </c>
      <c r="B1" s="28"/>
      <c r="C1" s="28"/>
    </row>
    <row r="2" spans="1:4" ht="17.5" x14ac:dyDescent="0.35">
      <c r="A2" s="30" t="s">
        <v>44</v>
      </c>
      <c r="B2" s="28"/>
      <c r="C2" s="28"/>
    </row>
    <row r="3" spans="1:4" ht="17.5" x14ac:dyDescent="0.35">
      <c r="A3" s="30" t="s">
        <v>50</v>
      </c>
      <c r="B3" s="28"/>
      <c r="C3" s="28"/>
    </row>
    <row r="4" spans="1:4" x14ac:dyDescent="0.35">
      <c r="A4" s="31" t="s">
        <v>53</v>
      </c>
      <c r="B4" s="28"/>
      <c r="C4" s="28"/>
    </row>
    <row r="5" spans="1:4" s="30" customFormat="1" ht="24.9" customHeight="1" x14ac:dyDescent="0.35">
      <c r="A5" s="23" t="s">
        <v>39</v>
      </c>
      <c r="B5" s="23" t="s">
        <v>40</v>
      </c>
      <c r="C5" s="23" t="s">
        <v>51</v>
      </c>
      <c r="D5" s="32" t="s">
        <v>90</v>
      </c>
    </row>
    <row r="6" spans="1:4" x14ac:dyDescent="0.35">
      <c r="A6" s="5" t="s">
        <v>45</v>
      </c>
      <c r="B6" s="33" t="s">
        <v>181</v>
      </c>
      <c r="C6" s="5" t="s">
        <v>52</v>
      </c>
    </row>
    <row r="7" spans="1:4" ht="62" x14ac:dyDescent="0.35">
      <c r="A7" s="34" t="s">
        <v>88</v>
      </c>
      <c r="B7" s="35" t="s">
        <v>89</v>
      </c>
      <c r="C7" s="34" t="s">
        <v>52</v>
      </c>
      <c r="D7" s="36" t="s">
        <v>105</v>
      </c>
    </row>
    <row r="8" spans="1:4" ht="46.5" x14ac:dyDescent="0.35">
      <c r="A8" s="34" t="s">
        <v>91</v>
      </c>
      <c r="B8" s="35" t="s">
        <v>92</v>
      </c>
      <c r="C8" s="34" t="s">
        <v>52</v>
      </c>
      <c r="D8" s="36" t="s">
        <v>101</v>
      </c>
    </row>
    <row r="9" spans="1:4" ht="46.5" x14ac:dyDescent="0.35">
      <c r="A9" s="34" t="s">
        <v>93</v>
      </c>
      <c r="B9" s="35" t="s">
        <v>94</v>
      </c>
      <c r="C9" s="35" t="s">
        <v>103</v>
      </c>
      <c r="D9" s="36" t="s">
        <v>102</v>
      </c>
    </row>
    <row r="10" spans="1:4" ht="46.5" x14ac:dyDescent="0.35">
      <c r="A10" s="34" t="s">
        <v>95</v>
      </c>
      <c r="B10" s="35" t="s">
        <v>96</v>
      </c>
      <c r="C10" s="34" t="s">
        <v>52</v>
      </c>
      <c r="D10" s="36" t="s">
        <v>104</v>
      </c>
    </row>
    <row r="11" spans="1:4" ht="31" x14ac:dyDescent="0.35">
      <c r="A11" s="34" t="s">
        <v>97</v>
      </c>
      <c r="B11" s="35" t="s">
        <v>109</v>
      </c>
      <c r="C11" s="6" t="s">
        <v>114</v>
      </c>
      <c r="D11" s="36" t="s">
        <v>110</v>
      </c>
    </row>
    <row r="12" spans="1:4" ht="108.5" x14ac:dyDescent="0.35">
      <c r="A12" s="34" t="s">
        <v>98</v>
      </c>
      <c r="B12" s="35" t="s">
        <v>120</v>
      </c>
      <c r="C12" s="6" t="s">
        <v>52</v>
      </c>
      <c r="D12" s="36" t="s">
        <v>145</v>
      </c>
    </row>
    <row r="13" spans="1:4" ht="62" x14ac:dyDescent="0.35">
      <c r="A13" s="34" t="s">
        <v>99</v>
      </c>
      <c r="B13" s="35" t="s">
        <v>100</v>
      </c>
      <c r="C13" s="6" t="s">
        <v>115</v>
      </c>
      <c r="D13" s="36" t="s">
        <v>111</v>
      </c>
    </row>
    <row r="14" spans="1:4" ht="46.5" x14ac:dyDescent="0.35">
      <c r="A14" s="6" t="s">
        <v>134</v>
      </c>
      <c r="B14" s="37" t="s">
        <v>135</v>
      </c>
      <c r="C14" s="6" t="s">
        <v>52</v>
      </c>
      <c r="D14" s="36" t="s">
        <v>145</v>
      </c>
    </row>
    <row r="15" spans="1:4" x14ac:dyDescent="0.35">
      <c r="A15" s="6" t="s">
        <v>146</v>
      </c>
      <c r="B15" s="37" t="s">
        <v>147</v>
      </c>
      <c r="C15" s="6" t="s">
        <v>52</v>
      </c>
    </row>
  </sheetData>
  <hyperlinks>
    <hyperlink ref="A4" location="'Table of contents'!A1" display="Back to table of contents" xr:uid="{00000000-0004-0000-0200-000000000000}"/>
    <hyperlink ref="D7" r:id="rId1" xr:uid="{00000000-0004-0000-0200-000001000000}"/>
    <hyperlink ref="D8" r:id="rId2" display="https://www.iso.org/standard/70907.html" xr:uid="{00000000-0004-0000-0200-000002000000}"/>
    <hyperlink ref="D9" r:id="rId3" display="https://www.who.int/standards/classifications/classification-of-diseases/emergency-use-icd-codes-for-covid-19-disease-outbreak" xr:uid="{00000000-0004-0000-0200-000003000000}"/>
    <hyperlink ref="D10" r:id="rId4" xr:uid="{00000000-0004-0000-0200-000004000000}"/>
    <hyperlink ref="D11" r:id="rId5" xr:uid="{00000000-0004-0000-0200-000005000000}"/>
    <hyperlink ref="D13" r:id="rId6" xr:uid="{00000000-0004-0000-0200-000006000000}"/>
    <hyperlink ref="D12" r:id="rId7" xr:uid="{00000000-0004-0000-0200-000007000000}"/>
    <hyperlink ref="D14" r:id="rId8" xr:uid="{00000000-0004-0000-0200-000008000000}"/>
  </hyperlinks>
  <pageMargins left="0.7" right="0.7" top="0.75" bottom="0.75" header="0.3" footer="0.3"/>
  <pageSetup paperSize="9" orientation="portrait" r:id="rId9"/>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68"/>
  <sheetViews>
    <sheetView zoomScaleNormal="100" workbookViewId="0"/>
  </sheetViews>
  <sheetFormatPr defaultColWidth="9.08984375" defaultRowHeight="15.5" x14ac:dyDescent="0.35"/>
  <cols>
    <col min="1" max="3" width="15.6328125" style="5" customWidth="1"/>
    <col min="4" max="12" width="9.6328125" style="5" customWidth="1"/>
    <col min="13" max="23" width="9.08984375" style="5"/>
    <col min="24" max="16384" width="9.08984375" style="11"/>
  </cols>
  <sheetData>
    <row r="1" spans="1:23" s="5" customFormat="1" x14ac:dyDescent="0.35">
      <c r="A1" s="49" t="s">
        <v>163</v>
      </c>
    </row>
    <row r="2" spans="1:23" s="5" customFormat="1" x14ac:dyDescent="0.35">
      <c r="A2" s="6" t="s">
        <v>58</v>
      </c>
    </row>
    <row r="3" spans="1:23" s="5" customFormat="1" x14ac:dyDescent="0.35">
      <c r="A3" s="6" t="s">
        <v>59</v>
      </c>
    </row>
    <row r="4" spans="1:23" s="5" customFormat="1" ht="30" customHeight="1" x14ac:dyDescent="0.35">
      <c r="A4" s="50" t="s">
        <v>53</v>
      </c>
    </row>
    <row r="5" spans="1:23" ht="42" customHeight="1" x14ac:dyDescent="0.35">
      <c r="A5" s="22" t="s">
        <v>164</v>
      </c>
      <c r="B5" s="23"/>
      <c r="E5" s="24"/>
      <c r="F5" s="24"/>
    </row>
    <row r="6" spans="1:23" ht="47.15" customHeight="1" x14ac:dyDescent="0.35">
      <c r="A6" s="47" t="s">
        <v>62</v>
      </c>
      <c r="B6" s="48" t="s">
        <v>57</v>
      </c>
      <c r="C6" s="48" t="s">
        <v>85</v>
      </c>
      <c r="D6" s="51" t="s">
        <v>60</v>
      </c>
      <c r="E6" s="46" t="s">
        <v>61</v>
      </c>
      <c r="F6" s="46" t="s">
        <v>64</v>
      </c>
      <c r="G6" s="46" t="s">
        <v>65</v>
      </c>
      <c r="H6" s="46" t="s">
        <v>131</v>
      </c>
      <c r="I6" s="46" t="s">
        <v>66</v>
      </c>
      <c r="J6" s="45" t="s">
        <v>67</v>
      </c>
      <c r="K6" s="45" t="s">
        <v>68</v>
      </c>
      <c r="L6" s="11"/>
      <c r="M6" s="11"/>
      <c r="N6" s="11"/>
      <c r="O6" s="11"/>
      <c r="P6" s="11"/>
      <c r="Q6" s="11"/>
      <c r="R6" s="11"/>
      <c r="S6" s="11"/>
      <c r="T6" s="11"/>
      <c r="U6" s="11"/>
      <c r="V6" s="11"/>
      <c r="W6" s="11"/>
    </row>
    <row r="7" spans="1:23" ht="30" customHeight="1" x14ac:dyDescent="0.35">
      <c r="A7" s="14" t="s">
        <v>63</v>
      </c>
      <c r="B7" s="15">
        <v>1</v>
      </c>
      <c r="C7" s="16">
        <v>44200</v>
      </c>
      <c r="D7" s="52">
        <v>392</v>
      </c>
      <c r="E7" s="2">
        <v>0</v>
      </c>
      <c r="F7" s="2">
        <v>0</v>
      </c>
      <c r="G7" s="2">
        <v>4</v>
      </c>
      <c r="H7" s="2">
        <v>34</v>
      </c>
      <c r="I7" s="2">
        <v>71</v>
      </c>
      <c r="J7" s="2">
        <v>122</v>
      </c>
      <c r="K7" s="2">
        <v>161</v>
      </c>
      <c r="L7" s="2"/>
      <c r="M7" s="11"/>
      <c r="N7" s="11"/>
      <c r="O7" s="11"/>
      <c r="P7" s="11"/>
      <c r="Q7" s="11"/>
      <c r="R7" s="11"/>
      <c r="S7" s="11"/>
      <c r="T7" s="11"/>
      <c r="U7" s="11"/>
      <c r="V7" s="11"/>
      <c r="W7" s="11"/>
    </row>
    <row r="8" spans="1:23" ht="15.9" customHeight="1" x14ac:dyDescent="0.35">
      <c r="A8" s="14" t="s">
        <v>63</v>
      </c>
      <c r="B8" s="15">
        <v>2</v>
      </c>
      <c r="C8" s="16">
        <v>44207</v>
      </c>
      <c r="D8" s="52">
        <v>375</v>
      </c>
      <c r="E8" s="2">
        <v>0</v>
      </c>
      <c r="F8" s="2">
        <v>0</v>
      </c>
      <c r="G8" s="2">
        <v>1</v>
      </c>
      <c r="H8" s="2">
        <v>38</v>
      </c>
      <c r="I8" s="2">
        <v>87</v>
      </c>
      <c r="J8" s="2">
        <v>105</v>
      </c>
      <c r="K8" s="2">
        <v>144</v>
      </c>
      <c r="L8" s="2"/>
      <c r="M8" s="11"/>
      <c r="N8" s="11"/>
      <c r="V8" s="11"/>
      <c r="W8" s="11"/>
    </row>
    <row r="9" spans="1:23" ht="15.9" customHeight="1" x14ac:dyDescent="0.35">
      <c r="A9" s="14" t="s">
        <v>63</v>
      </c>
      <c r="B9" s="15">
        <v>3</v>
      </c>
      <c r="C9" s="16">
        <v>44214</v>
      </c>
      <c r="D9" s="52">
        <v>452</v>
      </c>
      <c r="E9" s="2">
        <v>0</v>
      </c>
      <c r="F9" s="2">
        <v>0</v>
      </c>
      <c r="G9" s="2">
        <v>5</v>
      </c>
      <c r="H9" s="2">
        <v>58</v>
      </c>
      <c r="I9" s="2">
        <v>66</v>
      </c>
      <c r="J9" s="2">
        <v>133</v>
      </c>
      <c r="K9" s="2">
        <v>190</v>
      </c>
      <c r="L9" s="2"/>
      <c r="M9" s="11"/>
      <c r="N9" s="11"/>
      <c r="V9" s="11"/>
      <c r="W9" s="11"/>
    </row>
    <row r="10" spans="1:23" ht="15.9" customHeight="1" x14ac:dyDescent="0.35">
      <c r="A10" s="14" t="s">
        <v>63</v>
      </c>
      <c r="B10" s="15">
        <v>4</v>
      </c>
      <c r="C10" s="16">
        <v>44221</v>
      </c>
      <c r="D10" s="52">
        <v>446</v>
      </c>
      <c r="E10" s="2">
        <v>0</v>
      </c>
      <c r="F10" s="2">
        <v>0</v>
      </c>
      <c r="G10" s="2">
        <v>5</v>
      </c>
      <c r="H10" s="2">
        <v>60</v>
      </c>
      <c r="I10" s="2">
        <v>78</v>
      </c>
      <c r="J10" s="2">
        <v>112</v>
      </c>
      <c r="K10" s="2">
        <v>191</v>
      </c>
      <c r="L10" s="2"/>
      <c r="M10" s="11"/>
      <c r="N10" s="11"/>
      <c r="V10" s="11"/>
      <c r="W10" s="11"/>
    </row>
    <row r="11" spans="1:23" ht="15.9" customHeight="1" x14ac:dyDescent="0.35">
      <c r="A11" s="14" t="s">
        <v>63</v>
      </c>
      <c r="B11" s="15">
        <v>5</v>
      </c>
      <c r="C11" s="16">
        <v>44228</v>
      </c>
      <c r="D11" s="52">
        <v>380</v>
      </c>
      <c r="E11" s="2">
        <v>0</v>
      </c>
      <c r="F11" s="2">
        <v>0</v>
      </c>
      <c r="G11" s="2">
        <v>1</v>
      </c>
      <c r="H11" s="2">
        <v>45</v>
      </c>
      <c r="I11" s="2">
        <v>58</v>
      </c>
      <c r="J11" s="2">
        <v>126</v>
      </c>
      <c r="K11" s="2">
        <v>150</v>
      </c>
      <c r="L11" s="2"/>
      <c r="M11" s="11"/>
      <c r="N11" s="11"/>
      <c r="V11" s="11"/>
      <c r="W11" s="11"/>
    </row>
    <row r="12" spans="1:23" ht="15.9" customHeight="1" x14ac:dyDescent="0.35">
      <c r="A12" s="14" t="s">
        <v>63</v>
      </c>
      <c r="B12" s="15">
        <v>6</v>
      </c>
      <c r="C12" s="16">
        <v>44235</v>
      </c>
      <c r="D12" s="52">
        <v>326</v>
      </c>
      <c r="E12" s="2">
        <v>0</v>
      </c>
      <c r="F12" s="2">
        <v>1</v>
      </c>
      <c r="G12" s="2">
        <v>3</v>
      </c>
      <c r="H12" s="2">
        <v>34</v>
      </c>
      <c r="I12" s="2">
        <v>59</v>
      </c>
      <c r="J12" s="2">
        <v>123</v>
      </c>
      <c r="K12" s="2">
        <v>106</v>
      </c>
      <c r="L12" s="2"/>
      <c r="M12" s="11"/>
      <c r="N12" s="11"/>
      <c r="Q12" s="11"/>
      <c r="R12" s="11"/>
      <c r="S12" s="11"/>
      <c r="T12" s="11"/>
      <c r="U12" s="11"/>
      <c r="V12" s="11"/>
      <c r="W12" s="11"/>
    </row>
    <row r="13" spans="1:23" ht="15.9" customHeight="1" x14ac:dyDescent="0.35">
      <c r="A13" s="14" t="s">
        <v>63</v>
      </c>
      <c r="B13" s="15">
        <v>7</v>
      </c>
      <c r="C13" s="16">
        <v>44242</v>
      </c>
      <c r="D13" s="52">
        <v>295</v>
      </c>
      <c r="E13" s="2">
        <v>0</v>
      </c>
      <c r="F13" s="2">
        <v>0</v>
      </c>
      <c r="G13" s="2">
        <v>5</v>
      </c>
      <c r="H13" s="2">
        <v>39</v>
      </c>
      <c r="I13" s="2">
        <v>60</v>
      </c>
      <c r="J13" s="2">
        <v>90</v>
      </c>
      <c r="K13" s="2">
        <v>101</v>
      </c>
      <c r="L13" s="2"/>
      <c r="M13" s="11"/>
      <c r="N13" s="11"/>
      <c r="Q13" s="11"/>
      <c r="R13" s="11"/>
      <c r="S13" s="11"/>
      <c r="T13" s="11"/>
      <c r="U13" s="11"/>
      <c r="V13" s="11"/>
      <c r="W13" s="11"/>
    </row>
    <row r="14" spans="1:23" ht="15.9" customHeight="1" x14ac:dyDescent="0.35">
      <c r="A14" s="14" t="s">
        <v>63</v>
      </c>
      <c r="B14" s="15">
        <v>8</v>
      </c>
      <c r="C14" s="16">
        <v>44249</v>
      </c>
      <c r="D14" s="52">
        <v>233</v>
      </c>
      <c r="E14" s="2">
        <v>1</v>
      </c>
      <c r="F14" s="2">
        <v>0</v>
      </c>
      <c r="G14" s="2">
        <v>4</v>
      </c>
      <c r="H14" s="2">
        <v>28</v>
      </c>
      <c r="I14" s="2">
        <v>49</v>
      </c>
      <c r="J14" s="2">
        <v>65</v>
      </c>
      <c r="K14" s="2">
        <v>86</v>
      </c>
      <c r="L14" s="2"/>
      <c r="M14" s="11"/>
      <c r="N14" s="11"/>
      <c r="Q14" s="11"/>
      <c r="R14" s="11"/>
      <c r="S14" s="11"/>
      <c r="T14" s="11"/>
      <c r="U14" s="11"/>
      <c r="V14" s="11"/>
      <c r="W14" s="11"/>
    </row>
    <row r="15" spans="1:23" ht="15.9" customHeight="1" x14ac:dyDescent="0.35">
      <c r="A15" s="14" t="s">
        <v>63</v>
      </c>
      <c r="B15" s="15">
        <v>9</v>
      </c>
      <c r="C15" s="16">
        <v>44256</v>
      </c>
      <c r="D15" s="52">
        <v>142</v>
      </c>
      <c r="E15" s="2">
        <v>0</v>
      </c>
      <c r="F15" s="2">
        <v>1</v>
      </c>
      <c r="G15" s="2">
        <v>2</v>
      </c>
      <c r="H15" s="2">
        <v>33</v>
      </c>
      <c r="I15" s="2">
        <v>30</v>
      </c>
      <c r="J15" s="2">
        <v>35</v>
      </c>
      <c r="K15" s="2">
        <v>41</v>
      </c>
      <c r="L15" s="2"/>
      <c r="M15" s="11"/>
      <c r="N15" s="11"/>
      <c r="Q15" s="11"/>
      <c r="R15" s="11"/>
      <c r="S15" s="11"/>
      <c r="T15" s="11"/>
      <c r="U15" s="11"/>
      <c r="V15" s="11"/>
      <c r="W15" s="11"/>
    </row>
    <row r="16" spans="1:23" ht="15.9" customHeight="1" x14ac:dyDescent="0.35">
      <c r="A16" s="14" t="s">
        <v>63</v>
      </c>
      <c r="B16" s="15">
        <v>10</v>
      </c>
      <c r="C16" s="16">
        <v>44263</v>
      </c>
      <c r="D16" s="52">
        <v>105</v>
      </c>
      <c r="E16" s="2">
        <v>0</v>
      </c>
      <c r="F16" s="2">
        <v>0</v>
      </c>
      <c r="G16" s="2">
        <v>4</v>
      </c>
      <c r="H16" s="2">
        <v>18</v>
      </c>
      <c r="I16" s="2">
        <v>16</v>
      </c>
      <c r="J16" s="2">
        <v>31</v>
      </c>
      <c r="K16" s="2">
        <v>36</v>
      </c>
      <c r="L16" s="2"/>
      <c r="M16" s="11"/>
      <c r="N16" s="11"/>
      <c r="Q16" s="11"/>
      <c r="R16" s="11"/>
      <c r="S16" s="11"/>
      <c r="T16" s="11"/>
      <c r="U16" s="11"/>
      <c r="V16" s="11"/>
      <c r="W16" s="11"/>
    </row>
    <row r="17" spans="1:23" ht="15.9" customHeight="1" x14ac:dyDescent="0.35">
      <c r="A17" s="14" t="s">
        <v>63</v>
      </c>
      <c r="B17" s="15">
        <v>11</v>
      </c>
      <c r="C17" s="16">
        <v>44270</v>
      </c>
      <c r="D17" s="52">
        <v>69</v>
      </c>
      <c r="E17" s="2">
        <v>0</v>
      </c>
      <c r="F17" s="2">
        <v>0</v>
      </c>
      <c r="G17" s="2">
        <v>2</v>
      </c>
      <c r="H17" s="2">
        <v>13</v>
      </c>
      <c r="I17" s="2">
        <v>17</v>
      </c>
      <c r="J17" s="2">
        <v>23</v>
      </c>
      <c r="K17" s="2">
        <v>14</v>
      </c>
      <c r="L17" s="25"/>
      <c r="M17" s="11"/>
      <c r="N17" s="11"/>
      <c r="Q17" s="11"/>
      <c r="R17" s="11"/>
      <c r="S17" s="11"/>
      <c r="T17" s="11"/>
      <c r="U17" s="11"/>
      <c r="V17" s="11"/>
      <c r="W17" s="11"/>
    </row>
    <row r="18" spans="1:23" ht="15.9" customHeight="1" x14ac:dyDescent="0.35">
      <c r="A18" s="14" t="s">
        <v>63</v>
      </c>
      <c r="B18" s="15">
        <v>12</v>
      </c>
      <c r="C18" s="16">
        <v>44277</v>
      </c>
      <c r="D18" s="52">
        <v>62</v>
      </c>
      <c r="E18" s="2">
        <v>0</v>
      </c>
      <c r="F18" s="2">
        <v>0</v>
      </c>
      <c r="G18" s="2">
        <v>2</v>
      </c>
      <c r="H18" s="2">
        <v>12</v>
      </c>
      <c r="I18" s="2">
        <v>16</v>
      </c>
      <c r="J18" s="2">
        <v>12</v>
      </c>
      <c r="K18" s="2">
        <v>20</v>
      </c>
      <c r="L18" s="25"/>
      <c r="M18" s="11"/>
      <c r="N18" s="11"/>
      <c r="Q18" s="11"/>
      <c r="R18" s="11"/>
      <c r="S18" s="11"/>
      <c r="T18" s="11"/>
      <c r="U18" s="11"/>
      <c r="V18" s="11"/>
      <c r="W18" s="11"/>
    </row>
    <row r="19" spans="1:23" ht="15.9" customHeight="1" x14ac:dyDescent="0.35">
      <c r="A19" s="14" t="s">
        <v>63</v>
      </c>
      <c r="B19" s="15">
        <v>13</v>
      </c>
      <c r="C19" s="16">
        <v>44284</v>
      </c>
      <c r="D19" s="52">
        <v>38</v>
      </c>
      <c r="E19" s="2">
        <v>0</v>
      </c>
      <c r="F19" s="2">
        <v>0</v>
      </c>
      <c r="G19" s="2">
        <v>2</v>
      </c>
      <c r="H19" s="2">
        <v>6</v>
      </c>
      <c r="I19" s="2">
        <v>12</v>
      </c>
      <c r="J19" s="2">
        <v>13</v>
      </c>
      <c r="K19" s="2">
        <v>5</v>
      </c>
      <c r="L19" s="2"/>
      <c r="M19" s="11"/>
      <c r="N19" s="11"/>
      <c r="Q19" s="11"/>
      <c r="R19" s="11"/>
      <c r="S19" s="11"/>
      <c r="T19" s="11"/>
      <c r="U19" s="11"/>
      <c r="V19" s="11"/>
      <c r="W19" s="11"/>
    </row>
    <row r="20" spans="1:23" ht="15.9" customHeight="1" x14ac:dyDescent="0.35">
      <c r="A20" s="14" t="s">
        <v>63</v>
      </c>
      <c r="B20" s="15">
        <v>14</v>
      </c>
      <c r="C20" s="16">
        <v>44291</v>
      </c>
      <c r="D20" s="52">
        <v>34</v>
      </c>
      <c r="E20" s="2">
        <v>0</v>
      </c>
      <c r="F20" s="2">
        <v>0</v>
      </c>
      <c r="G20" s="2">
        <v>1</v>
      </c>
      <c r="H20" s="2">
        <v>7</v>
      </c>
      <c r="I20" s="2">
        <v>9</v>
      </c>
      <c r="J20" s="2">
        <v>7</v>
      </c>
      <c r="K20" s="2">
        <v>10</v>
      </c>
      <c r="L20" s="18"/>
      <c r="M20" s="11"/>
      <c r="N20" s="11"/>
      <c r="Q20" s="11"/>
      <c r="R20" s="11"/>
      <c r="S20" s="11"/>
      <c r="T20" s="11"/>
      <c r="U20" s="11"/>
      <c r="V20" s="11"/>
      <c r="W20" s="11"/>
    </row>
    <row r="21" spans="1:23" ht="15.9" customHeight="1" x14ac:dyDescent="0.35">
      <c r="A21" s="14" t="s">
        <v>63</v>
      </c>
      <c r="B21" s="15">
        <v>15</v>
      </c>
      <c r="C21" s="16">
        <v>44298</v>
      </c>
      <c r="D21" s="52">
        <v>24</v>
      </c>
      <c r="E21" s="2">
        <v>0</v>
      </c>
      <c r="F21" s="2">
        <v>0</v>
      </c>
      <c r="G21" s="2">
        <v>0</v>
      </c>
      <c r="H21" s="2">
        <v>7</v>
      </c>
      <c r="I21" s="2">
        <v>4</v>
      </c>
      <c r="J21" s="2">
        <v>2</v>
      </c>
      <c r="K21" s="2">
        <v>11</v>
      </c>
      <c r="L21" s="19"/>
      <c r="M21" s="11"/>
      <c r="N21" s="11"/>
      <c r="Q21" s="11"/>
      <c r="R21" s="11"/>
      <c r="S21" s="11"/>
      <c r="T21" s="11"/>
      <c r="U21" s="11"/>
      <c r="V21" s="11"/>
      <c r="W21" s="11"/>
    </row>
    <row r="22" spans="1:23" ht="15.9" customHeight="1" x14ac:dyDescent="0.35">
      <c r="A22" s="14" t="s">
        <v>63</v>
      </c>
      <c r="B22" s="15">
        <v>16</v>
      </c>
      <c r="C22" s="16">
        <v>44305</v>
      </c>
      <c r="D22" s="52">
        <v>23</v>
      </c>
      <c r="E22" s="2">
        <v>0</v>
      </c>
      <c r="F22" s="2">
        <v>0</v>
      </c>
      <c r="G22" s="2">
        <v>1</v>
      </c>
      <c r="H22" s="2">
        <v>7</v>
      </c>
      <c r="I22" s="2">
        <v>6</v>
      </c>
      <c r="J22" s="2">
        <v>4</v>
      </c>
      <c r="K22" s="2">
        <v>5</v>
      </c>
      <c r="L22" s="19"/>
      <c r="M22" s="11"/>
      <c r="N22" s="11"/>
      <c r="Q22" s="11"/>
      <c r="R22" s="11"/>
      <c r="S22" s="11"/>
      <c r="T22" s="11"/>
      <c r="U22" s="11"/>
      <c r="V22" s="11"/>
      <c r="W22" s="11"/>
    </row>
    <row r="23" spans="1:23" ht="15.9" customHeight="1" x14ac:dyDescent="0.35">
      <c r="A23" s="14" t="s">
        <v>63</v>
      </c>
      <c r="B23" s="15">
        <v>17</v>
      </c>
      <c r="C23" s="16">
        <v>44312</v>
      </c>
      <c r="D23" s="52">
        <v>19</v>
      </c>
      <c r="E23" s="2">
        <v>0</v>
      </c>
      <c r="F23" s="2">
        <v>0</v>
      </c>
      <c r="G23" s="2">
        <v>0</v>
      </c>
      <c r="H23" s="2">
        <v>2</v>
      </c>
      <c r="I23" s="2">
        <v>2</v>
      </c>
      <c r="J23" s="2">
        <v>9</v>
      </c>
      <c r="K23" s="2">
        <v>6</v>
      </c>
      <c r="L23" s="19"/>
      <c r="M23" s="11"/>
      <c r="N23" s="11"/>
      <c r="Q23" s="11"/>
      <c r="R23" s="11"/>
      <c r="S23" s="11"/>
      <c r="T23" s="11"/>
      <c r="U23" s="11"/>
      <c r="V23" s="11"/>
      <c r="W23" s="11"/>
    </row>
    <row r="24" spans="1:23" ht="15.9" customHeight="1" x14ac:dyDescent="0.35">
      <c r="A24" s="14" t="s">
        <v>63</v>
      </c>
      <c r="B24" s="15">
        <v>18</v>
      </c>
      <c r="C24" s="16">
        <v>44319</v>
      </c>
      <c r="D24" s="53">
        <v>8</v>
      </c>
      <c r="E24" s="2">
        <v>0</v>
      </c>
      <c r="F24" s="2">
        <v>0</v>
      </c>
      <c r="G24" s="2">
        <v>0</v>
      </c>
      <c r="H24" s="2">
        <v>1</v>
      </c>
      <c r="I24" s="2">
        <v>1</v>
      </c>
      <c r="J24" s="2">
        <v>4</v>
      </c>
      <c r="K24" s="2">
        <v>2</v>
      </c>
      <c r="L24" s="19"/>
      <c r="M24" s="11"/>
      <c r="N24" s="11"/>
      <c r="Q24" s="11"/>
      <c r="R24" s="11"/>
      <c r="S24" s="11"/>
      <c r="T24" s="11"/>
      <c r="U24" s="11"/>
      <c r="V24" s="11"/>
      <c r="W24" s="11"/>
    </row>
    <row r="25" spans="1:23" ht="15.9" customHeight="1" x14ac:dyDescent="0.35">
      <c r="A25" s="14" t="s">
        <v>63</v>
      </c>
      <c r="B25" s="15">
        <v>19</v>
      </c>
      <c r="C25" s="16">
        <v>44326</v>
      </c>
      <c r="D25" s="53">
        <v>6</v>
      </c>
      <c r="E25" s="2">
        <v>0</v>
      </c>
      <c r="F25" s="2">
        <v>0</v>
      </c>
      <c r="G25" s="2">
        <v>1</v>
      </c>
      <c r="H25" s="2">
        <v>4</v>
      </c>
      <c r="I25" s="2">
        <v>0</v>
      </c>
      <c r="J25" s="2">
        <v>1</v>
      </c>
      <c r="K25" s="2">
        <v>0</v>
      </c>
      <c r="L25" s="19"/>
      <c r="M25" s="11"/>
      <c r="N25" s="11"/>
      <c r="Q25" s="11"/>
      <c r="R25" s="11"/>
      <c r="S25" s="11"/>
      <c r="T25" s="11"/>
      <c r="U25" s="11"/>
      <c r="V25" s="11"/>
      <c r="W25" s="11"/>
    </row>
    <row r="26" spans="1:23" ht="15.9" customHeight="1" x14ac:dyDescent="0.35">
      <c r="A26" s="14" t="s">
        <v>63</v>
      </c>
      <c r="B26" s="15">
        <v>20</v>
      </c>
      <c r="C26" s="16">
        <v>44333</v>
      </c>
      <c r="D26" s="53">
        <v>4</v>
      </c>
      <c r="E26" s="2">
        <v>0</v>
      </c>
      <c r="F26" s="2">
        <v>0</v>
      </c>
      <c r="G26" s="2">
        <v>0</v>
      </c>
      <c r="H26" s="2">
        <v>0</v>
      </c>
      <c r="I26" s="2">
        <v>0</v>
      </c>
      <c r="J26" s="2">
        <v>2</v>
      </c>
      <c r="K26" s="2">
        <v>2</v>
      </c>
      <c r="L26" s="19"/>
      <c r="M26" s="11"/>
      <c r="N26" s="11"/>
      <c r="Q26" s="11"/>
      <c r="R26" s="11"/>
      <c r="S26" s="11"/>
      <c r="T26" s="11"/>
      <c r="U26" s="11"/>
      <c r="V26" s="11"/>
      <c r="W26" s="11"/>
    </row>
    <row r="27" spans="1:23" ht="15.9" customHeight="1" x14ac:dyDescent="0.35">
      <c r="A27" s="14" t="s">
        <v>63</v>
      </c>
      <c r="B27" s="15">
        <v>21</v>
      </c>
      <c r="C27" s="16">
        <v>44340</v>
      </c>
      <c r="D27" s="53">
        <v>8</v>
      </c>
      <c r="E27" s="2">
        <v>0</v>
      </c>
      <c r="F27" s="2">
        <v>0</v>
      </c>
      <c r="G27" s="2">
        <v>0</v>
      </c>
      <c r="H27" s="2">
        <v>2</v>
      </c>
      <c r="I27" s="2">
        <v>1</v>
      </c>
      <c r="J27" s="2">
        <v>4</v>
      </c>
      <c r="K27" s="2">
        <v>1</v>
      </c>
      <c r="L27" s="19"/>
      <c r="M27" s="11"/>
      <c r="N27" s="11"/>
      <c r="Q27" s="11"/>
      <c r="R27" s="11"/>
      <c r="S27" s="11"/>
      <c r="T27" s="11"/>
      <c r="U27" s="11"/>
      <c r="V27" s="11"/>
      <c r="W27" s="11"/>
    </row>
    <row r="28" spans="1:23" ht="15.9" customHeight="1" x14ac:dyDescent="0.35">
      <c r="A28" s="14" t="s">
        <v>63</v>
      </c>
      <c r="B28" s="15">
        <v>22</v>
      </c>
      <c r="C28" s="16">
        <v>44347</v>
      </c>
      <c r="D28" s="54">
        <v>8</v>
      </c>
      <c r="E28" s="2">
        <v>0</v>
      </c>
      <c r="F28" s="2">
        <v>0</v>
      </c>
      <c r="G28" s="2">
        <v>1</v>
      </c>
      <c r="H28" s="2">
        <v>0</v>
      </c>
      <c r="I28" s="2">
        <v>2</v>
      </c>
      <c r="J28" s="2">
        <v>2</v>
      </c>
      <c r="K28" s="2">
        <v>3</v>
      </c>
      <c r="L28" s="19"/>
      <c r="M28" s="11"/>
      <c r="N28" s="11"/>
      <c r="Q28" s="11"/>
      <c r="R28" s="11"/>
      <c r="S28" s="11"/>
      <c r="T28" s="11"/>
      <c r="U28" s="11"/>
      <c r="V28" s="11"/>
      <c r="W28" s="11"/>
    </row>
    <row r="29" spans="1:23" ht="15.9" customHeight="1" x14ac:dyDescent="0.35">
      <c r="A29" s="14" t="s">
        <v>63</v>
      </c>
      <c r="B29" s="15">
        <v>23</v>
      </c>
      <c r="C29" s="16">
        <v>44354</v>
      </c>
      <c r="D29" s="53">
        <v>7</v>
      </c>
      <c r="E29" s="2">
        <v>0</v>
      </c>
      <c r="F29" s="2">
        <v>0</v>
      </c>
      <c r="G29" s="2">
        <v>0</v>
      </c>
      <c r="H29" s="2">
        <v>0</v>
      </c>
      <c r="I29" s="2">
        <v>2</v>
      </c>
      <c r="J29" s="2">
        <v>1</v>
      </c>
      <c r="K29" s="2">
        <v>4</v>
      </c>
      <c r="L29" s="19"/>
      <c r="M29" s="11"/>
      <c r="N29" s="11"/>
      <c r="O29" s="11"/>
      <c r="P29" s="11"/>
      <c r="Q29" s="11"/>
      <c r="R29" s="11"/>
      <c r="S29" s="11"/>
      <c r="T29" s="11"/>
      <c r="U29" s="11"/>
      <c r="V29" s="11"/>
      <c r="W29" s="11"/>
    </row>
    <row r="30" spans="1:23" ht="15.9" customHeight="1" x14ac:dyDescent="0.35">
      <c r="A30" s="14" t="s">
        <v>63</v>
      </c>
      <c r="B30" s="15">
        <v>24</v>
      </c>
      <c r="C30" s="16">
        <v>44361</v>
      </c>
      <c r="D30" s="53">
        <v>13</v>
      </c>
      <c r="E30" s="2">
        <v>0</v>
      </c>
      <c r="F30" s="2">
        <v>0</v>
      </c>
      <c r="G30" s="2">
        <v>0</v>
      </c>
      <c r="H30" s="2">
        <v>3</v>
      </c>
      <c r="I30" s="2">
        <v>2</v>
      </c>
      <c r="J30" s="2">
        <v>5</v>
      </c>
      <c r="K30" s="2">
        <v>3</v>
      </c>
      <c r="L30" s="19"/>
      <c r="M30" s="11"/>
      <c r="N30" s="11"/>
      <c r="O30" s="11"/>
      <c r="P30" s="11"/>
      <c r="Q30" s="11"/>
      <c r="R30" s="11"/>
      <c r="S30" s="11"/>
      <c r="T30" s="11"/>
      <c r="U30" s="11"/>
      <c r="V30" s="11"/>
      <c r="W30" s="11"/>
    </row>
    <row r="31" spans="1:23" ht="15.9" customHeight="1" x14ac:dyDescent="0.35">
      <c r="A31" s="14" t="s">
        <v>63</v>
      </c>
      <c r="B31" s="15">
        <v>25</v>
      </c>
      <c r="C31" s="16">
        <v>44368</v>
      </c>
      <c r="D31" s="53">
        <v>17</v>
      </c>
      <c r="E31" s="2">
        <v>0</v>
      </c>
      <c r="F31" s="2">
        <v>0</v>
      </c>
      <c r="G31" s="2">
        <v>1</v>
      </c>
      <c r="H31" s="2">
        <v>1</v>
      </c>
      <c r="I31" s="2">
        <v>5</v>
      </c>
      <c r="J31" s="2">
        <v>8</v>
      </c>
      <c r="K31" s="2">
        <v>2</v>
      </c>
      <c r="L31" s="19"/>
      <c r="M31" s="11"/>
      <c r="N31" s="11"/>
      <c r="O31" s="11"/>
      <c r="P31" s="11"/>
      <c r="Q31" s="11"/>
      <c r="R31" s="11"/>
      <c r="S31" s="11"/>
      <c r="T31" s="11"/>
      <c r="U31" s="11"/>
      <c r="V31" s="11"/>
      <c r="W31" s="11"/>
    </row>
    <row r="32" spans="1:23" ht="15.9" customHeight="1" x14ac:dyDescent="0.35">
      <c r="A32" s="14" t="s">
        <v>63</v>
      </c>
      <c r="B32" s="15">
        <v>26</v>
      </c>
      <c r="C32" s="16">
        <v>44375</v>
      </c>
      <c r="D32" s="52">
        <v>22</v>
      </c>
      <c r="E32" s="2">
        <v>0</v>
      </c>
      <c r="F32" s="2">
        <v>0</v>
      </c>
      <c r="G32" s="2">
        <v>1</v>
      </c>
      <c r="H32" s="2">
        <v>3</v>
      </c>
      <c r="I32" s="2">
        <v>6</v>
      </c>
      <c r="J32" s="2">
        <v>7</v>
      </c>
      <c r="K32" s="2">
        <v>5</v>
      </c>
      <c r="L32" s="19"/>
      <c r="M32" s="11"/>
      <c r="N32" s="11"/>
      <c r="O32" s="11"/>
      <c r="P32" s="11"/>
      <c r="Q32" s="11"/>
      <c r="R32" s="11"/>
      <c r="S32" s="11"/>
      <c r="T32" s="11"/>
      <c r="U32" s="11"/>
      <c r="V32" s="11"/>
      <c r="W32" s="11"/>
    </row>
    <row r="33" spans="1:23" ht="15.9" customHeight="1" x14ac:dyDescent="0.35">
      <c r="A33" s="14" t="s">
        <v>63</v>
      </c>
      <c r="B33" s="15">
        <v>27</v>
      </c>
      <c r="C33" s="16">
        <v>44382</v>
      </c>
      <c r="D33" s="53">
        <v>31</v>
      </c>
      <c r="E33" s="2">
        <v>0</v>
      </c>
      <c r="F33" s="2">
        <v>0</v>
      </c>
      <c r="G33" s="2">
        <v>2</v>
      </c>
      <c r="H33" s="2">
        <v>3</v>
      </c>
      <c r="I33" s="2">
        <v>4</v>
      </c>
      <c r="J33" s="2">
        <v>15</v>
      </c>
      <c r="K33" s="2">
        <v>7</v>
      </c>
      <c r="L33" s="19"/>
      <c r="M33" s="11"/>
      <c r="N33" s="11"/>
      <c r="O33" s="11"/>
      <c r="P33" s="11"/>
      <c r="Q33" s="11"/>
      <c r="R33" s="11"/>
      <c r="S33" s="11"/>
      <c r="T33" s="11"/>
      <c r="U33" s="11"/>
      <c r="V33" s="11"/>
      <c r="W33" s="11"/>
    </row>
    <row r="34" spans="1:23" ht="15.9" customHeight="1" x14ac:dyDescent="0.35">
      <c r="A34" s="14" t="s">
        <v>63</v>
      </c>
      <c r="B34" s="15">
        <v>28</v>
      </c>
      <c r="C34" s="16">
        <v>44389</v>
      </c>
      <c r="D34" s="53">
        <v>48</v>
      </c>
      <c r="E34" s="2">
        <v>0</v>
      </c>
      <c r="F34" s="2">
        <v>0</v>
      </c>
      <c r="G34" s="2">
        <v>3</v>
      </c>
      <c r="H34" s="2">
        <v>9</v>
      </c>
      <c r="I34" s="2">
        <v>7</v>
      </c>
      <c r="J34" s="2">
        <v>14</v>
      </c>
      <c r="K34" s="2">
        <v>15</v>
      </c>
      <c r="L34" s="19"/>
      <c r="M34" s="11"/>
      <c r="N34" s="11"/>
      <c r="O34" s="11"/>
      <c r="P34" s="11"/>
      <c r="Q34" s="11"/>
      <c r="R34" s="11"/>
      <c r="S34" s="11"/>
      <c r="T34" s="11"/>
      <c r="U34" s="11"/>
      <c r="V34" s="11"/>
      <c r="W34" s="11"/>
    </row>
    <row r="35" spans="1:23" ht="15.9" customHeight="1" x14ac:dyDescent="0.35">
      <c r="A35" s="14" t="s">
        <v>63</v>
      </c>
      <c r="B35" s="15">
        <v>29</v>
      </c>
      <c r="C35" s="16">
        <v>44396</v>
      </c>
      <c r="D35" s="52">
        <v>55</v>
      </c>
      <c r="E35" s="2">
        <v>0</v>
      </c>
      <c r="F35" s="2">
        <v>0</v>
      </c>
      <c r="G35" s="2">
        <v>0</v>
      </c>
      <c r="H35" s="2">
        <v>15</v>
      </c>
      <c r="I35" s="2">
        <v>13</v>
      </c>
      <c r="J35" s="2">
        <v>14</v>
      </c>
      <c r="K35" s="2">
        <v>13</v>
      </c>
      <c r="L35" s="19"/>
      <c r="M35" s="11"/>
      <c r="N35" s="11"/>
      <c r="O35" s="11"/>
      <c r="P35" s="11"/>
      <c r="Q35" s="11"/>
      <c r="R35" s="11"/>
      <c r="S35" s="11"/>
      <c r="T35" s="11"/>
      <c r="U35" s="11"/>
      <c r="V35" s="11"/>
      <c r="W35" s="11"/>
    </row>
    <row r="36" spans="1:23" ht="15.9" customHeight="1" x14ac:dyDescent="0.35">
      <c r="A36" s="14" t="s">
        <v>63</v>
      </c>
      <c r="B36" s="15">
        <v>30</v>
      </c>
      <c r="C36" s="16">
        <v>44403</v>
      </c>
      <c r="D36" s="52">
        <v>46</v>
      </c>
      <c r="E36" s="2">
        <v>0</v>
      </c>
      <c r="F36" s="2">
        <v>0</v>
      </c>
      <c r="G36" s="2">
        <v>0</v>
      </c>
      <c r="H36" s="2">
        <v>10</v>
      </c>
      <c r="I36" s="2">
        <v>9</v>
      </c>
      <c r="J36" s="2">
        <v>14</v>
      </c>
      <c r="K36" s="2">
        <v>13</v>
      </c>
      <c r="L36" s="19"/>
      <c r="M36" s="11"/>
      <c r="N36" s="11"/>
      <c r="O36" s="11"/>
      <c r="P36" s="11"/>
      <c r="Q36" s="11"/>
      <c r="R36" s="11"/>
      <c r="S36" s="11"/>
      <c r="T36" s="11"/>
      <c r="U36" s="11"/>
      <c r="V36" s="11"/>
      <c r="W36" s="11"/>
    </row>
    <row r="37" spans="1:23" ht="15.9" customHeight="1" x14ac:dyDescent="0.35">
      <c r="A37" s="14" t="s">
        <v>63</v>
      </c>
      <c r="B37" s="15">
        <v>31</v>
      </c>
      <c r="C37" s="16">
        <v>44410</v>
      </c>
      <c r="D37" s="53">
        <v>55</v>
      </c>
      <c r="E37" s="2">
        <v>0</v>
      </c>
      <c r="F37" s="2">
        <v>0</v>
      </c>
      <c r="G37" s="2">
        <v>6</v>
      </c>
      <c r="H37" s="2">
        <v>10</v>
      </c>
      <c r="I37" s="2">
        <v>14</v>
      </c>
      <c r="J37" s="2">
        <v>9</v>
      </c>
      <c r="K37" s="2">
        <v>16</v>
      </c>
      <c r="L37" s="19"/>
      <c r="M37" s="11"/>
      <c r="N37" s="11"/>
      <c r="O37" s="11"/>
      <c r="P37" s="11"/>
      <c r="Q37" s="11"/>
      <c r="R37" s="11"/>
      <c r="S37" s="11"/>
      <c r="T37" s="11"/>
      <c r="U37" s="11"/>
      <c r="V37" s="11"/>
      <c r="W37" s="11"/>
    </row>
    <row r="38" spans="1:23" ht="15.9" customHeight="1" x14ac:dyDescent="0.35">
      <c r="A38" s="14" t="s">
        <v>63</v>
      </c>
      <c r="B38" s="15">
        <v>32</v>
      </c>
      <c r="C38" s="16">
        <v>44417</v>
      </c>
      <c r="D38" s="53">
        <v>40</v>
      </c>
      <c r="E38" s="2">
        <v>0</v>
      </c>
      <c r="F38" s="2">
        <v>0</v>
      </c>
      <c r="G38" s="2">
        <v>1</v>
      </c>
      <c r="H38" s="2">
        <v>12</v>
      </c>
      <c r="I38" s="2">
        <v>8</v>
      </c>
      <c r="J38" s="2">
        <v>8</v>
      </c>
      <c r="K38" s="2">
        <v>11</v>
      </c>
      <c r="L38" s="19"/>
      <c r="M38" s="11"/>
      <c r="N38" s="11"/>
      <c r="O38" s="11"/>
      <c r="P38" s="11"/>
      <c r="Q38" s="11"/>
      <c r="R38" s="11"/>
      <c r="S38" s="11"/>
      <c r="T38" s="11"/>
      <c r="U38" s="11"/>
      <c r="V38" s="11"/>
      <c r="W38" s="11"/>
    </row>
    <row r="39" spans="1:23" ht="15.9" customHeight="1" x14ac:dyDescent="0.35">
      <c r="A39" s="14" t="s">
        <v>63</v>
      </c>
      <c r="B39" s="15">
        <v>33</v>
      </c>
      <c r="C39" s="16">
        <v>44424</v>
      </c>
      <c r="D39" s="53">
        <v>43</v>
      </c>
      <c r="E39" s="2">
        <v>0</v>
      </c>
      <c r="F39" s="2">
        <v>0</v>
      </c>
      <c r="G39" s="2">
        <v>1</v>
      </c>
      <c r="H39" s="2">
        <v>13</v>
      </c>
      <c r="I39" s="2">
        <v>6</v>
      </c>
      <c r="J39" s="2">
        <v>10</v>
      </c>
      <c r="K39" s="2">
        <v>13</v>
      </c>
      <c r="L39" s="19"/>
      <c r="M39" s="11"/>
      <c r="N39" s="11"/>
      <c r="O39" s="11"/>
      <c r="P39" s="11"/>
      <c r="Q39" s="11"/>
      <c r="R39" s="11"/>
      <c r="S39" s="11"/>
      <c r="T39" s="11"/>
      <c r="U39" s="11"/>
      <c r="V39" s="11"/>
      <c r="W39" s="11"/>
    </row>
    <row r="40" spans="1:23" ht="15.9" customHeight="1" x14ac:dyDescent="0.35">
      <c r="A40" s="14" t="s">
        <v>63</v>
      </c>
      <c r="B40" s="15">
        <v>34</v>
      </c>
      <c r="C40" s="16">
        <v>44431</v>
      </c>
      <c r="D40" s="53">
        <v>50</v>
      </c>
      <c r="E40" s="2">
        <v>0</v>
      </c>
      <c r="F40" s="2">
        <v>0</v>
      </c>
      <c r="G40" s="2">
        <v>3</v>
      </c>
      <c r="H40" s="2">
        <v>9</v>
      </c>
      <c r="I40" s="2">
        <v>10</v>
      </c>
      <c r="J40" s="2">
        <v>16</v>
      </c>
      <c r="K40" s="2">
        <v>12</v>
      </c>
      <c r="L40" s="19"/>
      <c r="M40" s="11"/>
      <c r="N40" s="11"/>
      <c r="O40" s="11"/>
      <c r="P40" s="11"/>
      <c r="Q40" s="11"/>
      <c r="R40" s="11"/>
      <c r="S40" s="11"/>
      <c r="T40" s="11"/>
      <c r="U40" s="11"/>
      <c r="V40" s="11"/>
      <c r="W40" s="11"/>
    </row>
    <row r="41" spans="1:23" ht="15.9" customHeight="1" x14ac:dyDescent="0.35">
      <c r="A41" s="14" t="s">
        <v>63</v>
      </c>
      <c r="B41" s="15">
        <v>35</v>
      </c>
      <c r="C41" s="16">
        <v>44438</v>
      </c>
      <c r="D41" s="53">
        <v>60</v>
      </c>
      <c r="E41" s="2">
        <v>0</v>
      </c>
      <c r="F41" s="2">
        <v>0</v>
      </c>
      <c r="G41" s="2">
        <v>3</v>
      </c>
      <c r="H41" s="2">
        <v>15</v>
      </c>
      <c r="I41" s="2">
        <v>13</v>
      </c>
      <c r="J41" s="2">
        <v>12</v>
      </c>
      <c r="K41" s="2">
        <v>17</v>
      </c>
      <c r="L41" s="19"/>
      <c r="M41" s="11"/>
      <c r="N41" s="11"/>
      <c r="O41" s="11"/>
      <c r="P41" s="11"/>
      <c r="Q41" s="11"/>
      <c r="R41" s="11"/>
      <c r="S41" s="11"/>
      <c r="T41" s="11"/>
      <c r="U41" s="11"/>
      <c r="V41" s="11"/>
      <c r="W41" s="11"/>
    </row>
    <row r="42" spans="1:23" ht="15.9" customHeight="1" x14ac:dyDescent="0.35">
      <c r="A42" s="14" t="s">
        <v>63</v>
      </c>
      <c r="B42" s="15">
        <v>36</v>
      </c>
      <c r="C42" s="16">
        <v>44445</v>
      </c>
      <c r="D42" s="53">
        <v>80</v>
      </c>
      <c r="E42" s="2">
        <v>0</v>
      </c>
      <c r="F42" s="2">
        <v>0</v>
      </c>
      <c r="G42" s="2">
        <v>2</v>
      </c>
      <c r="H42" s="2">
        <v>11</v>
      </c>
      <c r="I42" s="2">
        <v>14</v>
      </c>
      <c r="J42" s="2">
        <v>32</v>
      </c>
      <c r="K42" s="2">
        <v>21</v>
      </c>
      <c r="L42" s="19"/>
      <c r="M42" s="11"/>
      <c r="N42" s="11"/>
      <c r="O42" s="11"/>
      <c r="P42" s="11"/>
      <c r="Q42" s="11"/>
      <c r="R42" s="11"/>
      <c r="S42" s="11"/>
      <c r="T42" s="11"/>
      <c r="U42" s="11"/>
      <c r="V42" s="11"/>
      <c r="W42" s="11"/>
    </row>
    <row r="43" spans="1:23" ht="15.9" customHeight="1" x14ac:dyDescent="0.35">
      <c r="A43" s="14" t="s">
        <v>63</v>
      </c>
      <c r="B43" s="15">
        <v>37</v>
      </c>
      <c r="C43" s="16">
        <v>44452</v>
      </c>
      <c r="D43" s="53">
        <v>136</v>
      </c>
      <c r="E43" s="2">
        <v>0</v>
      </c>
      <c r="F43" s="2">
        <v>0</v>
      </c>
      <c r="G43" s="2">
        <v>3</v>
      </c>
      <c r="H43" s="2">
        <v>21</v>
      </c>
      <c r="I43" s="2">
        <v>38</v>
      </c>
      <c r="J43" s="2">
        <v>32</v>
      </c>
      <c r="K43" s="2">
        <v>42</v>
      </c>
      <c r="L43" s="19"/>
      <c r="M43" s="11"/>
      <c r="N43" s="11"/>
      <c r="O43" s="11"/>
      <c r="P43" s="11"/>
      <c r="Q43" s="11"/>
      <c r="R43" s="11"/>
      <c r="S43" s="11"/>
      <c r="T43" s="11"/>
      <c r="U43" s="11"/>
      <c r="V43" s="11"/>
      <c r="W43" s="11"/>
    </row>
    <row r="44" spans="1:23" ht="15.9" customHeight="1" x14ac:dyDescent="0.35">
      <c r="A44" s="14" t="s">
        <v>63</v>
      </c>
      <c r="B44" s="15">
        <v>38</v>
      </c>
      <c r="C44" s="16">
        <v>44459</v>
      </c>
      <c r="D44" s="54">
        <v>168</v>
      </c>
      <c r="E44" s="2">
        <v>0</v>
      </c>
      <c r="F44" s="2">
        <v>0</v>
      </c>
      <c r="G44" s="2">
        <v>3</v>
      </c>
      <c r="H44" s="2">
        <v>25</v>
      </c>
      <c r="I44" s="2">
        <v>30</v>
      </c>
      <c r="J44" s="2">
        <v>50</v>
      </c>
      <c r="K44" s="2">
        <v>60</v>
      </c>
      <c r="L44" s="19"/>
      <c r="M44" s="11"/>
      <c r="N44" s="11"/>
      <c r="O44" s="11"/>
      <c r="P44" s="11"/>
      <c r="Q44" s="11"/>
      <c r="R44" s="11"/>
      <c r="S44" s="11"/>
      <c r="T44" s="11"/>
      <c r="U44" s="11"/>
      <c r="V44" s="11"/>
      <c r="W44" s="11"/>
    </row>
    <row r="45" spans="1:23" ht="15.9" customHeight="1" x14ac:dyDescent="0.35">
      <c r="A45" s="14" t="s">
        <v>63</v>
      </c>
      <c r="B45" s="15">
        <v>39</v>
      </c>
      <c r="C45" s="16">
        <v>44466</v>
      </c>
      <c r="D45" s="53">
        <v>144</v>
      </c>
      <c r="E45" s="2">
        <v>0</v>
      </c>
      <c r="F45" s="2">
        <v>0</v>
      </c>
      <c r="G45" s="2">
        <v>5</v>
      </c>
      <c r="H45" s="2">
        <v>18</v>
      </c>
      <c r="I45" s="2">
        <v>30</v>
      </c>
      <c r="J45" s="2">
        <v>48</v>
      </c>
      <c r="K45" s="2">
        <v>43</v>
      </c>
      <c r="L45" s="19"/>
      <c r="M45" s="11"/>
      <c r="N45" s="11"/>
      <c r="O45" s="11"/>
      <c r="P45" s="11"/>
      <c r="Q45" s="11"/>
      <c r="R45" s="11"/>
      <c r="S45" s="11"/>
      <c r="T45" s="11"/>
      <c r="U45" s="11"/>
      <c r="V45" s="11"/>
      <c r="W45" s="11"/>
    </row>
    <row r="46" spans="1:23" ht="15.9" customHeight="1" x14ac:dyDescent="0.35">
      <c r="A46" s="14" t="s">
        <v>63</v>
      </c>
      <c r="B46" s="15">
        <v>40</v>
      </c>
      <c r="C46" s="16">
        <v>44473</v>
      </c>
      <c r="D46" s="53">
        <v>133</v>
      </c>
      <c r="E46" s="2">
        <v>0</v>
      </c>
      <c r="F46" s="2">
        <v>0</v>
      </c>
      <c r="G46" s="2">
        <v>3</v>
      </c>
      <c r="H46" s="2">
        <v>25</v>
      </c>
      <c r="I46" s="2">
        <v>25</v>
      </c>
      <c r="J46" s="2">
        <v>35</v>
      </c>
      <c r="K46" s="2">
        <v>45</v>
      </c>
      <c r="L46" s="19"/>
      <c r="M46" s="11"/>
      <c r="N46" s="11"/>
      <c r="O46" s="11"/>
      <c r="P46" s="11"/>
      <c r="Q46" s="11"/>
      <c r="R46" s="11"/>
      <c r="S46" s="11"/>
      <c r="T46" s="11"/>
      <c r="U46" s="11"/>
      <c r="V46" s="11"/>
      <c r="W46" s="11"/>
    </row>
    <row r="47" spans="1:23" ht="15.9" customHeight="1" x14ac:dyDescent="0.35">
      <c r="A47" s="14" t="s">
        <v>63</v>
      </c>
      <c r="B47" s="15">
        <v>41</v>
      </c>
      <c r="C47" s="16">
        <v>44480</v>
      </c>
      <c r="D47" s="53">
        <v>141</v>
      </c>
      <c r="E47" s="2">
        <v>0</v>
      </c>
      <c r="F47" s="2">
        <v>0</v>
      </c>
      <c r="G47" s="2">
        <v>4</v>
      </c>
      <c r="H47" s="2">
        <v>14</v>
      </c>
      <c r="I47" s="2">
        <v>29</v>
      </c>
      <c r="J47" s="2">
        <v>48</v>
      </c>
      <c r="K47" s="2">
        <v>46</v>
      </c>
      <c r="L47" s="19"/>
      <c r="M47" s="11"/>
      <c r="N47" s="11"/>
      <c r="O47" s="11"/>
      <c r="P47" s="11"/>
      <c r="Q47" s="11"/>
      <c r="R47" s="11"/>
      <c r="S47" s="11"/>
      <c r="T47" s="11"/>
      <c r="U47" s="11"/>
      <c r="V47" s="11"/>
      <c r="W47" s="11"/>
    </row>
    <row r="48" spans="1:23" ht="15.9" customHeight="1" x14ac:dyDescent="0.35">
      <c r="A48" s="14" t="s">
        <v>63</v>
      </c>
      <c r="B48" s="15">
        <v>42</v>
      </c>
      <c r="C48" s="16">
        <v>44487</v>
      </c>
      <c r="D48" s="53">
        <v>131</v>
      </c>
      <c r="E48" s="2">
        <v>0</v>
      </c>
      <c r="F48" s="2">
        <v>0</v>
      </c>
      <c r="G48" s="2">
        <v>1</v>
      </c>
      <c r="H48" s="2">
        <v>19</v>
      </c>
      <c r="I48" s="2">
        <v>32</v>
      </c>
      <c r="J48" s="2">
        <v>39</v>
      </c>
      <c r="K48" s="2">
        <v>40</v>
      </c>
      <c r="L48" s="19"/>
      <c r="M48" s="11"/>
      <c r="N48" s="11"/>
      <c r="O48" s="11"/>
      <c r="P48" s="11"/>
      <c r="Q48" s="11"/>
      <c r="R48" s="11"/>
      <c r="S48" s="11"/>
      <c r="T48" s="11"/>
      <c r="U48" s="11"/>
      <c r="V48" s="11"/>
      <c r="W48" s="11"/>
    </row>
    <row r="49" spans="1:23" ht="15.9" customHeight="1" x14ac:dyDescent="0.35">
      <c r="A49" s="14" t="s">
        <v>63</v>
      </c>
      <c r="B49" s="15">
        <v>43</v>
      </c>
      <c r="C49" s="16">
        <v>44494</v>
      </c>
      <c r="D49" s="53">
        <v>135</v>
      </c>
      <c r="E49" s="2">
        <v>0</v>
      </c>
      <c r="F49" s="2">
        <v>0</v>
      </c>
      <c r="G49" s="2">
        <v>4</v>
      </c>
      <c r="H49" s="2">
        <v>19</v>
      </c>
      <c r="I49" s="2">
        <v>24</v>
      </c>
      <c r="J49" s="2">
        <v>44</v>
      </c>
      <c r="K49" s="2">
        <v>44</v>
      </c>
      <c r="L49" s="19"/>
      <c r="M49" s="11"/>
      <c r="N49" s="11"/>
      <c r="O49" s="11"/>
      <c r="P49" s="11"/>
      <c r="Q49" s="11"/>
      <c r="R49" s="11"/>
      <c r="S49" s="11"/>
      <c r="T49" s="11"/>
      <c r="U49" s="11"/>
      <c r="V49" s="11"/>
      <c r="W49" s="11"/>
    </row>
    <row r="50" spans="1:23" ht="15.9" customHeight="1" x14ac:dyDescent="0.35">
      <c r="A50" s="14" t="s">
        <v>63</v>
      </c>
      <c r="B50" s="15">
        <v>44</v>
      </c>
      <c r="C50" s="16">
        <v>44501</v>
      </c>
      <c r="D50" s="54">
        <v>145</v>
      </c>
      <c r="E50" s="2">
        <v>0</v>
      </c>
      <c r="F50" s="2">
        <v>0</v>
      </c>
      <c r="G50" s="2">
        <v>3</v>
      </c>
      <c r="H50" s="2">
        <v>24</v>
      </c>
      <c r="I50" s="2">
        <v>46</v>
      </c>
      <c r="J50" s="2">
        <v>37</v>
      </c>
      <c r="K50" s="2">
        <v>35</v>
      </c>
      <c r="L50" s="18"/>
      <c r="M50" s="11"/>
      <c r="N50" s="11"/>
      <c r="O50" s="11"/>
      <c r="P50" s="11"/>
      <c r="Q50" s="11"/>
      <c r="R50" s="11"/>
      <c r="S50" s="11"/>
      <c r="T50" s="11"/>
      <c r="U50" s="11"/>
      <c r="V50" s="11"/>
      <c r="W50" s="11"/>
    </row>
    <row r="51" spans="1:23" ht="15.9" customHeight="1" x14ac:dyDescent="0.35">
      <c r="A51" s="14" t="s">
        <v>63</v>
      </c>
      <c r="B51" s="15">
        <v>45</v>
      </c>
      <c r="C51" s="16">
        <v>44508</v>
      </c>
      <c r="D51" s="53">
        <v>121</v>
      </c>
      <c r="E51" s="2">
        <v>0</v>
      </c>
      <c r="F51" s="2">
        <v>0</v>
      </c>
      <c r="G51" s="2">
        <v>4</v>
      </c>
      <c r="H51" s="2">
        <v>23</v>
      </c>
      <c r="I51" s="2">
        <v>32</v>
      </c>
      <c r="J51" s="2">
        <v>29</v>
      </c>
      <c r="K51" s="2">
        <v>33</v>
      </c>
      <c r="L51" s="19"/>
      <c r="M51" s="11"/>
      <c r="N51" s="11"/>
      <c r="O51" s="11"/>
      <c r="P51" s="11"/>
      <c r="Q51" s="11"/>
      <c r="R51" s="11"/>
      <c r="S51" s="11"/>
      <c r="T51" s="11"/>
      <c r="U51" s="11"/>
      <c r="V51" s="11"/>
      <c r="W51" s="11"/>
    </row>
    <row r="52" spans="1:23" ht="15.9" customHeight="1" x14ac:dyDescent="0.35">
      <c r="A52" s="14" t="s">
        <v>63</v>
      </c>
      <c r="B52" s="15">
        <v>46</v>
      </c>
      <c r="C52" s="16">
        <v>44515</v>
      </c>
      <c r="D52" s="52">
        <v>97</v>
      </c>
      <c r="E52" s="2">
        <v>0</v>
      </c>
      <c r="F52" s="2">
        <v>0</v>
      </c>
      <c r="G52" s="2">
        <v>3</v>
      </c>
      <c r="H52" s="2">
        <v>14</v>
      </c>
      <c r="I52" s="2">
        <v>16</v>
      </c>
      <c r="J52" s="2">
        <v>40</v>
      </c>
      <c r="K52" s="2">
        <v>24</v>
      </c>
      <c r="L52" s="19"/>
      <c r="M52" s="11"/>
      <c r="N52" s="11"/>
      <c r="O52" s="11"/>
      <c r="P52" s="11"/>
      <c r="Q52" s="11"/>
      <c r="R52" s="11"/>
      <c r="S52" s="11"/>
      <c r="T52" s="11"/>
      <c r="U52" s="11"/>
      <c r="V52" s="11"/>
      <c r="W52" s="11"/>
    </row>
    <row r="53" spans="1:23" ht="15.9" customHeight="1" x14ac:dyDescent="0.35">
      <c r="A53" s="14" t="s">
        <v>63</v>
      </c>
      <c r="B53" s="15">
        <v>47</v>
      </c>
      <c r="C53" s="16">
        <v>44522</v>
      </c>
      <c r="D53" s="54">
        <v>99</v>
      </c>
      <c r="E53" s="2">
        <v>0</v>
      </c>
      <c r="F53" s="2">
        <v>0</v>
      </c>
      <c r="G53" s="2">
        <v>2</v>
      </c>
      <c r="H53" s="2">
        <v>16</v>
      </c>
      <c r="I53" s="2">
        <v>35</v>
      </c>
      <c r="J53" s="2">
        <v>26</v>
      </c>
      <c r="K53" s="2">
        <v>20</v>
      </c>
      <c r="L53" s="18"/>
      <c r="M53" s="11"/>
      <c r="N53" s="11"/>
      <c r="O53" s="11"/>
      <c r="P53" s="11"/>
      <c r="Q53" s="11"/>
      <c r="R53" s="11"/>
      <c r="S53" s="11"/>
      <c r="T53" s="11"/>
      <c r="U53" s="11"/>
      <c r="V53" s="11"/>
      <c r="W53" s="11"/>
    </row>
    <row r="54" spans="1:23" ht="15.9" customHeight="1" x14ac:dyDescent="0.35">
      <c r="A54" s="14" t="s">
        <v>63</v>
      </c>
      <c r="B54" s="15">
        <v>48</v>
      </c>
      <c r="C54" s="16">
        <v>44529</v>
      </c>
      <c r="D54" s="54">
        <v>91</v>
      </c>
      <c r="E54" s="2">
        <v>0</v>
      </c>
      <c r="F54" s="2">
        <v>0</v>
      </c>
      <c r="G54" s="2">
        <v>2</v>
      </c>
      <c r="H54" s="2">
        <v>20</v>
      </c>
      <c r="I54" s="2">
        <v>16</v>
      </c>
      <c r="J54" s="2">
        <v>27</v>
      </c>
      <c r="K54" s="2">
        <v>26</v>
      </c>
      <c r="M54" s="11"/>
      <c r="N54" s="11"/>
      <c r="O54" s="11"/>
      <c r="P54" s="11"/>
      <c r="Q54" s="11"/>
      <c r="R54" s="11"/>
      <c r="S54" s="11"/>
      <c r="T54" s="11"/>
      <c r="U54" s="11"/>
      <c r="V54" s="11"/>
      <c r="W54" s="11"/>
    </row>
    <row r="55" spans="1:23" ht="15.9" customHeight="1" x14ac:dyDescent="0.35">
      <c r="A55" s="14" t="s">
        <v>63</v>
      </c>
      <c r="B55" s="15">
        <v>49</v>
      </c>
      <c r="C55" s="16">
        <v>44536</v>
      </c>
      <c r="D55" s="54">
        <v>86</v>
      </c>
      <c r="E55" s="2">
        <v>0</v>
      </c>
      <c r="F55" s="2">
        <v>0</v>
      </c>
      <c r="G55" s="2">
        <v>3</v>
      </c>
      <c r="H55" s="2">
        <v>15</v>
      </c>
      <c r="I55" s="2">
        <v>17</v>
      </c>
      <c r="J55" s="2">
        <v>29</v>
      </c>
      <c r="K55" s="2">
        <v>22</v>
      </c>
      <c r="M55" s="11"/>
      <c r="N55" s="11"/>
      <c r="O55" s="11"/>
      <c r="P55" s="11"/>
      <c r="Q55" s="11"/>
      <c r="R55" s="11"/>
      <c r="S55" s="11"/>
      <c r="T55" s="11"/>
      <c r="U55" s="11"/>
      <c r="V55" s="11"/>
      <c r="W55" s="11"/>
    </row>
    <row r="56" spans="1:23" ht="15.9" customHeight="1" x14ac:dyDescent="0.35">
      <c r="A56" s="14" t="s">
        <v>63</v>
      </c>
      <c r="B56" s="15">
        <v>50</v>
      </c>
      <c r="C56" s="16">
        <v>44543</v>
      </c>
      <c r="D56" s="54">
        <v>73</v>
      </c>
      <c r="E56" s="2">
        <v>0</v>
      </c>
      <c r="F56" s="2">
        <v>0</v>
      </c>
      <c r="G56" s="2">
        <v>4</v>
      </c>
      <c r="H56" s="2">
        <v>17</v>
      </c>
      <c r="I56" s="2">
        <v>14</v>
      </c>
      <c r="J56" s="2">
        <v>17</v>
      </c>
      <c r="K56" s="2">
        <v>21</v>
      </c>
      <c r="M56" s="11"/>
      <c r="N56" s="11"/>
      <c r="O56" s="11"/>
      <c r="P56" s="11"/>
      <c r="Q56" s="11"/>
      <c r="R56" s="11"/>
      <c r="S56" s="11"/>
      <c r="T56" s="11"/>
      <c r="U56" s="11"/>
      <c r="V56" s="11"/>
      <c r="W56" s="11"/>
    </row>
    <row r="57" spans="1:23" ht="15.9" customHeight="1" x14ac:dyDescent="0.35">
      <c r="A57" s="14" t="s">
        <v>63</v>
      </c>
      <c r="B57" s="15">
        <v>51</v>
      </c>
      <c r="C57" s="16">
        <v>44550</v>
      </c>
      <c r="D57" s="54">
        <v>55</v>
      </c>
      <c r="E57" s="2">
        <v>0</v>
      </c>
      <c r="F57" s="2">
        <v>0</v>
      </c>
      <c r="G57" s="2">
        <v>0</v>
      </c>
      <c r="H57" s="2">
        <v>11</v>
      </c>
      <c r="I57" s="2">
        <v>13</v>
      </c>
      <c r="J57" s="2">
        <v>15</v>
      </c>
      <c r="K57" s="2">
        <v>16</v>
      </c>
      <c r="M57" s="11"/>
      <c r="N57" s="11"/>
      <c r="O57" s="11"/>
      <c r="P57" s="11"/>
      <c r="Q57" s="11"/>
      <c r="R57" s="11"/>
      <c r="S57" s="11"/>
      <c r="T57" s="11"/>
      <c r="U57" s="11"/>
      <c r="V57" s="11"/>
      <c r="W57" s="11"/>
    </row>
    <row r="58" spans="1:23" ht="15.9" customHeight="1" x14ac:dyDescent="0.35">
      <c r="A58" s="14" t="s">
        <v>63</v>
      </c>
      <c r="B58" s="15">
        <v>52</v>
      </c>
      <c r="C58" s="16">
        <v>44557</v>
      </c>
      <c r="D58" s="54">
        <v>47</v>
      </c>
      <c r="E58" s="2">
        <v>0</v>
      </c>
      <c r="F58" s="2">
        <v>0</v>
      </c>
      <c r="G58" s="2">
        <v>1</v>
      </c>
      <c r="H58" s="2">
        <v>14</v>
      </c>
      <c r="I58" s="2">
        <v>7</v>
      </c>
      <c r="J58" s="2">
        <v>16</v>
      </c>
      <c r="K58" s="2">
        <v>9</v>
      </c>
      <c r="M58" s="11"/>
      <c r="N58" s="11"/>
      <c r="O58" s="11"/>
      <c r="P58" s="11"/>
      <c r="Q58" s="11"/>
      <c r="R58" s="11"/>
      <c r="S58" s="11"/>
      <c r="T58" s="11"/>
      <c r="U58" s="11"/>
      <c r="V58" s="11"/>
      <c r="W58" s="11"/>
    </row>
    <row r="60" spans="1:23" x14ac:dyDescent="0.35">
      <c r="A60" s="22" t="s">
        <v>165</v>
      </c>
      <c r="B60" s="23"/>
      <c r="E60" s="24"/>
      <c r="F60" s="24"/>
    </row>
    <row r="61" spans="1:23" ht="31" x14ac:dyDescent="0.35">
      <c r="A61" s="47" t="s">
        <v>62</v>
      </c>
      <c r="B61" s="48" t="s">
        <v>57</v>
      </c>
      <c r="C61" s="48" t="s">
        <v>85</v>
      </c>
      <c r="D61" s="55" t="s">
        <v>60</v>
      </c>
      <c r="E61" s="46" t="s">
        <v>61</v>
      </c>
      <c r="F61" s="46" t="s">
        <v>64</v>
      </c>
      <c r="G61" s="46" t="s">
        <v>65</v>
      </c>
      <c r="H61" s="46" t="s">
        <v>131</v>
      </c>
      <c r="I61" s="46" t="s">
        <v>66</v>
      </c>
      <c r="J61" s="45" t="s">
        <v>67</v>
      </c>
      <c r="K61" s="45" t="s">
        <v>68</v>
      </c>
      <c r="W61" s="11"/>
    </row>
    <row r="62" spans="1:23" x14ac:dyDescent="0.35">
      <c r="A62" s="14" t="s">
        <v>63</v>
      </c>
      <c r="B62" s="15">
        <v>1</v>
      </c>
      <c r="C62" s="16">
        <v>44200</v>
      </c>
      <c r="D62" s="2">
        <v>173</v>
      </c>
      <c r="E62" s="2">
        <v>0</v>
      </c>
      <c r="F62" s="2">
        <v>0</v>
      </c>
      <c r="G62" s="2">
        <v>2</v>
      </c>
      <c r="H62" s="2">
        <v>14</v>
      </c>
      <c r="I62" s="2">
        <v>21</v>
      </c>
      <c r="J62" s="2">
        <v>61</v>
      </c>
      <c r="K62" s="2">
        <v>75</v>
      </c>
      <c r="L62" s="2"/>
    </row>
    <row r="63" spans="1:23" x14ac:dyDescent="0.35">
      <c r="A63" s="14" t="s">
        <v>63</v>
      </c>
      <c r="B63" s="15">
        <v>2</v>
      </c>
      <c r="C63" s="16">
        <v>44207</v>
      </c>
      <c r="D63" s="2">
        <v>176</v>
      </c>
      <c r="E63" s="2">
        <v>0</v>
      </c>
      <c r="F63" s="2">
        <v>0</v>
      </c>
      <c r="G63" s="2">
        <v>0</v>
      </c>
      <c r="H63" s="2">
        <v>17</v>
      </c>
      <c r="I63" s="2">
        <v>33</v>
      </c>
      <c r="J63" s="2">
        <v>46</v>
      </c>
      <c r="K63" s="2">
        <v>80</v>
      </c>
      <c r="L63" s="2"/>
    </row>
    <row r="64" spans="1:23" x14ac:dyDescent="0.35">
      <c r="A64" s="14" t="s">
        <v>63</v>
      </c>
      <c r="B64" s="15">
        <v>3</v>
      </c>
      <c r="C64" s="16">
        <v>44214</v>
      </c>
      <c r="D64" s="2">
        <v>229</v>
      </c>
      <c r="E64" s="2">
        <v>0</v>
      </c>
      <c r="F64" s="2">
        <v>0</v>
      </c>
      <c r="G64" s="2">
        <v>1</v>
      </c>
      <c r="H64" s="2">
        <v>24</v>
      </c>
      <c r="I64" s="2">
        <v>25</v>
      </c>
      <c r="J64" s="2">
        <v>64</v>
      </c>
      <c r="K64" s="2">
        <v>115</v>
      </c>
      <c r="L64" s="2"/>
    </row>
    <row r="65" spans="1:12" x14ac:dyDescent="0.35">
      <c r="A65" s="14" t="s">
        <v>63</v>
      </c>
      <c r="B65" s="15">
        <v>4</v>
      </c>
      <c r="C65" s="16">
        <v>44221</v>
      </c>
      <c r="D65" s="2">
        <v>232</v>
      </c>
      <c r="E65" s="2">
        <v>0</v>
      </c>
      <c r="F65" s="2">
        <v>0</v>
      </c>
      <c r="G65" s="2">
        <v>3</v>
      </c>
      <c r="H65" s="2">
        <v>30</v>
      </c>
      <c r="I65" s="2">
        <v>33</v>
      </c>
      <c r="J65" s="2">
        <v>43</v>
      </c>
      <c r="K65" s="2">
        <v>123</v>
      </c>
      <c r="L65" s="2"/>
    </row>
    <row r="66" spans="1:12" x14ac:dyDescent="0.35">
      <c r="A66" s="14" t="s">
        <v>63</v>
      </c>
      <c r="B66" s="15">
        <v>5</v>
      </c>
      <c r="C66" s="16">
        <v>44228</v>
      </c>
      <c r="D66" s="2">
        <v>192</v>
      </c>
      <c r="E66" s="2">
        <v>0</v>
      </c>
      <c r="F66" s="2">
        <v>0</v>
      </c>
      <c r="G66" s="2">
        <v>1</v>
      </c>
      <c r="H66" s="2">
        <v>22</v>
      </c>
      <c r="I66" s="2">
        <v>28</v>
      </c>
      <c r="J66" s="2">
        <v>56</v>
      </c>
      <c r="K66" s="2">
        <v>85</v>
      </c>
      <c r="L66" s="2"/>
    </row>
    <row r="67" spans="1:12" x14ac:dyDescent="0.35">
      <c r="A67" s="14" t="s">
        <v>63</v>
      </c>
      <c r="B67" s="15">
        <v>6</v>
      </c>
      <c r="C67" s="16">
        <v>44235</v>
      </c>
      <c r="D67" s="2">
        <v>164</v>
      </c>
      <c r="E67" s="2">
        <v>0</v>
      </c>
      <c r="F67" s="2">
        <v>0</v>
      </c>
      <c r="G67" s="2">
        <v>1</v>
      </c>
      <c r="H67" s="2">
        <v>17</v>
      </c>
      <c r="I67" s="2">
        <v>23</v>
      </c>
      <c r="J67" s="2">
        <v>60</v>
      </c>
      <c r="K67" s="2">
        <v>63</v>
      </c>
      <c r="L67" s="2"/>
    </row>
    <row r="68" spans="1:12" x14ac:dyDescent="0.35">
      <c r="A68" s="14" t="s">
        <v>63</v>
      </c>
      <c r="B68" s="15">
        <v>7</v>
      </c>
      <c r="C68" s="16">
        <v>44242</v>
      </c>
      <c r="D68" s="2">
        <v>150</v>
      </c>
      <c r="E68" s="2">
        <v>0</v>
      </c>
      <c r="F68" s="2">
        <v>0</v>
      </c>
      <c r="G68" s="2">
        <v>3</v>
      </c>
      <c r="H68" s="2">
        <v>14</v>
      </c>
      <c r="I68" s="2">
        <v>25</v>
      </c>
      <c r="J68" s="2">
        <v>48</v>
      </c>
      <c r="K68" s="2">
        <v>60</v>
      </c>
      <c r="L68" s="2"/>
    </row>
    <row r="69" spans="1:12" x14ac:dyDescent="0.35">
      <c r="A69" s="14" t="s">
        <v>63</v>
      </c>
      <c r="B69" s="15">
        <v>8</v>
      </c>
      <c r="C69" s="16">
        <v>44249</v>
      </c>
      <c r="D69" s="2">
        <v>117</v>
      </c>
      <c r="E69" s="2">
        <v>1</v>
      </c>
      <c r="F69" s="2">
        <v>0</v>
      </c>
      <c r="G69" s="2">
        <v>2</v>
      </c>
      <c r="H69" s="2">
        <v>13</v>
      </c>
      <c r="I69" s="2">
        <v>22</v>
      </c>
      <c r="J69" s="2">
        <v>26</v>
      </c>
      <c r="K69" s="2">
        <v>53</v>
      </c>
      <c r="L69" s="2"/>
    </row>
    <row r="70" spans="1:12" x14ac:dyDescent="0.35">
      <c r="A70" s="14" t="s">
        <v>63</v>
      </c>
      <c r="B70" s="15">
        <v>9</v>
      </c>
      <c r="C70" s="16">
        <v>44256</v>
      </c>
      <c r="D70" s="2">
        <v>69</v>
      </c>
      <c r="E70" s="2">
        <v>0</v>
      </c>
      <c r="F70" s="2">
        <v>1</v>
      </c>
      <c r="G70" s="2">
        <v>1</v>
      </c>
      <c r="H70" s="2">
        <v>11</v>
      </c>
      <c r="I70" s="2">
        <v>11</v>
      </c>
      <c r="J70" s="2">
        <v>19</v>
      </c>
      <c r="K70" s="2">
        <v>26</v>
      </c>
      <c r="L70" s="2"/>
    </row>
    <row r="71" spans="1:12" x14ac:dyDescent="0.35">
      <c r="A71" s="14" t="s">
        <v>63</v>
      </c>
      <c r="B71" s="15">
        <v>10</v>
      </c>
      <c r="C71" s="16">
        <v>44263</v>
      </c>
      <c r="D71" s="2">
        <v>49</v>
      </c>
      <c r="E71" s="2">
        <v>0</v>
      </c>
      <c r="F71" s="2">
        <v>0</v>
      </c>
      <c r="G71" s="2">
        <v>0</v>
      </c>
      <c r="H71" s="2">
        <v>11</v>
      </c>
      <c r="I71" s="2">
        <v>5</v>
      </c>
      <c r="J71" s="2">
        <v>10</v>
      </c>
      <c r="K71" s="2">
        <v>23</v>
      </c>
      <c r="L71" s="2"/>
    </row>
    <row r="72" spans="1:12" x14ac:dyDescent="0.35">
      <c r="A72" s="14" t="s">
        <v>63</v>
      </c>
      <c r="B72" s="15">
        <v>11</v>
      </c>
      <c r="C72" s="16">
        <v>44270</v>
      </c>
      <c r="D72" s="2">
        <v>34</v>
      </c>
      <c r="E72" s="2">
        <v>0</v>
      </c>
      <c r="F72" s="2">
        <v>0</v>
      </c>
      <c r="G72" s="2">
        <v>0</v>
      </c>
      <c r="H72" s="2">
        <v>4</v>
      </c>
      <c r="I72" s="2">
        <v>10</v>
      </c>
      <c r="J72" s="2">
        <v>15</v>
      </c>
      <c r="K72" s="2">
        <v>5</v>
      </c>
      <c r="L72" s="25"/>
    </row>
    <row r="73" spans="1:12" x14ac:dyDescent="0.35">
      <c r="A73" s="14" t="s">
        <v>63</v>
      </c>
      <c r="B73" s="15">
        <v>12</v>
      </c>
      <c r="C73" s="16">
        <v>44277</v>
      </c>
      <c r="D73" s="2">
        <v>32</v>
      </c>
      <c r="E73" s="2">
        <v>0</v>
      </c>
      <c r="F73" s="2">
        <v>0</v>
      </c>
      <c r="G73" s="2">
        <v>1</v>
      </c>
      <c r="H73" s="2">
        <v>4</v>
      </c>
      <c r="I73" s="2">
        <v>8</v>
      </c>
      <c r="J73" s="2">
        <v>7</v>
      </c>
      <c r="K73" s="2">
        <v>12</v>
      </c>
      <c r="L73" s="25"/>
    </row>
    <row r="74" spans="1:12" x14ac:dyDescent="0.35">
      <c r="A74" s="14" t="s">
        <v>63</v>
      </c>
      <c r="B74" s="15">
        <v>13</v>
      </c>
      <c r="C74" s="16">
        <v>44284</v>
      </c>
      <c r="D74" s="2">
        <v>18</v>
      </c>
      <c r="E74" s="2">
        <v>0</v>
      </c>
      <c r="F74" s="2">
        <v>0</v>
      </c>
      <c r="G74" s="2">
        <v>1</v>
      </c>
      <c r="H74" s="2">
        <v>2</v>
      </c>
      <c r="I74" s="2">
        <v>6</v>
      </c>
      <c r="J74" s="2">
        <v>7</v>
      </c>
      <c r="K74" s="2">
        <v>2</v>
      </c>
      <c r="L74" s="2"/>
    </row>
    <row r="75" spans="1:12" x14ac:dyDescent="0.35">
      <c r="A75" s="14" t="s">
        <v>63</v>
      </c>
      <c r="B75" s="15">
        <v>14</v>
      </c>
      <c r="C75" s="16">
        <v>44291</v>
      </c>
      <c r="D75" s="2">
        <v>14</v>
      </c>
      <c r="E75" s="2">
        <v>0</v>
      </c>
      <c r="F75" s="2">
        <v>0</v>
      </c>
      <c r="G75" s="2">
        <v>0</v>
      </c>
      <c r="H75" s="2">
        <v>4</v>
      </c>
      <c r="I75" s="2">
        <v>1</v>
      </c>
      <c r="J75" s="2">
        <v>3</v>
      </c>
      <c r="K75" s="2">
        <v>6</v>
      </c>
      <c r="L75" s="18"/>
    </row>
    <row r="76" spans="1:12" x14ac:dyDescent="0.35">
      <c r="A76" s="14" t="s">
        <v>63</v>
      </c>
      <c r="B76" s="15">
        <v>15</v>
      </c>
      <c r="C76" s="16">
        <v>44298</v>
      </c>
      <c r="D76" s="2">
        <v>16</v>
      </c>
      <c r="E76" s="2">
        <v>0</v>
      </c>
      <c r="F76" s="2">
        <v>0</v>
      </c>
      <c r="G76" s="2">
        <v>0</v>
      </c>
      <c r="H76" s="2">
        <v>3</v>
      </c>
      <c r="I76" s="2">
        <v>3</v>
      </c>
      <c r="J76" s="2">
        <v>1</v>
      </c>
      <c r="K76" s="2">
        <v>9</v>
      </c>
      <c r="L76" s="19"/>
    </row>
    <row r="77" spans="1:12" x14ac:dyDescent="0.35">
      <c r="A77" s="14" t="s">
        <v>63</v>
      </c>
      <c r="B77" s="15">
        <v>16</v>
      </c>
      <c r="C77" s="16">
        <v>44305</v>
      </c>
      <c r="D77" s="2">
        <v>7</v>
      </c>
      <c r="E77" s="2">
        <v>0</v>
      </c>
      <c r="F77" s="2">
        <v>0</v>
      </c>
      <c r="G77" s="2">
        <v>0</v>
      </c>
      <c r="H77" s="2">
        <v>4</v>
      </c>
      <c r="I77" s="2">
        <v>2</v>
      </c>
      <c r="J77" s="2">
        <v>1</v>
      </c>
      <c r="K77" s="2">
        <v>0</v>
      </c>
      <c r="L77" s="19"/>
    </row>
    <row r="78" spans="1:12" x14ac:dyDescent="0.35">
      <c r="A78" s="14" t="s">
        <v>63</v>
      </c>
      <c r="B78" s="15">
        <v>17</v>
      </c>
      <c r="C78" s="16">
        <v>44312</v>
      </c>
      <c r="D78" s="2">
        <v>9</v>
      </c>
      <c r="E78" s="2">
        <v>0</v>
      </c>
      <c r="F78" s="2">
        <v>0</v>
      </c>
      <c r="G78" s="2">
        <v>0</v>
      </c>
      <c r="H78" s="2">
        <v>2</v>
      </c>
      <c r="I78" s="2">
        <v>0</v>
      </c>
      <c r="J78" s="2">
        <v>3</v>
      </c>
      <c r="K78" s="2">
        <v>4</v>
      </c>
      <c r="L78" s="19"/>
    </row>
    <row r="79" spans="1:12" x14ac:dyDescent="0.35">
      <c r="A79" s="14" t="s">
        <v>63</v>
      </c>
      <c r="B79" s="15">
        <v>18</v>
      </c>
      <c r="C79" s="16">
        <v>44319</v>
      </c>
      <c r="D79" s="2">
        <v>6</v>
      </c>
      <c r="E79" s="2">
        <v>0</v>
      </c>
      <c r="F79" s="2">
        <v>0</v>
      </c>
      <c r="G79" s="2">
        <v>0</v>
      </c>
      <c r="H79" s="2">
        <v>1</v>
      </c>
      <c r="I79" s="2">
        <v>1</v>
      </c>
      <c r="J79" s="2">
        <v>2</v>
      </c>
      <c r="K79" s="2">
        <v>2</v>
      </c>
      <c r="L79" s="19"/>
    </row>
    <row r="80" spans="1:12" x14ac:dyDescent="0.35">
      <c r="A80" s="14" t="s">
        <v>63</v>
      </c>
      <c r="B80" s="15">
        <v>19</v>
      </c>
      <c r="C80" s="16">
        <v>44326</v>
      </c>
      <c r="D80" s="2">
        <v>4</v>
      </c>
      <c r="E80" s="2">
        <v>0</v>
      </c>
      <c r="F80" s="2">
        <v>0</v>
      </c>
      <c r="G80" s="2">
        <v>1</v>
      </c>
      <c r="H80" s="2">
        <v>3</v>
      </c>
      <c r="I80" s="2">
        <v>0</v>
      </c>
      <c r="J80" s="2">
        <v>0</v>
      </c>
      <c r="K80" s="2">
        <v>0</v>
      </c>
      <c r="L80" s="19"/>
    </row>
    <row r="81" spans="1:12" x14ac:dyDescent="0.35">
      <c r="A81" s="14" t="s">
        <v>63</v>
      </c>
      <c r="B81" s="15">
        <v>20</v>
      </c>
      <c r="C81" s="16">
        <v>44333</v>
      </c>
      <c r="D81" s="2">
        <v>3</v>
      </c>
      <c r="E81" s="2">
        <v>0</v>
      </c>
      <c r="F81" s="2">
        <v>0</v>
      </c>
      <c r="G81" s="2">
        <v>0</v>
      </c>
      <c r="H81" s="2">
        <v>0</v>
      </c>
      <c r="I81" s="2">
        <v>0</v>
      </c>
      <c r="J81" s="2">
        <v>2</v>
      </c>
      <c r="K81" s="2">
        <v>1</v>
      </c>
      <c r="L81" s="19"/>
    </row>
    <row r="82" spans="1:12" x14ac:dyDescent="0.35">
      <c r="A82" s="14" t="s">
        <v>63</v>
      </c>
      <c r="B82" s="15">
        <v>21</v>
      </c>
      <c r="C82" s="16">
        <v>44340</v>
      </c>
      <c r="D82" s="2">
        <v>3</v>
      </c>
      <c r="E82" s="2">
        <v>0</v>
      </c>
      <c r="F82" s="2">
        <v>0</v>
      </c>
      <c r="G82" s="2">
        <v>0</v>
      </c>
      <c r="H82" s="2">
        <v>1</v>
      </c>
      <c r="I82" s="2">
        <v>0</v>
      </c>
      <c r="J82" s="2">
        <v>1</v>
      </c>
      <c r="K82" s="2">
        <v>1</v>
      </c>
      <c r="L82" s="19"/>
    </row>
    <row r="83" spans="1:12" x14ac:dyDescent="0.35">
      <c r="A83" s="14" t="s">
        <v>63</v>
      </c>
      <c r="B83" s="15">
        <v>22</v>
      </c>
      <c r="C83" s="16">
        <v>44347</v>
      </c>
      <c r="D83" s="2">
        <v>4</v>
      </c>
      <c r="E83" s="2">
        <v>0</v>
      </c>
      <c r="F83" s="2">
        <v>0</v>
      </c>
      <c r="G83" s="2">
        <v>1</v>
      </c>
      <c r="H83" s="2">
        <v>0</v>
      </c>
      <c r="I83" s="2">
        <v>0</v>
      </c>
      <c r="J83" s="2">
        <v>1</v>
      </c>
      <c r="K83" s="2">
        <v>2</v>
      </c>
      <c r="L83" s="19"/>
    </row>
    <row r="84" spans="1:12" x14ac:dyDescent="0.35">
      <c r="A84" s="14" t="s">
        <v>63</v>
      </c>
      <c r="B84" s="15">
        <v>23</v>
      </c>
      <c r="C84" s="16">
        <v>44354</v>
      </c>
      <c r="D84" s="2">
        <v>4</v>
      </c>
      <c r="E84" s="2">
        <v>0</v>
      </c>
      <c r="F84" s="2">
        <v>0</v>
      </c>
      <c r="G84" s="2">
        <v>0</v>
      </c>
      <c r="H84" s="2">
        <v>0</v>
      </c>
      <c r="I84" s="2">
        <v>2</v>
      </c>
      <c r="J84" s="2">
        <v>1</v>
      </c>
      <c r="K84" s="2">
        <v>1</v>
      </c>
      <c r="L84" s="19"/>
    </row>
    <row r="85" spans="1:12" x14ac:dyDescent="0.35">
      <c r="A85" s="14" t="s">
        <v>63</v>
      </c>
      <c r="B85" s="15">
        <v>24</v>
      </c>
      <c r="C85" s="16">
        <v>44361</v>
      </c>
      <c r="D85" s="2">
        <v>5</v>
      </c>
      <c r="E85" s="2">
        <v>0</v>
      </c>
      <c r="F85" s="2">
        <v>0</v>
      </c>
      <c r="G85" s="2">
        <v>0</v>
      </c>
      <c r="H85" s="2">
        <v>3</v>
      </c>
      <c r="I85" s="2">
        <v>1</v>
      </c>
      <c r="J85" s="2">
        <v>0</v>
      </c>
      <c r="K85" s="2">
        <v>1</v>
      </c>
      <c r="L85" s="19"/>
    </row>
    <row r="86" spans="1:12" x14ac:dyDescent="0.35">
      <c r="A86" s="14" t="s">
        <v>63</v>
      </c>
      <c r="B86" s="15">
        <v>25</v>
      </c>
      <c r="C86" s="16">
        <v>44368</v>
      </c>
      <c r="D86" s="2">
        <v>4</v>
      </c>
      <c r="E86" s="2">
        <v>0</v>
      </c>
      <c r="F86" s="2">
        <v>0</v>
      </c>
      <c r="G86" s="2">
        <v>1</v>
      </c>
      <c r="H86" s="2">
        <v>0</v>
      </c>
      <c r="I86" s="2">
        <v>1</v>
      </c>
      <c r="J86" s="2">
        <v>2</v>
      </c>
      <c r="K86" s="2">
        <v>0</v>
      </c>
      <c r="L86" s="19"/>
    </row>
    <row r="87" spans="1:12" x14ac:dyDescent="0.35">
      <c r="A87" s="14" t="s">
        <v>63</v>
      </c>
      <c r="B87" s="15">
        <v>26</v>
      </c>
      <c r="C87" s="16">
        <v>44375</v>
      </c>
      <c r="D87" s="2">
        <v>9</v>
      </c>
      <c r="E87" s="2">
        <v>0</v>
      </c>
      <c r="F87" s="2">
        <v>0</v>
      </c>
      <c r="G87" s="2">
        <v>1</v>
      </c>
      <c r="H87" s="2">
        <v>2</v>
      </c>
      <c r="I87" s="2">
        <v>1</v>
      </c>
      <c r="J87" s="2">
        <v>4</v>
      </c>
      <c r="K87" s="2">
        <v>1</v>
      </c>
      <c r="L87" s="19"/>
    </row>
    <row r="88" spans="1:12" x14ac:dyDescent="0.35">
      <c r="A88" s="14" t="s">
        <v>63</v>
      </c>
      <c r="B88" s="15">
        <v>27</v>
      </c>
      <c r="C88" s="16">
        <v>44382</v>
      </c>
      <c r="D88" s="2">
        <v>10</v>
      </c>
      <c r="E88" s="2">
        <v>0</v>
      </c>
      <c r="F88" s="2">
        <v>0</v>
      </c>
      <c r="G88" s="2">
        <v>0</v>
      </c>
      <c r="H88" s="2">
        <v>1</v>
      </c>
      <c r="I88" s="2">
        <v>1</v>
      </c>
      <c r="J88" s="2">
        <v>5</v>
      </c>
      <c r="K88" s="2">
        <v>3</v>
      </c>
      <c r="L88" s="19"/>
    </row>
    <row r="89" spans="1:12" x14ac:dyDescent="0.35">
      <c r="A89" s="14" t="s">
        <v>63</v>
      </c>
      <c r="B89" s="15">
        <v>28</v>
      </c>
      <c r="C89" s="16">
        <v>44389</v>
      </c>
      <c r="D89" s="2">
        <v>20</v>
      </c>
      <c r="E89" s="2">
        <v>0</v>
      </c>
      <c r="F89" s="2">
        <v>0</v>
      </c>
      <c r="G89" s="2">
        <v>0</v>
      </c>
      <c r="H89" s="2">
        <v>4</v>
      </c>
      <c r="I89" s="2">
        <v>3</v>
      </c>
      <c r="J89" s="2">
        <v>5</v>
      </c>
      <c r="K89" s="2">
        <v>8</v>
      </c>
      <c r="L89" s="19"/>
    </row>
    <row r="90" spans="1:12" x14ac:dyDescent="0.35">
      <c r="A90" s="14" t="s">
        <v>63</v>
      </c>
      <c r="B90" s="15">
        <v>29</v>
      </c>
      <c r="C90" s="16">
        <v>44396</v>
      </c>
      <c r="D90" s="2">
        <v>21</v>
      </c>
      <c r="E90" s="2">
        <v>0</v>
      </c>
      <c r="F90" s="2">
        <v>0</v>
      </c>
      <c r="G90" s="2">
        <v>0</v>
      </c>
      <c r="H90" s="2">
        <v>5</v>
      </c>
      <c r="I90" s="2">
        <v>5</v>
      </c>
      <c r="J90" s="2">
        <v>5</v>
      </c>
      <c r="K90" s="2">
        <v>6</v>
      </c>
      <c r="L90" s="19"/>
    </row>
    <row r="91" spans="1:12" x14ac:dyDescent="0.35">
      <c r="A91" s="14" t="s">
        <v>63</v>
      </c>
      <c r="B91" s="15">
        <v>30</v>
      </c>
      <c r="C91" s="16">
        <v>44403</v>
      </c>
      <c r="D91" s="2">
        <v>17</v>
      </c>
      <c r="E91" s="2">
        <v>0</v>
      </c>
      <c r="F91" s="2">
        <v>0</v>
      </c>
      <c r="G91" s="2">
        <v>0</v>
      </c>
      <c r="H91" s="2">
        <v>4</v>
      </c>
      <c r="I91" s="2">
        <v>3</v>
      </c>
      <c r="J91" s="2">
        <v>5</v>
      </c>
      <c r="K91" s="2">
        <v>5</v>
      </c>
      <c r="L91" s="19"/>
    </row>
    <row r="92" spans="1:12" x14ac:dyDescent="0.35">
      <c r="A92" s="14" t="s">
        <v>63</v>
      </c>
      <c r="B92" s="15">
        <v>31</v>
      </c>
      <c r="C92" s="16">
        <v>44410</v>
      </c>
      <c r="D92" s="2">
        <v>23</v>
      </c>
      <c r="E92" s="2">
        <v>0</v>
      </c>
      <c r="F92" s="2">
        <v>0</v>
      </c>
      <c r="G92" s="2">
        <v>3</v>
      </c>
      <c r="H92" s="2">
        <v>4</v>
      </c>
      <c r="I92" s="2">
        <v>6</v>
      </c>
      <c r="J92" s="2">
        <v>3</v>
      </c>
      <c r="K92" s="2">
        <v>7</v>
      </c>
      <c r="L92" s="19"/>
    </row>
    <row r="93" spans="1:12" x14ac:dyDescent="0.35">
      <c r="A93" s="14" t="s">
        <v>63</v>
      </c>
      <c r="B93" s="15">
        <v>32</v>
      </c>
      <c r="C93" s="16">
        <v>44417</v>
      </c>
      <c r="D93" s="2">
        <v>21</v>
      </c>
      <c r="E93" s="2">
        <v>0</v>
      </c>
      <c r="F93" s="2">
        <v>0</v>
      </c>
      <c r="G93" s="2">
        <v>1</v>
      </c>
      <c r="H93" s="2">
        <v>5</v>
      </c>
      <c r="I93" s="2">
        <v>3</v>
      </c>
      <c r="J93" s="2">
        <v>4</v>
      </c>
      <c r="K93" s="2">
        <v>8</v>
      </c>
      <c r="L93" s="19"/>
    </row>
    <row r="94" spans="1:12" x14ac:dyDescent="0.35">
      <c r="A94" s="14" t="s">
        <v>63</v>
      </c>
      <c r="B94" s="15">
        <v>33</v>
      </c>
      <c r="C94" s="16">
        <v>44424</v>
      </c>
      <c r="D94" s="2">
        <v>14</v>
      </c>
      <c r="E94" s="2">
        <v>0</v>
      </c>
      <c r="F94" s="2">
        <v>0</v>
      </c>
      <c r="G94" s="2">
        <v>0</v>
      </c>
      <c r="H94" s="2">
        <v>5</v>
      </c>
      <c r="I94" s="2">
        <v>2</v>
      </c>
      <c r="J94" s="2">
        <v>4</v>
      </c>
      <c r="K94" s="2">
        <v>3</v>
      </c>
      <c r="L94" s="19"/>
    </row>
    <row r="95" spans="1:12" x14ac:dyDescent="0.35">
      <c r="A95" s="14" t="s">
        <v>63</v>
      </c>
      <c r="B95" s="15">
        <v>34</v>
      </c>
      <c r="C95" s="16">
        <v>44431</v>
      </c>
      <c r="D95" s="2">
        <v>21</v>
      </c>
      <c r="E95" s="2">
        <v>0</v>
      </c>
      <c r="F95" s="2">
        <v>0</v>
      </c>
      <c r="G95" s="2">
        <v>1</v>
      </c>
      <c r="H95" s="2">
        <v>5</v>
      </c>
      <c r="I95" s="2">
        <v>1</v>
      </c>
      <c r="J95" s="2">
        <v>7</v>
      </c>
      <c r="K95" s="2">
        <v>7</v>
      </c>
      <c r="L95" s="19"/>
    </row>
    <row r="96" spans="1:12" x14ac:dyDescent="0.35">
      <c r="A96" s="14" t="s">
        <v>63</v>
      </c>
      <c r="B96" s="15">
        <v>35</v>
      </c>
      <c r="C96" s="16">
        <v>44438</v>
      </c>
      <c r="D96" s="2">
        <v>25</v>
      </c>
      <c r="E96" s="2">
        <v>0</v>
      </c>
      <c r="F96" s="2">
        <v>0</v>
      </c>
      <c r="G96" s="2">
        <v>1</v>
      </c>
      <c r="H96" s="2">
        <v>5</v>
      </c>
      <c r="I96" s="2">
        <v>4</v>
      </c>
      <c r="J96" s="2">
        <v>4</v>
      </c>
      <c r="K96" s="2">
        <v>11</v>
      </c>
      <c r="L96" s="19"/>
    </row>
    <row r="97" spans="1:12" x14ac:dyDescent="0.35">
      <c r="A97" s="14" t="s">
        <v>63</v>
      </c>
      <c r="B97" s="15">
        <v>36</v>
      </c>
      <c r="C97" s="16">
        <v>44445</v>
      </c>
      <c r="D97" s="2">
        <v>29</v>
      </c>
      <c r="E97" s="2">
        <v>0</v>
      </c>
      <c r="F97" s="2">
        <v>0</v>
      </c>
      <c r="G97" s="2">
        <v>1</v>
      </c>
      <c r="H97" s="2">
        <v>2</v>
      </c>
      <c r="I97" s="2">
        <v>4</v>
      </c>
      <c r="J97" s="2">
        <v>12</v>
      </c>
      <c r="K97" s="2">
        <v>10</v>
      </c>
      <c r="L97" s="19"/>
    </row>
    <row r="98" spans="1:12" x14ac:dyDescent="0.35">
      <c r="A98" s="14" t="s">
        <v>63</v>
      </c>
      <c r="B98" s="15">
        <v>37</v>
      </c>
      <c r="C98" s="16">
        <v>44452</v>
      </c>
      <c r="D98" s="2">
        <v>56</v>
      </c>
      <c r="E98" s="2">
        <v>0</v>
      </c>
      <c r="F98" s="2">
        <v>0</v>
      </c>
      <c r="G98" s="2">
        <v>1</v>
      </c>
      <c r="H98" s="2">
        <v>8</v>
      </c>
      <c r="I98" s="2">
        <v>14</v>
      </c>
      <c r="J98" s="2">
        <v>15</v>
      </c>
      <c r="K98" s="2">
        <v>18</v>
      </c>
      <c r="L98" s="19"/>
    </row>
    <row r="99" spans="1:12" x14ac:dyDescent="0.35">
      <c r="A99" s="14" t="s">
        <v>63</v>
      </c>
      <c r="B99" s="15">
        <v>38</v>
      </c>
      <c r="C99" s="16">
        <v>44459</v>
      </c>
      <c r="D99" s="2">
        <v>92</v>
      </c>
      <c r="E99" s="2">
        <v>0</v>
      </c>
      <c r="F99" s="2">
        <v>0</v>
      </c>
      <c r="G99" s="2">
        <v>1</v>
      </c>
      <c r="H99" s="2">
        <v>13</v>
      </c>
      <c r="I99" s="2">
        <v>16</v>
      </c>
      <c r="J99" s="2">
        <v>21</v>
      </c>
      <c r="K99" s="2">
        <v>41</v>
      </c>
      <c r="L99" s="19"/>
    </row>
    <row r="100" spans="1:12" x14ac:dyDescent="0.35">
      <c r="A100" s="14" t="s">
        <v>63</v>
      </c>
      <c r="B100" s="15">
        <v>39</v>
      </c>
      <c r="C100" s="16">
        <v>44466</v>
      </c>
      <c r="D100" s="2">
        <v>59</v>
      </c>
      <c r="E100" s="2">
        <v>0</v>
      </c>
      <c r="F100" s="2">
        <v>0</v>
      </c>
      <c r="G100" s="2">
        <v>1</v>
      </c>
      <c r="H100" s="2">
        <v>6</v>
      </c>
      <c r="I100" s="2">
        <v>10</v>
      </c>
      <c r="J100" s="2">
        <v>21</v>
      </c>
      <c r="K100" s="2">
        <v>21</v>
      </c>
      <c r="L100" s="19"/>
    </row>
    <row r="101" spans="1:12" x14ac:dyDescent="0.35">
      <c r="A101" s="14" t="s">
        <v>63</v>
      </c>
      <c r="B101" s="15">
        <v>40</v>
      </c>
      <c r="C101" s="16">
        <v>44473</v>
      </c>
      <c r="D101" s="2">
        <v>48</v>
      </c>
      <c r="E101" s="2">
        <v>0</v>
      </c>
      <c r="F101" s="2">
        <v>0</v>
      </c>
      <c r="G101" s="2">
        <v>2</v>
      </c>
      <c r="H101" s="2">
        <v>5</v>
      </c>
      <c r="I101" s="2">
        <v>9</v>
      </c>
      <c r="J101" s="2">
        <v>13</v>
      </c>
      <c r="K101" s="2">
        <v>19</v>
      </c>
      <c r="L101" s="19"/>
    </row>
    <row r="102" spans="1:12" x14ac:dyDescent="0.35">
      <c r="A102" s="14" t="s">
        <v>63</v>
      </c>
      <c r="B102" s="15">
        <v>41</v>
      </c>
      <c r="C102" s="16">
        <v>44480</v>
      </c>
      <c r="D102" s="2">
        <v>61</v>
      </c>
      <c r="E102" s="2">
        <v>0</v>
      </c>
      <c r="F102" s="2">
        <v>0</v>
      </c>
      <c r="G102" s="2">
        <v>4</v>
      </c>
      <c r="H102" s="2">
        <v>4</v>
      </c>
      <c r="I102" s="2">
        <v>13</v>
      </c>
      <c r="J102" s="2">
        <v>18</v>
      </c>
      <c r="K102" s="2">
        <v>22</v>
      </c>
      <c r="L102" s="19"/>
    </row>
    <row r="103" spans="1:12" x14ac:dyDescent="0.35">
      <c r="A103" s="14" t="s">
        <v>63</v>
      </c>
      <c r="B103" s="15">
        <v>42</v>
      </c>
      <c r="C103" s="16">
        <v>44487</v>
      </c>
      <c r="D103" s="2">
        <v>55</v>
      </c>
      <c r="E103" s="2">
        <v>0</v>
      </c>
      <c r="F103" s="2">
        <v>0</v>
      </c>
      <c r="G103" s="2">
        <v>0</v>
      </c>
      <c r="H103" s="2">
        <v>9</v>
      </c>
      <c r="I103" s="2">
        <v>9</v>
      </c>
      <c r="J103" s="2">
        <v>15</v>
      </c>
      <c r="K103" s="2">
        <v>22</v>
      </c>
      <c r="L103" s="19"/>
    </row>
    <row r="104" spans="1:12" x14ac:dyDescent="0.35">
      <c r="A104" s="14" t="s">
        <v>63</v>
      </c>
      <c r="B104" s="15">
        <v>43</v>
      </c>
      <c r="C104" s="16">
        <v>44494</v>
      </c>
      <c r="D104" s="2">
        <v>65</v>
      </c>
      <c r="E104" s="2">
        <v>0</v>
      </c>
      <c r="F104" s="2">
        <v>0</v>
      </c>
      <c r="G104" s="2">
        <v>2</v>
      </c>
      <c r="H104" s="2">
        <v>10</v>
      </c>
      <c r="I104" s="2">
        <v>9</v>
      </c>
      <c r="J104" s="2">
        <v>16</v>
      </c>
      <c r="K104" s="2">
        <v>28</v>
      </c>
      <c r="L104" s="19"/>
    </row>
    <row r="105" spans="1:12" x14ac:dyDescent="0.35">
      <c r="A105" s="14" t="s">
        <v>63</v>
      </c>
      <c r="B105" s="15">
        <v>44</v>
      </c>
      <c r="C105" s="16">
        <v>44501</v>
      </c>
      <c r="D105" s="2">
        <v>63</v>
      </c>
      <c r="E105" s="2">
        <v>0</v>
      </c>
      <c r="F105" s="2">
        <v>0</v>
      </c>
      <c r="G105" s="2">
        <v>1</v>
      </c>
      <c r="H105" s="2">
        <v>6</v>
      </c>
      <c r="I105" s="2">
        <v>21</v>
      </c>
      <c r="J105" s="2">
        <v>15</v>
      </c>
      <c r="K105" s="2">
        <v>20</v>
      </c>
      <c r="L105" s="18"/>
    </row>
    <row r="106" spans="1:12" x14ac:dyDescent="0.35">
      <c r="A106" s="14" t="s">
        <v>63</v>
      </c>
      <c r="B106" s="15">
        <v>45</v>
      </c>
      <c r="C106" s="16">
        <v>44508</v>
      </c>
      <c r="D106" s="2">
        <v>62</v>
      </c>
      <c r="E106" s="2">
        <v>0</v>
      </c>
      <c r="F106" s="2">
        <v>0</v>
      </c>
      <c r="G106" s="2">
        <v>2</v>
      </c>
      <c r="H106" s="2">
        <v>8</v>
      </c>
      <c r="I106" s="2">
        <v>16</v>
      </c>
      <c r="J106" s="2">
        <v>17</v>
      </c>
      <c r="K106" s="2">
        <v>19</v>
      </c>
      <c r="L106" s="19"/>
    </row>
    <row r="107" spans="1:12" x14ac:dyDescent="0.35">
      <c r="A107" s="14" t="s">
        <v>63</v>
      </c>
      <c r="B107" s="15">
        <v>46</v>
      </c>
      <c r="C107" s="16">
        <v>44515</v>
      </c>
      <c r="D107" s="2">
        <v>47</v>
      </c>
      <c r="E107" s="2">
        <v>0</v>
      </c>
      <c r="F107" s="2">
        <v>0</v>
      </c>
      <c r="G107" s="2">
        <v>1</v>
      </c>
      <c r="H107" s="2">
        <v>4</v>
      </c>
      <c r="I107" s="2">
        <v>10</v>
      </c>
      <c r="J107" s="2">
        <v>20</v>
      </c>
      <c r="K107" s="2">
        <v>12</v>
      </c>
      <c r="L107" s="19"/>
    </row>
    <row r="108" spans="1:12" x14ac:dyDescent="0.35">
      <c r="A108" s="14" t="s">
        <v>63</v>
      </c>
      <c r="B108" s="15">
        <v>47</v>
      </c>
      <c r="C108" s="16">
        <v>44522</v>
      </c>
      <c r="D108" s="2">
        <v>43</v>
      </c>
      <c r="E108" s="2">
        <v>0</v>
      </c>
      <c r="F108" s="2">
        <v>0</v>
      </c>
      <c r="G108" s="2">
        <v>2</v>
      </c>
      <c r="H108" s="2">
        <v>6</v>
      </c>
      <c r="I108" s="2">
        <v>14</v>
      </c>
      <c r="J108" s="2">
        <v>10</v>
      </c>
      <c r="K108" s="2">
        <v>11</v>
      </c>
      <c r="L108" s="18"/>
    </row>
    <row r="109" spans="1:12" x14ac:dyDescent="0.35">
      <c r="A109" s="14" t="s">
        <v>63</v>
      </c>
      <c r="B109" s="15">
        <v>48</v>
      </c>
      <c r="C109" s="16">
        <v>44529</v>
      </c>
      <c r="D109" s="2">
        <v>40</v>
      </c>
      <c r="E109" s="2">
        <v>0</v>
      </c>
      <c r="F109" s="2">
        <v>0</v>
      </c>
      <c r="G109" s="2">
        <v>0</v>
      </c>
      <c r="H109" s="2">
        <v>6</v>
      </c>
      <c r="I109" s="2">
        <v>4</v>
      </c>
      <c r="J109" s="2">
        <v>17</v>
      </c>
      <c r="K109" s="2">
        <v>13</v>
      </c>
    </row>
    <row r="110" spans="1:12" x14ac:dyDescent="0.35">
      <c r="A110" s="14" t="s">
        <v>63</v>
      </c>
      <c r="B110" s="15">
        <v>49</v>
      </c>
      <c r="C110" s="16">
        <v>44536</v>
      </c>
      <c r="D110" s="2">
        <v>44</v>
      </c>
      <c r="E110" s="2">
        <v>0</v>
      </c>
      <c r="F110" s="2">
        <v>0</v>
      </c>
      <c r="G110" s="2">
        <v>1</v>
      </c>
      <c r="H110" s="2">
        <v>6</v>
      </c>
      <c r="I110" s="2">
        <v>9</v>
      </c>
      <c r="J110" s="2">
        <v>18</v>
      </c>
      <c r="K110" s="2">
        <v>10</v>
      </c>
    </row>
    <row r="111" spans="1:12" x14ac:dyDescent="0.35">
      <c r="A111" s="14" t="s">
        <v>63</v>
      </c>
      <c r="B111" s="15">
        <v>50</v>
      </c>
      <c r="C111" s="16">
        <v>44543</v>
      </c>
      <c r="D111" s="2">
        <v>37</v>
      </c>
      <c r="E111" s="2">
        <v>0</v>
      </c>
      <c r="F111" s="2">
        <v>0</v>
      </c>
      <c r="G111" s="2">
        <v>3</v>
      </c>
      <c r="H111" s="2">
        <v>6</v>
      </c>
      <c r="I111" s="2">
        <v>6</v>
      </c>
      <c r="J111" s="2">
        <v>9</v>
      </c>
      <c r="K111" s="2">
        <v>13</v>
      </c>
    </row>
    <row r="112" spans="1:12" x14ac:dyDescent="0.35">
      <c r="A112" s="14" t="s">
        <v>63</v>
      </c>
      <c r="B112" s="15">
        <v>51</v>
      </c>
      <c r="C112" s="16">
        <v>44550</v>
      </c>
      <c r="D112" s="2">
        <v>23</v>
      </c>
      <c r="E112" s="2">
        <v>0</v>
      </c>
      <c r="F112" s="2">
        <v>0</v>
      </c>
      <c r="G112" s="2">
        <v>0</v>
      </c>
      <c r="H112" s="2">
        <v>5</v>
      </c>
      <c r="I112" s="2">
        <v>5</v>
      </c>
      <c r="J112" s="2">
        <v>5</v>
      </c>
      <c r="K112" s="2">
        <v>8</v>
      </c>
    </row>
    <row r="113" spans="1:23" x14ac:dyDescent="0.35">
      <c r="A113" s="14" t="s">
        <v>63</v>
      </c>
      <c r="B113" s="15">
        <v>52</v>
      </c>
      <c r="C113" s="16">
        <v>44557</v>
      </c>
      <c r="D113" s="2">
        <v>24</v>
      </c>
      <c r="E113" s="2">
        <v>0</v>
      </c>
      <c r="F113" s="2">
        <v>0</v>
      </c>
      <c r="G113" s="2">
        <v>0</v>
      </c>
      <c r="H113" s="2">
        <v>8</v>
      </c>
      <c r="I113" s="2">
        <v>3</v>
      </c>
      <c r="J113" s="2">
        <v>7</v>
      </c>
      <c r="K113" s="2">
        <v>6</v>
      </c>
    </row>
    <row r="115" spans="1:23" x14ac:dyDescent="0.35">
      <c r="A115" s="22" t="s">
        <v>166</v>
      </c>
      <c r="B115" s="23"/>
      <c r="E115" s="24"/>
      <c r="F115" s="24"/>
    </row>
    <row r="116" spans="1:23" ht="31" x14ac:dyDescent="0.35">
      <c r="A116" s="47" t="s">
        <v>62</v>
      </c>
      <c r="B116" s="48" t="s">
        <v>57</v>
      </c>
      <c r="C116" s="48" t="s">
        <v>85</v>
      </c>
      <c r="D116" s="55" t="s">
        <v>60</v>
      </c>
      <c r="E116" s="46" t="s">
        <v>61</v>
      </c>
      <c r="F116" s="46" t="s">
        <v>64</v>
      </c>
      <c r="G116" s="46" t="s">
        <v>65</v>
      </c>
      <c r="H116" s="46" t="s">
        <v>131</v>
      </c>
      <c r="I116" s="46" t="s">
        <v>66</v>
      </c>
      <c r="J116" s="45" t="s">
        <v>67</v>
      </c>
      <c r="K116" s="45" t="s">
        <v>68</v>
      </c>
      <c r="W116" s="11"/>
    </row>
    <row r="117" spans="1:23" x14ac:dyDescent="0.35">
      <c r="A117" s="14" t="s">
        <v>63</v>
      </c>
      <c r="B117" s="15">
        <v>1</v>
      </c>
      <c r="C117" s="16">
        <v>44200</v>
      </c>
      <c r="D117" s="2">
        <v>219</v>
      </c>
      <c r="E117" s="2">
        <v>0</v>
      </c>
      <c r="F117" s="2">
        <v>0</v>
      </c>
      <c r="G117" s="2">
        <v>2</v>
      </c>
      <c r="H117" s="2">
        <v>20</v>
      </c>
      <c r="I117" s="2">
        <v>50</v>
      </c>
      <c r="J117" s="2">
        <v>61</v>
      </c>
      <c r="K117" s="2">
        <v>86</v>
      </c>
      <c r="L117" s="2"/>
    </row>
    <row r="118" spans="1:23" x14ac:dyDescent="0.35">
      <c r="A118" s="14" t="s">
        <v>63</v>
      </c>
      <c r="B118" s="15">
        <v>2</v>
      </c>
      <c r="C118" s="16">
        <v>44207</v>
      </c>
      <c r="D118" s="2">
        <v>199</v>
      </c>
      <c r="E118" s="2">
        <v>0</v>
      </c>
      <c r="F118" s="2">
        <v>0</v>
      </c>
      <c r="G118" s="2">
        <v>1</v>
      </c>
      <c r="H118" s="2">
        <v>21</v>
      </c>
      <c r="I118" s="2">
        <v>54</v>
      </c>
      <c r="J118" s="2">
        <v>59</v>
      </c>
      <c r="K118" s="2">
        <v>64</v>
      </c>
      <c r="L118" s="2"/>
    </row>
    <row r="119" spans="1:23" x14ac:dyDescent="0.35">
      <c r="A119" s="14" t="s">
        <v>63</v>
      </c>
      <c r="B119" s="15">
        <v>3</v>
      </c>
      <c r="C119" s="16">
        <v>44214</v>
      </c>
      <c r="D119" s="2">
        <v>223</v>
      </c>
      <c r="E119" s="2">
        <v>0</v>
      </c>
      <c r="F119" s="2">
        <v>0</v>
      </c>
      <c r="G119" s="2">
        <v>4</v>
      </c>
      <c r="H119" s="2">
        <v>34</v>
      </c>
      <c r="I119" s="2">
        <v>41</v>
      </c>
      <c r="J119" s="2">
        <v>69</v>
      </c>
      <c r="K119" s="2">
        <v>75</v>
      </c>
      <c r="L119" s="2"/>
    </row>
    <row r="120" spans="1:23" x14ac:dyDescent="0.35">
      <c r="A120" s="14" t="s">
        <v>63</v>
      </c>
      <c r="B120" s="15">
        <v>4</v>
      </c>
      <c r="C120" s="16">
        <v>44221</v>
      </c>
      <c r="D120" s="2">
        <v>214</v>
      </c>
      <c r="E120" s="2">
        <v>0</v>
      </c>
      <c r="F120" s="2">
        <v>0</v>
      </c>
      <c r="G120" s="2">
        <v>2</v>
      </c>
      <c r="H120" s="2">
        <v>30</v>
      </c>
      <c r="I120" s="2">
        <v>45</v>
      </c>
      <c r="J120" s="2">
        <v>69</v>
      </c>
      <c r="K120" s="2">
        <v>68</v>
      </c>
      <c r="L120" s="2"/>
    </row>
    <row r="121" spans="1:23" x14ac:dyDescent="0.35">
      <c r="A121" s="14" t="s">
        <v>63</v>
      </c>
      <c r="B121" s="15">
        <v>5</v>
      </c>
      <c r="C121" s="16">
        <v>44228</v>
      </c>
      <c r="D121" s="2">
        <v>188</v>
      </c>
      <c r="E121" s="2">
        <v>0</v>
      </c>
      <c r="F121" s="2">
        <v>0</v>
      </c>
      <c r="G121" s="2">
        <v>0</v>
      </c>
      <c r="H121" s="2">
        <v>23</v>
      </c>
      <c r="I121" s="2">
        <v>30</v>
      </c>
      <c r="J121" s="2">
        <v>70</v>
      </c>
      <c r="K121" s="2">
        <v>65</v>
      </c>
      <c r="L121" s="2"/>
    </row>
    <row r="122" spans="1:23" x14ac:dyDescent="0.35">
      <c r="A122" s="14" t="s">
        <v>63</v>
      </c>
      <c r="B122" s="15">
        <v>6</v>
      </c>
      <c r="C122" s="16">
        <v>44235</v>
      </c>
      <c r="D122" s="2">
        <v>162</v>
      </c>
      <c r="E122" s="2">
        <v>0</v>
      </c>
      <c r="F122" s="2">
        <v>1</v>
      </c>
      <c r="G122" s="2">
        <v>2</v>
      </c>
      <c r="H122" s="2">
        <v>17</v>
      </c>
      <c r="I122" s="2">
        <v>36</v>
      </c>
      <c r="J122" s="2">
        <v>63</v>
      </c>
      <c r="K122" s="2">
        <v>43</v>
      </c>
      <c r="L122" s="2"/>
    </row>
    <row r="123" spans="1:23" x14ac:dyDescent="0.35">
      <c r="A123" s="14" t="s">
        <v>63</v>
      </c>
      <c r="B123" s="15">
        <v>7</v>
      </c>
      <c r="C123" s="16">
        <v>44242</v>
      </c>
      <c r="D123" s="2">
        <v>145</v>
      </c>
      <c r="E123" s="2">
        <v>0</v>
      </c>
      <c r="F123" s="2">
        <v>0</v>
      </c>
      <c r="G123" s="2">
        <v>2</v>
      </c>
      <c r="H123" s="2">
        <v>25</v>
      </c>
      <c r="I123" s="2">
        <v>35</v>
      </c>
      <c r="J123" s="2">
        <v>42</v>
      </c>
      <c r="K123" s="2">
        <v>41</v>
      </c>
      <c r="L123" s="2"/>
    </row>
    <row r="124" spans="1:23" x14ac:dyDescent="0.35">
      <c r="A124" s="14" t="s">
        <v>63</v>
      </c>
      <c r="B124" s="15">
        <v>8</v>
      </c>
      <c r="C124" s="16">
        <v>44249</v>
      </c>
      <c r="D124" s="2">
        <v>116</v>
      </c>
      <c r="E124" s="2">
        <v>0</v>
      </c>
      <c r="F124" s="2">
        <v>0</v>
      </c>
      <c r="G124" s="2">
        <v>2</v>
      </c>
      <c r="H124" s="2">
        <v>15</v>
      </c>
      <c r="I124" s="2">
        <v>27</v>
      </c>
      <c r="J124" s="2">
        <v>39</v>
      </c>
      <c r="K124" s="2">
        <v>33</v>
      </c>
      <c r="L124" s="2"/>
    </row>
    <row r="125" spans="1:23" x14ac:dyDescent="0.35">
      <c r="A125" s="14" t="s">
        <v>63</v>
      </c>
      <c r="B125" s="15">
        <v>9</v>
      </c>
      <c r="C125" s="16">
        <v>44256</v>
      </c>
      <c r="D125" s="2">
        <v>73</v>
      </c>
      <c r="E125" s="2">
        <v>0</v>
      </c>
      <c r="F125" s="2">
        <v>0</v>
      </c>
      <c r="G125" s="2">
        <v>1</v>
      </c>
      <c r="H125" s="2">
        <v>22</v>
      </c>
      <c r="I125" s="2">
        <v>19</v>
      </c>
      <c r="J125" s="2">
        <v>16</v>
      </c>
      <c r="K125" s="2">
        <v>15</v>
      </c>
      <c r="L125" s="2"/>
    </row>
    <row r="126" spans="1:23" x14ac:dyDescent="0.35">
      <c r="A126" s="14" t="s">
        <v>63</v>
      </c>
      <c r="B126" s="15">
        <v>10</v>
      </c>
      <c r="C126" s="16">
        <v>44263</v>
      </c>
      <c r="D126" s="2">
        <v>56</v>
      </c>
      <c r="E126" s="2">
        <v>0</v>
      </c>
      <c r="F126" s="2">
        <v>0</v>
      </c>
      <c r="G126" s="2">
        <v>4</v>
      </c>
      <c r="H126" s="2">
        <v>7</v>
      </c>
      <c r="I126" s="2">
        <v>11</v>
      </c>
      <c r="J126" s="2">
        <v>21</v>
      </c>
      <c r="K126" s="2">
        <v>13</v>
      </c>
      <c r="L126" s="2"/>
    </row>
    <row r="127" spans="1:23" x14ac:dyDescent="0.35">
      <c r="A127" s="14" t="s">
        <v>63</v>
      </c>
      <c r="B127" s="15">
        <v>11</v>
      </c>
      <c r="C127" s="16">
        <v>44270</v>
      </c>
      <c r="D127" s="2">
        <v>35</v>
      </c>
      <c r="E127" s="2">
        <v>0</v>
      </c>
      <c r="F127" s="2">
        <v>0</v>
      </c>
      <c r="G127" s="2">
        <v>2</v>
      </c>
      <c r="H127" s="2">
        <v>9</v>
      </c>
      <c r="I127" s="2">
        <v>7</v>
      </c>
      <c r="J127" s="2">
        <v>8</v>
      </c>
      <c r="K127" s="2">
        <v>9</v>
      </c>
      <c r="L127" s="25"/>
    </row>
    <row r="128" spans="1:23" x14ac:dyDescent="0.35">
      <c r="A128" s="14" t="s">
        <v>63</v>
      </c>
      <c r="B128" s="15">
        <v>12</v>
      </c>
      <c r="C128" s="16">
        <v>44277</v>
      </c>
      <c r="D128" s="2">
        <v>30</v>
      </c>
      <c r="E128" s="2">
        <v>0</v>
      </c>
      <c r="F128" s="2">
        <v>0</v>
      </c>
      <c r="G128" s="2">
        <v>1</v>
      </c>
      <c r="H128" s="2">
        <v>8</v>
      </c>
      <c r="I128" s="2">
        <v>8</v>
      </c>
      <c r="J128" s="2">
        <v>5</v>
      </c>
      <c r="K128" s="2">
        <v>8</v>
      </c>
      <c r="L128" s="25"/>
    </row>
    <row r="129" spans="1:12" x14ac:dyDescent="0.35">
      <c r="A129" s="14" t="s">
        <v>63</v>
      </c>
      <c r="B129" s="15">
        <v>13</v>
      </c>
      <c r="C129" s="16">
        <v>44284</v>
      </c>
      <c r="D129" s="2">
        <v>20</v>
      </c>
      <c r="E129" s="2">
        <v>0</v>
      </c>
      <c r="F129" s="2">
        <v>0</v>
      </c>
      <c r="G129" s="2">
        <v>1</v>
      </c>
      <c r="H129" s="2">
        <v>4</v>
      </c>
      <c r="I129" s="2">
        <v>6</v>
      </c>
      <c r="J129" s="2">
        <v>6</v>
      </c>
      <c r="K129" s="2">
        <v>3</v>
      </c>
      <c r="L129" s="2"/>
    </row>
    <row r="130" spans="1:12" x14ac:dyDescent="0.35">
      <c r="A130" s="14" t="s">
        <v>63</v>
      </c>
      <c r="B130" s="15">
        <v>14</v>
      </c>
      <c r="C130" s="16">
        <v>44291</v>
      </c>
      <c r="D130" s="2">
        <v>20</v>
      </c>
      <c r="E130" s="25">
        <v>0</v>
      </c>
      <c r="F130" s="25">
        <v>0</v>
      </c>
      <c r="G130" s="25">
        <v>1</v>
      </c>
      <c r="H130" s="25">
        <v>3</v>
      </c>
      <c r="I130" s="25">
        <v>8</v>
      </c>
      <c r="J130" s="25">
        <v>4</v>
      </c>
      <c r="K130" s="25">
        <v>4</v>
      </c>
      <c r="L130" s="18"/>
    </row>
    <row r="131" spans="1:12" x14ac:dyDescent="0.35">
      <c r="A131" s="14" t="s">
        <v>63</v>
      </c>
      <c r="B131" s="15">
        <v>15</v>
      </c>
      <c r="C131" s="16">
        <v>44298</v>
      </c>
      <c r="D131" s="2">
        <v>8</v>
      </c>
      <c r="E131" s="19">
        <v>0</v>
      </c>
      <c r="F131" s="19">
        <v>0</v>
      </c>
      <c r="G131" s="19">
        <v>0</v>
      </c>
      <c r="H131" s="19">
        <v>4</v>
      </c>
      <c r="I131" s="19">
        <v>1</v>
      </c>
      <c r="J131" s="19">
        <v>1</v>
      </c>
      <c r="K131" s="19">
        <v>2</v>
      </c>
      <c r="L131" s="19"/>
    </row>
    <row r="132" spans="1:12" x14ac:dyDescent="0.35">
      <c r="A132" s="14" t="s">
        <v>63</v>
      </c>
      <c r="B132" s="15">
        <v>16</v>
      </c>
      <c r="C132" s="16">
        <v>44305</v>
      </c>
      <c r="D132" s="2">
        <v>16</v>
      </c>
      <c r="E132" s="19">
        <v>0</v>
      </c>
      <c r="F132" s="19">
        <v>0</v>
      </c>
      <c r="G132" s="19">
        <v>1</v>
      </c>
      <c r="H132" s="19">
        <v>3</v>
      </c>
      <c r="I132" s="19">
        <v>4</v>
      </c>
      <c r="J132" s="19">
        <v>3</v>
      </c>
      <c r="K132" s="19">
        <v>5</v>
      </c>
      <c r="L132" s="19"/>
    </row>
    <row r="133" spans="1:12" x14ac:dyDescent="0.35">
      <c r="A133" s="14" t="s">
        <v>63</v>
      </c>
      <c r="B133" s="15">
        <v>17</v>
      </c>
      <c r="C133" s="16">
        <v>44312</v>
      </c>
      <c r="D133" s="2">
        <v>10</v>
      </c>
      <c r="E133" s="19">
        <v>0</v>
      </c>
      <c r="F133" s="19">
        <v>0</v>
      </c>
      <c r="G133" s="19">
        <v>0</v>
      </c>
      <c r="H133" s="19">
        <v>0</v>
      </c>
      <c r="I133" s="19">
        <v>2</v>
      </c>
      <c r="J133" s="19">
        <v>6</v>
      </c>
      <c r="K133" s="19">
        <v>2</v>
      </c>
      <c r="L133" s="19"/>
    </row>
    <row r="134" spans="1:12" x14ac:dyDescent="0.35">
      <c r="A134" s="14" t="s">
        <v>63</v>
      </c>
      <c r="B134" s="15">
        <v>18</v>
      </c>
      <c r="C134" s="16">
        <v>44319</v>
      </c>
      <c r="D134" s="19">
        <v>2</v>
      </c>
      <c r="E134" s="19">
        <v>0</v>
      </c>
      <c r="F134" s="19">
        <v>0</v>
      </c>
      <c r="G134" s="19">
        <v>0</v>
      </c>
      <c r="H134" s="19">
        <v>0</v>
      </c>
      <c r="I134" s="19">
        <v>0</v>
      </c>
      <c r="J134" s="19">
        <v>2</v>
      </c>
      <c r="K134" s="19">
        <v>0</v>
      </c>
      <c r="L134" s="19"/>
    </row>
    <row r="135" spans="1:12" x14ac:dyDescent="0.35">
      <c r="A135" s="14" t="s">
        <v>63</v>
      </c>
      <c r="B135" s="15">
        <v>19</v>
      </c>
      <c r="C135" s="16">
        <v>44326</v>
      </c>
      <c r="D135" s="19">
        <v>2</v>
      </c>
      <c r="E135" s="19">
        <v>0</v>
      </c>
      <c r="F135" s="19">
        <v>0</v>
      </c>
      <c r="G135" s="19">
        <v>0</v>
      </c>
      <c r="H135" s="19">
        <v>1</v>
      </c>
      <c r="I135" s="19">
        <v>0</v>
      </c>
      <c r="J135" s="19">
        <v>1</v>
      </c>
      <c r="K135" s="19">
        <v>0</v>
      </c>
      <c r="L135" s="19"/>
    </row>
    <row r="136" spans="1:12" x14ac:dyDescent="0.35">
      <c r="A136" s="14" t="s">
        <v>63</v>
      </c>
      <c r="B136" s="15">
        <v>20</v>
      </c>
      <c r="C136" s="16">
        <v>44333</v>
      </c>
      <c r="D136" s="19">
        <v>1</v>
      </c>
      <c r="E136" s="19">
        <v>0</v>
      </c>
      <c r="F136" s="19">
        <v>0</v>
      </c>
      <c r="G136" s="19">
        <v>0</v>
      </c>
      <c r="H136" s="19">
        <v>0</v>
      </c>
      <c r="I136" s="19">
        <v>0</v>
      </c>
      <c r="J136" s="19">
        <v>0</v>
      </c>
      <c r="K136" s="19">
        <v>1</v>
      </c>
      <c r="L136" s="19"/>
    </row>
    <row r="137" spans="1:12" x14ac:dyDescent="0.35">
      <c r="A137" s="14" t="s">
        <v>63</v>
      </c>
      <c r="B137" s="15">
        <v>21</v>
      </c>
      <c r="C137" s="16">
        <v>44340</v>
      </c>
      <c r="D137" s="19">
        <v>5</v>
      </c>
      <c r="E137" s="19">
        <v>0</v>
      </c>
      <c r="F137" s="19">
        <v>0</v>
      </c>
      <c r="G137" s="19">
        <v>0</v>
      </c>
      <c r="H137" s="19">
        <v>1</v>
      </c>
      <c r="I137" s="19">
        <v>1</v>
      </c>
      <c r="J137" s="19">
        <v>3</v>
      </c>
      <c r="K137" s="19">
        <v>0</v>
      </c>
      <c r="L137" s="19"/>
    </row>
    <row r="138" spans="1:12" x14ac:dyDescent="0.35">
      <c r="A138" s="14" t="s">
        <v>63</v>
      </c>
      <c r="B138" s="15">
        <v>22</v>
      </c>
      <c r="C138" s="16">
        <v>44347</v>
      </c>
      <c r="D138" s="25">
        <v>4</v>
      </c>
      <c r="E138" s="19">
        <v>0</v>
      </c>
      <c r="F138" s="19">
        <v>0</v>
      </c>
      <c r="G138" s="19">
        <v>0</v>
      </c>
      <c r="H138" s="19">
        <v>0</v>
      </c>
      <c r="I138" s="19">
        <v>2</v>
      </c>
      <c r="J138" s="19">
        <v>1</v>
      </c>
      <c r="K138" s="19">
        <v>1</v>
      </c>
      <c r="L138" s="19"/>
    </row>
    <row r="139" spans="1:12" x14ac:dyDescent="0.35">
      <c r="A139" s="14" t="s">
        <v>63</v>
      </c>
      <c r="B139" s="15">
        <v>23</v>
      </c>
      <c r="C139" s="16">
        <v>44354</v>
      </c>
      <c r="D139" s="19">
        <v>3</v>
      </c>
      <c r="E139" s="19">
        <v>0</v>
      </c>
      <c r="F139" s="19">
        <v>0</v>
      </c>
      <c r="G139" s="19">
        <v>0</v>
      </c>
      <c r="H139" s="19">
        <v>0</v>
      </c>
      <c r="I139" s="19">
        <v>0</v>
      </c>
      <c r="J139" s="19">
        <v>0</v>
      </c>
      <c r="K139" s="19">
        <v>3</v>
      </c>
      <c r="L139" s="19"/>
    </row>
    <row r="140" spans="1:12" x14ac:dyDescent="0.35">
      <c r="A140" s="14" t="s">
        <v>63</v>
      </c>
      <c r="B140" s="15">
        <v>24</v>
      </c>
      <c r="C140" s="16">
        <v>44361</v>
      </c>
      <c r="D140" s="19">
        <v>8</v>
      </c>
      <c r="E140" s="19">
        <v>0</v>
      </c>
      <c r="F140" s="19">
        <v>0</v>
      </c>
      <c r="G140" s="19">
        <v>0</v>
      </c>
      <c r="H140" s="19">
        <v>0</v>
      </c>
      <c r="I140" s="19">
        <v>1</v>
      </c>
      <c r="J140" s="19">
        <v>5</v>
      </c>
      <c r="K140" s="19">
        <v>2</v>
      </c>
      <c r="L140" s="19"/>
    </row>
    <row r="141" spans="1:12" x14ac:dyDescent="0.35">
      <c r="A141" s="14" t="s">
        <v>63</v>
      </c>
      <c r="B141" s="15">
        <v>25</v>
      </c>
      <c r="C141" s="16">
        <v>44368</v>
      </c>
      <c r="D141" s="19">
        <v>13</v>
      </c>
      <c r="E141" s="19">
        <v>0</v>
      </c>
      <c r="F141" s="19">
        <v>0</v>
      </c>
      <c r="G141" s="19">
        <v>0</v>
      </c>
      <c r="H141" s="19">
        <v>1</v>
      </c>
      <c r="I141" s="19">
        <v>4</v>
      </c>
      <c r="J141" s="19">
        <v>6</v>
      </c>
      <c r="K141" s="19">
        <v>2</v>
      </c>
      <c r="L141" s="19"/>
    </row>
    <row r="142" spans="1:12" x14ac:dyDescent="0.35">
      <c r="A142" s="14" t="s">
        <v>63</v>
      </c>
      <c r="B142" s="15">
        <v>26</v>
      </c>
      <c r="C142" s="16">
        <v>44375</v>
      </c>
      <c r="D142" s="2">
        <v>13</v>
      </c>
      <c r="E142" s="19">
        <v>0</v>
      </c>
      <c r="F142" s="19">
        <v>0</v>
      </c>
      <c r="G142" s="19">
        <v>0</v>
      </c>
      <c r="H142" s="19">
        <v>1</v>
      </c>
      <c r="I142" s="19">
        <v>5</v>
      </c>
      <c r="J142" s="19">
        <v>3</v>
      </c>
      <c r="K142" s="19">
        <v>4</v>
      </c>
      <c r="L142" s="19"/>
    </row>
    <row r="143" spans="1:12" x14ac:dyDescent="0.35">
      <c r="A143" s="14" t="s">
        <v>63</v>
      </c>
      <c r="B143" s="15">
        <v>27</v>
      </c>
      <c r="C143" s="16">
        <v>44382</v>
      </c>
      <c r="D143" s="19">
        <v>21</v>
      </c>
      <c r="E143" s="19">
        <v>0</v>
      </c>
      <c r="F143" s="19">
        <v>0</v>
      </c>
      <c r="G143" s="19">
        <v>2</v>
      </c>
      <c r="H143" s="19">
        <v>2</v>
      </c>
      <c r="I143" s="19">
        <v>3</v>
      </c>
      <c r="J143" s="19">
        <v>10</v>
      </c>
      <c r="K143" s="19">
        <v>4</v>
      </c>
      <c r="L143" s="19"/>
    </row>
    <row r="144" spans="1:12" x14ac:dyDescent="0.35">
      <c r="A144" s="14" t="s">
        <v>63</v>
      </c>
      <c r="B144" s="15">
        <v>28</v>
      </c>
      <c r="C144" s="16">
        <v>44389</v>
      </c>
      <c r="D144" s="19">
        <v>28</v>
      </c>
      <c r="E144" s="19">
        <v>0</v>
      </c>
      <c r="F144" s="19">
        <v>0</v>
      </c>
      <c r="G144" s="19">
        <v>3</v>
      </c>
      <c r="H144" s="19">
        <v>5</v>
      </c>
      <c r="I144" s="19">
        <v>4</v>
      </c>
      <c r="J144" s="19">
        <v>9</v>
      </c>
      <c r="K144" s="19">
        <v>7</v>
      </c>
      <c r="L144" s="19"/>
    </row>
    <row r="145" spans="1:12" x14ac:dyDescent="0.35">
      <c r="A145" s="14" t="s">
        <v>63</v>
      </c>
      <c r="B145" s="15">
        <v>29</v>
      </c>
      <c r="C145" s="16">
        <v>44396</v>
      </c>
      <c r="D145" s="2">
        <v>34</v>
      </c>
      <c r="E145" s="19">
        <v>0</v>
      </c>
      <c r="F145" s="19">
        <v>0</v>
      </c>
      <c r="G145" s="19">
        <v>0</v>
      </c>
      <c r="H145" s="19">
        <v>10</v>
      </c>
      <c r="I145" s="19">
        <v>8</v>
      </c>
      <c r="J145" s="19">
        <v>9</v>
      </c>
      <c r="K145" s="19">
        <v>7</v>
      </c>
      <c r="L145" s="19"/>
    </row>
    <row r="146" spans="1:12" x14ac:dyDescent="0.35">
      <c r="A146" s="14" t="s">
        <v>63</v>
      </c>
      <c r="B146" s="15">
        <v>30</v>
      </c>
      <c r="C146" s="16">
        <v>44403</v>
      </c>
      <c r="D146" s="2">
        <v>29</v>
      </c>
      <c r="E146" s="19">
        <v>0</v>
      </c>
      <c r="F146" s="19">
        <v>0</v>
      </c>
      <c r="G146" s="19">
        <v>0</v>
      </c>
      <c r="H146" s="19">
        <v>6</v>
      </c>
      <c r="I146" s="19">
        <v>6</v>
      </c>
      <c r="J146" s="19">
        <v>9</v>
      </c>
      <c r="K146" s="19">
        <v>8</v>
      </c>
      <c r="L146" s="19"/>
    </row>
    <row r="147" spans="1:12" x14ac:dyDescent="0.35">
      <c r="A147" s="14" t="s">
        <v>63</v>
      </c>
      <c r="B147" s="15">
        <v>31</v>
      </c>
      <c r="C147" s="16">
        <v>44410</v>
      </c>
      <c r="D147" s="19">
        <v>32</v>
      </c>
      <c r="E147" s="19">
        <v>0</v>
      </c>
      <c r="F147" s="19">
        <v>0</v>
      </c>
      <c r="G147" s="19">
        <v>3</v>
      </c>
      <c r="H147" s="19">
        <v>6</v>
      </c>
      <c r="I147" s="19">
        <v>8</v>
      </c>
      <c r="J147" s="19">
        <v>6</v>
      </c>
      <c r="K147" s="19">
        <v>9</v>
      </c>
      <c r="L147" s="19"/>
    </row>
    <row r="148" spans="1:12" x14ac:dyDescent="0.35">
      <c r="A148" s="14" t="s">
        <v>63</v>
      </c>
      <c r="B148" s="15">
        <v>32</v>
      </c>
      <c r="C148" s="16">
        <v>44417</v>
      </c>
      <c r="D148" s="19">
        <v>19</v>
      </c>
      <c r="E148" s="19">
        <v>0</v>
      </c>
      <c r="F148" s="19">
        <v>0</v>
      </c>
      <c r="G148" s="19">
        <v>0</v>
      </c>
      <c r="H148" s="19">
        <v>7</v>
      </c>
      <c r="I148" s="19">
        <v>5</v>
      </c>
      <c r="J148" s="19">
        <v>4</v>
      </c>
      <c r="K148" s="19">
        <v>3</v>
      </c>
      <c r="L148" s="19"/>
    </row>
    <row r="149" spans="1:12" x14ac:dyDescent="0.35">
      <c r="A149" s="14" t="s">
        <v>63</v>
      </c>
      <c r="B149" s="15">
        <v>33</v>
      </c>
      <c r="C149" s="16">
        <v>44424</v>
      </c>
      <c r="D149" s="19">
        <v>29</v>
      </c>
      <c r="E149" s="19">
        <v>0</v>
      </c>
      <c r="F149" s="19">
        <v>0</v>
      </c>
      <c r="G149" s="19">
        <v>1</v>
      </c>
      <c r="H149" s="19">
        <v>8</v>
      </c>
      <c r="I149" s="19">
        <v>4</v>
      </c>
      <c r="J149" s="19">
        <v>6</v>
      </c>
      <c r="K149" s="19">
        <v>10</v>
      </c>
      <c r="L149" s="19"/>
    </row>
    <row r="150" spans="1:12" x14ac:dyDescent="0.35">
      <c r="A150" s="14" t="s">
        <v>63</v>
      </c>
      <c r="B150" s="15">
        <v>34</v>
      </c>
      <c r="C150" s="16">
        <v>44431</v>
      </c>
      <c r="D150" s="19">
        <v>29</v>
      </c>
      <c r="E150" s="19">
        <v>0</v>
      </c>
      <c r="F150" s="19">
        <v>0</v>
      </c>
      <c r="G150" s="19">
        <v>2</v>
      </c>
      <c r="H150" s="19">
        <v>4</v>
      </c>
      <c r="I150" s="19">
        <v>9</v>
      </c>
      <c r="J150" s="19">
        <v>9</v>
      </c>
      <c r="K150" s="19">
        <v>5</v>
      </c>
      <c r="L150" s="19"/>
    </row>
    <row r="151" spans="1:12" x14ac:dyDescent="0.35">
      <c r="A151" s="14" t="s">
        <v>63</v>
      </c>
      <c r="B151" s="15">
        <v>35</v>
      </c>
      <c r="C151" s="16">
        <v>44438</v>
      </c>
      <c r="D151" s="19">
        <v>35</v>
      </c>
      <c r="E151" s="19">
        <v>0</v>
      </c>
      <c r="F151" s="19">
        <v>0</v>
      </c>
      <c r="G151" s="19">
        <v>2</v>
      </c>
      <c r="H151" s="19">
        <v>10</v>
      </c>
      <c r="I151" s="19">
        <v>9</v>
      </c>
      <c r="J151" s="19">
        <v>8</v>
      </c>
      <c r="K151" s="19">
        <v>6</v>
      </c>
      <c r="L151" s="19"/>
    </row>
    <row r="152" spans="1:12" x14ac:dyDescent="0.35">
      <c r="A152" s="14" t="s">
        <v>63</v>
      </c>
      <c r="B152" s="15">
        <v>36</v>
      </c>
      <c r="C152" s="16">
        <v>44445</v>
      </c>
      <c r="D152" s="19">
        <v>51</v>
      </c>
      <c r="E152" s="19">
        <v>0</v>
      </c>
      <c r="F152" s="19">
        <v>0</v>
      </c>
      <c r="G152" s="19">
        <v>1</v>
      </c>
      <c r="H152" s="19">
        <v>9</v>
      </c>
      <c r="I152" s="19">
        <v>10</v>
      </c>
      <c r="J152" s="19">
        <v>20</v>
      </c>
      <c r="K152" s="19">
        <v>11</v>
      </c>
      <c r="L152" s="19"/>
    </row>
    <row r="153" spans="1:12" x14ac:dyDescent="0.35">
      <c r="A153" s="14" t="s">
        <v>63</v>
      </c>
      <c r="B153" s="15">
        <v>37</v>
      </c>
      <c r="C153" s="16">
        <v>44452</v>
      </c>
      <c r="D153" s="19">
        <v>80</v>
      </c>
      <c r="E153" s="19">
        <v>0</v>
      </c>
      <c r="F153" s="19">
        <v>0</v>
      </c>
      <c r="G153" s="19">
        <v>2</v>
      </c>
      <c r="H153" s="19">
        <v>13</v>
      </c>
      <c r="I153" s="19">
        <v>24</v>
      </c>
      <c r="J153" s="19">
        <v>17</v>
      </c>
      <c r="K153" s="19">
        <v>24</v>
      </c>
      <c r="L153" s="19"/>
    </row>
    <row r="154" spans="1:12" x14ac:dyDescent="0.35">
      <c r="A154" s="14" t="s">
        <v>63</v>
      </c>
      <c r="B154" s="15">
        <v>38</v>
      </c>
      <c r="C154" s="16">
        <v>44459</v>
      </c>
      <c r="D154" s="25">
        <v>76</v>
      </c>
      <c r="E154" s="19">
        <v>0</v>
      </c>
      <c r="F154" s="19">
        <v>0</v>
      </c>
      <c r="G154" s="19">
        <v>2</v>
      </c>
      <c r="H154" s="19">
        <v>12</v>
      </c>
      <c r="I154" s="19">
        <v>14</v>
      </c>
      <c r="J154" s="19">
        <v>29</v>
      </c>
      <c r="K154" s="19">
        <v>19</v>
      </c>
      <c r="L154" s="19"/>
    </row>
    <row r="155" spans="1:12" x14ac:dyDescent="0.35">
      <c r="A155" s="14" t="s">
        <v>63</v>
      </c>
      <c r="B155" s="15">
        <v>39</v>
      </c>
      <c r="C155" s="16">
        <v>44466</v>
      </c>
      <c r="D155" s="19">
        <v>85</v>
      </c>
      <c r="E155" s="19">
        <v>0</v>
      </c>
      <c r="F155" s="19">
        <v>0</v>
      </c>
      <c r="G155" s="19">
        <v>4</v>
      </c>
      <c r="H155" s="19">
        <v>12</v>
      </c>
      <c r="I155" s="19">
        <v>20</v>
      </c>
      <c r="J155" s="19">
        <v>27</v>
      </c>
      <c r="K155" s="19">
        <v>22</v>
      </c>
      <c r="L155" s="19"/>
    </row>
    <row r="156" spans="1:12" x14ac:dyDescent="0.35">
      <c r="A156" s="14" t="s">
        <v>63</v>
      </c>
      <c r="B156" s="15">
        <v>40</v>
      </c>
      <c r="C156" s="16">
        <v>44473</v>
      </c>
      <c r="D156" s="19">
        <v>85</v>
      </c>
      <c r="E156" s="19">
        <v>0</v>
      </c>
      <c r="F156" s="19">
        <v>0</v>
      </c>
      <c r="G156" s="19">
        <v>1</v>
      </c>
      <c r="H156" s="19">
        <v>20</v>
      </c>
      <c r="I156" s="19">
        <v>16</v>
      </c>
      <c r="J156" s="19">
        <v>22</v>
      </c>
      <c r="K156" s="19">
        <v>26</v>
      </c>
      <c r="L156" s="19"/>
    </row>
    <row r="157" spans="1:12" x14ac:dyDescent="0.35">
      <c r="A157" s="14" t="s">
        <v>63</v>
      </c>
      <c r="B157" s="15">
        <v>41</v>
      </c>
      <c r="C157" s="16">
        <v>44480</v>
      </c>
      <c r="D157" s="19">
        <v>80</v>
      </c>
      <c r="E157" s="19">
        <v>0</v>
      </c>
      <c r="F157" s="19">
        <v>0</v>
      </c>
      <c r="G157" s="19">
        <v>0</v>
      </c>
      <c r="H157" s="19">
        <v>10</v>
      </c>
      <c r="I157" s="19">
        <v>16</v>
      </c>
      <c r="J157" s="19">
        <v>30</v>
      </c>
      <c r="K157" s="19">
        <v>24</v>
      </c>
      <c r="L157" s="19"/>
    </row>
    <row r="158" spans="1:12" x14ac:dyDescent="0.35">
      <c r="A158" s="14" t="s">
        <v>63</v>
      </c>
      <c r="B158" s="15">
        <v>42</v>
      </c>
      <c r="C158" s="16">
        <v>44487</v>
      </c>
      <c r="D158" s="19">
        <v>76</v>
      </c>
      <c r="E158" s="19">
        <v>0</v>
      </c>
      <c r="F158" s="19">
        <v>0</v>
      </c>
      <c r="G158" s="19">
        <v>1</v>
      </c>
      <c r="H158" s="19">
        <v>10</v>
      </c>
      <c r="I158" s="19">
        <v>23</v>
      </c>
      <c r="J158" s="19">
        <v>24</v>
      </c>
      <c r="K158" s="19">
        <v>18</v>
      </c>
      <c r="L158" s="19"/>
    </row>
    <row r="159" spans="1:12" x14ac:dyDescent="0.35">
      <c r="A159" s="14" t="s">
        <v>63</v>
      </c>
      <c r="B159" s="15">
        <v>43</v>
      </c>
      <c r="C159" s="16">
        <v>44494</v>
      </c>
      <c r="D159" s="19">
        <v>70</v>
      </c>
      <c r="E159" s="19">
        <v>0</v>
      </c>
      <c r="F159" s="19">
        <v>0</v>
      </c>
      <c r="G159" s="19">
        <v>2</v>
      </c>
      <c r="H159" s="19">
        <v>9</v>
      </c>
      <c r="I159" s="19">
        <v>15</v>
      </c>
      <c r="J159" s="19">
        <v>28</v>
      </c>
      <c r="K159" s="19">
        <v>16</v>
      </c>
      <c r="L159" s="19"/>
    </row>
    <row r="160" spans="1:12" x14ac:dyDescent="0.35">
      <c r="A160" s="14" t="s">
        <v>63</v>
      </c>
      <c r="B160" s="15">
        <v>44</v>
      </c>
      <c r="C160" s="16">
        <v>44501</v>
      </c>
      <c r="D160" s="25">
        <v>82</v>
      </c>
      <c r="E160" s="25">
        <v>0</v>
      </c>
      <c r="F160" s="25">
        <v>0</v>
      </c>
      <c r="G160" s="25">
        <v>2</v>
      </c>
      <c r="H160" s="25">
        <v>18</v>
      </c>
      <c r="I160" s="25">
        <v>25</v>
      </c>
      <c r="J160" s="25">
        <v>22</v>
      </c>
      <c r="K160" s="25">
        <v>15</v>
      </c>
      <c r="L160" s="18"/>
    </row>
    <row r="161" spans="1:12" x14ac:dyDescent="0.35">
      <c r="A161" s="14" t="s">
        <v>63</v>
      </c>
      <c r="B161" s="15">
        <v>45</v>
      </c>
      <c r="C161" s="16">
        <v>44508</v>
      </c>
      <c r="D161" s="19">
        <v>59</v>
      </c>
      <c r="E161" s="19">
        <v>0</v>
      </c>
      <c r="F161" s="19">
        <v>0</v>
      </c>
      <c r="G161" s="19">
        <v>2</v>
      </c>
      <c r="H161" s="19">
        <v>15</v>
      </c>
      <c r="I161" s="19">
        <v>16</v>
      </c>
      <c r="J161" s="19">
        <v>12</v>
      </c>
      <c r="K161" s="19">
        <v>14</v>
      </c>
      <c r="L161" s="19"/>
    </row>
    <row r="162" spans="1:12" x14ac:dyDescent="0.35">
      <c r="A162" s="14" t="s">
        <v>63</v>
      </c>
      <c r="B162" s="15">
        <v>46</v>
      </c>
      <c r="C162" s="16">
        <v>44515</v>
      </c>
      <c r="D162" s="2">
        <v>50</v>
      </c>
      <c r="E162" s="19">
        <v>0</v>
      </c>
      <c r="F162" s="19">
        <v>0</v>
      </c>
      <c r="G162" s="19">
        <v>2</v>
      </c>
      <c r="H162" s="19">
        <v>10</v>
      </c>
      <c r="I162" s="19">
        <v>6</v>
      </c>
      <c r="J162" s="19">
        <v>20</v>
      </c>
      <c r="K162" s="19">
        <v>12</v>
      </c>
      <c r="L162" s="19"/>
    </row>
    <row r="163" spans="1:12" x14ac:dyDescent="0.35">
      <c r="A163" s="14" t="s">
        <v>63</v>
      </c>
      <c r="B163" s="15">
        <v>47</v>
      </c>
      <c r="C163" s="16">
        <v>44522</v>
      </c>
      <c r="D163" s="56">
        <v>56</v>
      </c>
      <c r="E163" s="25">
        <v>0</v>
      </c>
      <c r="F163" s="25">
        <v>0</v>
      </c>
      <c r="G163" s="25">
        <v>0</v>
      </c>
      <c r="H163" s="25">
        <v>10</v>
      </c>
      <c r="I163" s="25">
        <v>21</v>
      </c>
      <c r="J163" s="25">
        <v>16</v>
      </c>
      <c r="K163" s="25">
        <v>9</v>
      </c>
      <c r="L163" s="18"/>
    </row>
    <row r="164" spans="1:12" x14ac:dyDescent="0.35">
      <c r="A164" s="14" t="s">
        <v>63</v>
      </c>
      <c r="B164" s="15">
        <v>48</v>
      </c>
      <c r="C164" s="16">
        <v>44529</v>
      </c>
      <c r="D164" s="56">
        <v>51</v>
      </c>
      <c r="E164" s="54">
        <v>0</v>
      </c>
      <c r="F164" s="54">
        <v>0</v>
      </c>
      <c r="G164" s="54">
        <v>2</v>
      </c>
      <c r="H164" s="54">
        <v>14</v>
      </c>
      <c r="I164" s="54">
        <v>12</v>
      </c>
      <c r="J164" s="54">
        <v>10</v>
      </c>
      <c r="K164" s="54">
        <v>13</v>
      </c>
    </row>
    <row r="165" spans="1:12" x14ac:dyDescent="0.35">
      <c r="A165" s="14" t="s">
        <v>63</v>
      </c>
      <c r="B165" s="15">
        <v>49</v>
      </c>
      <c r="C165" s="16">
        <v>44536</v>
      </c>
      <c r="D165" s="56">
        <v>42</v>
      </c>
      <c r="E165" s="54">
        <v>0</v>
      </c>
      <c r="F165" s="54">
        <v>0</v>
      </c>
      <c r="G165" s="54">
        <v>2</v>
      </c>
      <c r="H165" s="54">
        <v>9</v>
      </c>
      <c r="I165" s="54">
        <v>8</v>
      </c>
      <c r="J165" s="54">
        <v>11</v>
      </c>
      <c r="K165" s="54">
        <v>12</v>
      </c>
    </row>
    <row r="166" spans="1:12" x14ac:dyDescent="0.35">
      <c r="A166" s="14" t="s">
        <v>63</v>
      </c>
      <c r="B166" s="15">
        <v>50</v>
      </c>
      <c r="C166" s="16">
        <v>44543</v>
      </c>
      <c r="D166" s="56">
        <v>36</v>
      </c>
      <c r="E166" s="54">
        <v>0</v>
      </c>
      <c r="F166" s="54">
        <v>0</v>
      </c>
      <c r="G166" s="54">
        <v>1</v>
      </c>
      <c r="H166" s="54">
        <v>11</v>
      </c>
      <c r="I166" s="54">
        <v>8</v>
      </c>
      <c r="J166" s="54">
        <v>8</v>
      </c>
      <c r="K166" s="54">
        <v>8</v>
      </c>
    </row>
    <row r="167" spans="1:12" x14ac:dyDescent="0.35">
      <c r="A167" s="14" t="s">
        <v>63</v>
      </c>
      <c r="B167" s="15">
        <v>51</v>
      </c>
      <c r="C167" s="16">
        <v>44550</v>
      </c>
      <c r="D167" s="56">
        <v>32</v>
      </c>
      <c r="E167" s="54">
        <v>0</v>
      </c>
      <c r="F167" s="54">
        <v>0</v>
      </c>
      <c r="G167" s="54">
        <v>0</v>
      </c>
      <c r="H167" s="54">
        <v>6</v>
      </c>
      <c r="I167" s="54">
        <v>8</v>
      </c>
      <c r="J167" s="54">
        <v>10</v>
      </c>
      <c r="K167" s="54">
        <v>8</v>
      </c>
    </row>
    <row r="168" spans="1:12" x14ac:dyDescent="0.35">
      <c r="A168" s="14" t="s">
        <v>63</v>
      </c>
      <c r="B168" s="15">
        <v>52</v>
      </c>
      <c r="C168" s="16">
        <v>44557</v>
      </c>
      <c r="D168" s="56">
        <v>23</v>
      </c>
      <c r="E168" s="54">
        <v>0</v>
      </c>
      <c r="F168" s="54">
        <v>0</v>
      </c>
      <c r="G168" s="54">
        <v>1</v>
      </c>
      <c r="H168" s="54">
        <v>6</v>
      </c>
      <c r="I168" s="54">
        <v>4</v>
      </c>
      <c r="J168" s="54">
        <v>9</v>
      </c>
      <c r="K168" s="54">
        <v>3</v>
      </c>
    </row>
  </sheetData>
  <hyperlinks>
    <hyperlink ref="A4" location="Contents!A1" display="Back to table of contents" xr:uid="{00000000-0004-0000-0300-000000000000}"/>
  </hyperlinks>
  <pageMargins left="0.7" right="0.7" top="0.75" bottom="0.75" header="0.3" footer="0.3"/>
  <pageSetup paperSize="9" orientation="portrait" horizontalDpi="90" verticalDpi="9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7"/>
  <sheetViews>
    <sheetView zoomScaleNormal="100" workbookViewId="0"/>
  </sheetViews>
  <sheetFormatPr defaultColWidth="9.08984375" defaultRowHeight="15.5" x14ac:dyDescent="0.35"/>
  <cols>
    <col min="1" max="12" width="16.6328125" style="11" customWidth="1"/>
    <col min="13" max="18" width="16.6328125" style="63" customWidth="1"/>
    <col min="19" max="16384" width="9.08984375" style="11"/>
  </cols>
  <sheetData>
    <row r="1" spans="1:18" s="5" customFormat="1" x14ac:dyDescent="0.35">
      <c r="A1" s="4" t="s">
        <v>167</v>
      </c>
      <c r="M1" s="18"/>
      <c r="N1" s="18"/>
      <c r="O1" s="18"/>
      <c r="P1" s="18"/>
      <c r="Q1" s="18"/>
      <c r="R1" s="18"/>
    </row>
    <row r="2" spans="1:18" s="5" customFormat="1" x14ac:dyDescent="0.35">
      <c r="A2" s="6" t="s">
        <v>108</v>
      </c>
      <c r="M2" s="18"/>
      <c r="N2" s="18"/>
      <c r="O2" s="18"/>
      <c r="P2" s="18"/>
      <c r="Q2" s="18"/>
      <c r="R2" s="18"/>
    </row>
    <row r="3" spans="1:18" s="5" customFormat="1" x14ac:dyDescent="0.35">
      <c r="A3" s="6" t="s">
        <v>49</v>
      </c>
      <c r="M3" s="18"/>
      <c r="N3" s="18"/>
      <c r="O3" s="18"/>
      <c r="P3" s="18"/>
      <c r="Q3" s="18"/>
      <c r="R3" s="18"/>
    </row>
    <row r="4" spans="1:18" s="5" customFormat="1" ht="30" customHeight="1" x14ac:dyDescent="0.35">
      <c r="A4" s="7" t="s">
        <v>53</v>
      </c>
      <c r="M4" s="18"/>
      <c r="N4" s="18"/>
      <c r="O4" s="18"/>
      <c r="P4" s="18"/>
      <c r="Q4" s="18"/>
      <c r="R4" s="18"/>
    </row>
    <row r="5" spans="1:18" ht="47.15" customHeight="1" thickBot="1" x14ac:dyDescent="0.4">
      <c r="A5" s="12" t="s">
        <v>62</v>
      </c>
      <c r="B5" s="13" t="s">
        <v>57</v>
      </c>
      <c r="C5" s="13" t="s">
        <v>85</v>
      </c>
      <c r="D5" s="9" t="s">
        <v>1</v>
      </c>
      <c r="E5" s="10" t="s">
        <v>69</v>
      </c>
      <c r="F5" s="10" t="s">
        <v>70</v>
      </c>
      <c r="G5" s="10" t="s">
        <v>8</v>
      </c>
      <c r="H5" s="10" t="s">
        <v>15</v>
      </c>
      <c r="I5" s="10" t="s">
        <v>71</v>
      </c>
      <c r="J5" s="10" t="s">
        <v>72</v>
      </c>
      <c r="K5" s="10" t="s">
        <v>73</v>
      </c>
      <c r="L5" s="8" t="s">
        <v>17</v>
      </c>
      <c r="M5" s="8" t="s">
        <v>74</v>
      </c>
      <c r="N5" s="8" t="s">
        <v>75</v>
      </c>
      <c r="O5" s="8" t="s">
        <v>76</v>
      </c>
      <c r="P5" s="8" t="s">
        <v>77</v>
      </c>
      <c r="Q5" s="8" t="s">
        <v>78</v>
      </c>
      <c r="R5" s="8" t="s">
        <v>79</v>
      </c>
    </row>
    <row r="6" spans="1:18" ht="30" customHeight="1" x14ac:dyDescent="0.35">
      <c r="A6" s="14" t="s">
        <v>63</v>
      </c>
      <c r="B6" s="15">
        <v>1</v>
      </c>
      <c r="C6" s="16">
        <v>44200</v>
      </c>
      <c r="D6" s="17">
        <v>392</v>
      </c>
      <c r="E6" s="1">
        <v>36</v>
      </c>
      <c r="F6" s="1">
        <v>3</v>
      </c>
      <c r="G6" s="1">
        <f>weekly_covid_deaths_council_area[[#This Row],[Dumfries and Galloway]]</f>
        <v>4</v>
      </c>
      <c r="H6" s="1">
        <f>weekly_covid_deaths_council_area[[#This Row],[Fife]]</f>
        <v>28</v>
      </c>
      <c r="I6" s="1">
        <f>SUM(weekly_covid_deaths_council_area[[#This Row],[Clackmannanshire]],weekly_covid_deaths_council_area[[#This Row],[Falkirk]],weekly_covid_deaths_council_area[[#This Row],[Stirling]])</f>
        <v>17</v>
      </c>
      <c r="J6" s="1">
        <f>SUM(weekly_covid_deaths_council_area[[#This Row],[Aberdeen City]],weekly_covid_deaths_council_area[[#This Row],[Aberdeenshire]],weekly_covid_deaths_council_area[[#This Row],[Moray]])</f>
        <v>37</v>
      </c>
      <c r="K6" s="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111</v>
      </c>
      <c r="L6" s="1">
        <f>SUM(weekly_covid_deaths_council_area[[#This Row],[Highland]],weekly_covid_deaths_council_area[[#This Row],[Argyll and Bute]])</f>
        <v>1</v>
      </c>
      <c r="M6" s="1">
        <f>SUM(weekly_covid_deaths_council_area[[#This Row],[North Lanarkshire]],weekly_covid_deaths_council_area[[#This Row],[South Lanarkshire]])</f>
        <v>77</v>
      </c>
      <c r="N6" s="1">
        <f>SUM(weekly_covid_deaths_council_area[[#This Row],[City of Edinburgh]],weekly_covid_deaths_council_area[[#This Row],[East Lothian]],weekly_covid_deaths_council_area[[#This Row],[Midlothian]],weekly_covid_deaths_council_area[[#This Row],[West Lothian]])</f>
        <v>52</v>
      </c>
      <c r="O6" s="1">
        <f>weekly_covid_deaths_council_area[[#This Row],[Orkney Islands]]</f>
        <v>0</v>
      </c>
      <c r="P6" s="1">
        <f>weekly_covid_deaths_council_area[[#This Row],[Shetland Islands]]</f>
        <v>0</v>
      </c>
      <c r="Q6" s="1">
        <f>SUM(weekly_covid_deaths_council_area[[#This Row],[Angus]],weekly_covid_deaths_council_area[[#This Row],[Dundee City]],weekly_covid_deaths_council_area[[#This Row],[Perth and Kinross]])</f>
        <v>25</v>
      </c>
      <c r="R6" s="1">
        <f>weekly_covid_deaths_council_area[[#This Row],[Na h-Eileanan Siar]]</f>
        <v>1</v>
      </c>
    </row>
    <row r="7" spans="1:18" ht="15.9" customHeight="1" x14ac:dyDescent="0.35">
      <c r="A7" s="14" t="s">
        <v>63</v>
      </c>
      <c r="B7" s="15">
        <v>2</v>
      </c>
      <c r="C7" s="16">
        <v>44207</v>
      </c>
      <c r="D7" s="3">
        <v>375</v>
      </c>
      <c r="E7" s="2">
        <v>43</v>
      </c>
      <c r="F7" s="2">
        <v>3</v>
      </c>
      <c r="G7" s="2">
        <f>weekly_covid_deaths_council_area[[#This Row],[Dumfries and Galloway]]</f>
        <v>20</v>
      </c>
      <c r="H7" s="2">
        <f>weekly_covid_deaths_council_area[[#This Row],[Fife]]</f>
        <v>34</v>
      </c>
      <c r="I7" s="2">
        <f>SUM(weekly_covid_deaths_council_area[[#This Row],[Clackmannanshire]],weekly_covid_deaths_council_area[[#This Row],[Falkirk]],weekly_covid_deaths_council_area[[#This Row],[Stirling]])</f>
        <v>16</v>
      </c>
      <c r="J7" s="2">
        <f>SUM(weekly_covid_deaths_council_area[[#This Row],[Aberdeen City]],weekly_covid_deaths_council_area[[#This Row],[Aberdeenshire]],weekly_covid_deaths_council_area[[#This Row],[Moray]])</f>
        <v>21</v>
      </c>
      <c r="K7"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95</v>
      </c>
      <c r="L7" s="2">
        <f>SUM(weekly_covid_deaths_council_area[[#This Row],[Highland]],weekly_covid_deaths_council_area[[#This Row],[Argyll and Bute]])</f>
        <v>1</v>
      </c>
      <c r="M7" s="62">
        <f>SUM(weekly_covid_deaths_council_area[[#This Row],[North Lanarkshire]],weekly_covid_deaths_council_area[[#This Row],[South Lanarkshire]])</f>
        <v>49</v>
      </c>
      <c r="N7" s="62">
        <f>SUM(weekly_covid_deaths_council_area[[#This Row],[City of Edinburgh]],weekly_covid_deaths_council_area[[#This Row],[East Lothian]],weekly_covid_deaths_council_area[[#This Row],[Midlothian]],weekly_covid_deaths_council_area[[#This Row],[West Lothian]])</f>
        <v>49</v>
      </c>
      <c r="O7" s="62">
        <f>weekly_covid_deaths_council_area[[#This Row],[Orkney Islands]]</f>
        <v>0</v>
      </c>
      <c r="P7" s="62">
        <f>weekly_covid_deaths_council_area[[#This Row],[Shetland Islands]]</f>
        <v>2</v>
      </c>
      <c r="Q7" s="62">
        <f>SUM(weekly_covid_deaths_council_area[[#This Row],[Angus]],weekly_covid_deaths_council_area[[#This Row],[Dundee City]],weekly_covid_deaths_council_area[[#This Row],[Perth and Kinross]])</f>
        <v>42</v>
      </c>
      <c r="R7" s="62">
        <f>weekly_covid_deaths_council_area[[#This Row],[Na h-Eileanan Siar]]</f>
        <v>0</v>
      </c>
    </row>
    <row r="8" spans="1:18" ht="15.9" customHeight="1" x14ac:dyDescent="0.35">
      <c r="A8" s="14" t="s">
        <v>63</v>
      </c>
      <c r="B8" s="15">
        <v>3</v>
      </c>
      <c r="C8" s="16">
        <v>44214</v>
      </c>
      <c r="D8" s="3">
        <v>452</v>
      </c>
      <c r="E8" s="2">
        <v>47</v>
      </c>
      <c r="F8" s="2">
        <v>9</v>
      </c>
      <c r="G8" s="2">
        <f>weekly_covid_deaths_council_area[[#This Row],[Dumfries and Galloway]]</f>
        <v>19</v>
      </c>
      <c r="H8" s="2">
        <f>weekly_covid_deaths_council_area[[#This Row],[Fife]]</f>
        <v>33</v>
      </c>
      <c r="I8" s="2">
        <f>SUM(weekly_covid_deaths_council_area[[#This Row],[Clackmannanshire]],weekly_covid_deaths_council_area[[#This Row],[Falkirk]],weekly_covid_deaths_council_area[[#This Row],[Stirling]])</f>
        <v>27</v>
      </c>
      <c r="J8" s="2">
        <f>SUM(weekly_covid_deaths_council_area[[#This Row],[Aberdeen City]],weekly_covid_deaths_council_area[[#This Row],[Aberdeenshire]],weekly_covid_deaths_council_area[[#This Row],[Moray]])</f>
        <v>44</v>
      </c>
      <c r="K8"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95</v>
      </c>
      <c r="L8" s="2">
        <f>SUM(weekly_covid_deaths_council_area[[#This Row],[Highland]],weekly_covid_deaths_council_area[[#This Row],[Argyll and Bute]])</f>
        <v>18</v>
      </c>
      <c r="M8" s="62">
        <f>SUM(weekly_covid_deaths_council_area[[#This Row],[North Lanarkshire]],weekly_covid_deaths_council_area[[#This Row],[South Lanarkshire]])</f>
        <v>75</v>
      </c>
      <c r="N8" s="62">
        <f>SUM(weekly_covid_deaths_council_area[[#This Row],[City of Edinburgh]],weekly_covid_deaths_council_area[[#This Row],[East Lothian]],weekly_covid_deaths_council_area[[#This Row],[Midlothian]],weekly_covid_deaths_council_area[[#This Row],[West Lothian]])</f>
        <v>36</v>
      </c>
      <c r="O8" s="62">
        <f>weekly_covid_deaths_council_area[[#This Row],[Orkney Islands]]</f>
        <v>0</v>
      </c>
      <c r="P8" s="62">
        <f>weekly_covid_deaths_council_area[[#This Row],[Shetland Islands]]</f>
        <v>1</v>
      </c>
      <c r="Q8" s="62">
        <f>SUM(weekly_covid_deaths_council_area[[#This Row],[Angus]],weekly_covid_deaths_council_area[[#This Row],[Dundee City]],weekly_covid_deaths_council_area[[#This Row],[Perth and Kinross]])</f>
        <v>48</v>
      </c>
      <c r="R8" s="62">
        <f>weekly_covid_deaths_council_area[[#This Row],[Na h-Eileanan Siar]]</f>
        <v>0</v>
      </c>
    </row>
    <row r="9" spans="1:18" ht="15.9" customHeight="1" x14ac:dyDescent="0.35">
      <c r="A9" s="14" t="s">
        <v>63</v>
      </c>
      <c r="B9" s="15">
        <v>4</v>
      </c>
      <c r="C9" s="16">
        <v>44221</v>
      </c>
      <c r="D9" s="3">
        <v>446</v>
      </c>
      <c r="E9" s="2">
        <v>44</v>
      </c>
      <c r="F9" s="2">
        <v>9</v>
      </c>
      <c r="G9" s="2">
        <f>weekly_covid_deaths_council_area[[#This Row],[Dumfries and Galloway]]</f>
        <v>12</v>
      </c>
      <c r="H9" s="2">
        <f>weekly_covid_deaths_council_area[[#This Row],[Fife]]</f>
        <v>27</v>
      </c>
      <c r="I9" s="2">
        <f>SUM(weekly_covid_deaths_council_area[[#This Row],[Clackmannanshire]],weekly_covid_deaths_council_area[[#This Row],[Falkirk]],weekly_covid_deaths_council_area[[#This Row],[Stirling]])</f>
        <v>25</v>
      </c>
      <c r="J9" s="2">
        <f>SUM(weekly_covid_deaths_council_area[[#This Row],[Aberdeen City]],weekly_covid_deaths_council_area[[#This Row],[Aberdeenshire]],weekly_covid_deaths_council_area[[#This Row],[Moray]])</f>
        <v>34</v>
      </c>
      <c r="K9"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106</v>
      </c>
      <c r="L9" s="2">
        <f>SUM(weekly_covid_deaths_council_area[[#This Row],[Highland]],weekly_covid_deaths_council_area[[#This Row],[Argyll and Bute]])</f>
        <v>20</v>
      </c>
      <c r="M9" s="62">
        <f>SUM(weekly_covid_deaths_council_area[[#This Row],[North Lanarkshire]],weekly_covid_deaths_council_area[[#This Row],[South Lanarkshire]])</f>
        <v>69</v>
      </c>
      <c r="N9" s="62">
        <f>SUM(weekly_covid_deaths_council_area[[#This Row],[City of Edinburgh]],weekly_covid_deaths_council_area[[#This Row],[East Lothian]],weekly_covid_deaths_council_area[[#This Row],[Midlothian]],weekly_covid_deaths_council_area[[#This Row],[West Lothian]])</f>
        <v>58</v>
      </c>
      <c r="O9" s="62">
        <f>weekly_covid_deaths_council_area[[#This Row],[Orkney Islands]]</f>
        <v>0</v>
      </c>
      <c r="P9" s="62">
        <f>weekly_covid_deaths_council_area[[#This Row],[Shetland Islands]]</f>
        <v>0</v>
      </c>
      <c r="Q9" s="62">
        <f>SUM(weekly_covid_deaths_council_area[[#This Row],[Angus]],weekly_covid_deaths_council_area[[#This Row],[Dundee City]],weekly_covid_deaths_council_area[[#This Row],[Perth and Kinross]])</f>
        <v>42</v>
      </c>
      <c r="R9" s="62">
        <f>weekly_covid_deaths_council_area[[#This Row],[Na h-Eileanan Siar]]</f>
        <v>0</v>
      </c>
    </row>
    <row r="10" spans="1:18" ht="15.9" customHeight="1" x14ac:dyDescent="0.35">
      <c r="A10" s="14" t="s">
        <v>63</v>
      </c>
      <c r="B10" s="15">
        <v>5</v>
      </c>
      <c r="C10" s="16">
        <v>44228</v>
      </c>
      <c r="D10" s="3">
        <v>380</v>
      </c>
      <c r="E10" s="2">
        <v>27</v>
      </c>
      <c r="F10" s="2">
        <v>6</v>
      </c>
      <c r="G10" s="2">
        <f>weekly_covid_deaths_council_area[[#This Row],[Dumfries and Galloway]]</f>
        <v>13</v>
      </c>
      <c r="H10" s="2">
        <f>weekly_covid_deaths_council_area[[#This Row],[Fife]]</f>
        <v>17</v>
      </c>
      <c r="I10" s="2">
        <f>SUM(weekly_covid_deaths_council_area[[#This Row],[Clackmannanshire]],weekly_covid_deaths_council_area[[#This Row],[Falkirk]],weekly_covid_deaths_council_area[[#This Row],[Stirling]])</f>
        <v>21</v>
      </c>
      <c r="J10" s="2">
        <f>SUM(weekly_covid_deaths_council_area[[#This Row],[Aberdeen City]],weekly_covid_deaths_council_area[[#This Row],[Aberdeenshire]],weekly_covid_deaths_council_area[[#This Row],[Moray]])</f>
        <v>28</v>
      </c>
      <c r="K10"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104</v>
      </c>
      <c r="L10" s="2">
        <f>SUM(weekly_covid_deaths_council_area[[#This Row],[Highland]],weekly_covid_deaths_council_area[[#This Row],[Argyll and Bute]])</f>
        <v>14</v>
      </c>
      <c r="M10" s="62">
        <f>SUM(weekly_covid_deaths_council_area[[#This Row],[North Lanarkshire]],weekly_covid_deaths_council_area[[#This Row],[South Lanarkshire]])</f>
        <v>65</v>
      </c>
      <c r="N10" s="62">
        <f>SUM(weekly_covid_deaths_council_area[[#This Row],[City of Edinburgh]],weekly_covid_deaths_council_area[[#This Row],[East Lothian]],weekly_covid_deaths_council_area[[#This Row],[Midlothian]],weekly_covid_deaths_council_area[[#This Row],[West Lothian]])</f>
        <v>44</v>
      </c>
      <c r="O10" s="62">
        <f>weekly_covid_deaths_council_area[[#This Row],[Orkney Islands]]</f>
        <v>1</v>
      </c>
      <c r="P10" s="62">
        <f>weekly_covid_deaths_council_area[[#This Row],[Shetland Islands]]</f>
        <v>0</v>
      </c>
      <c r="Q10" s="62">
        <f>SUM(weekly_covid_deaths_council_area[[#This Row],[Angus]],weekly_covid_deaths_council_area[[#This Row],[Dundee City]],weekly_covid_deaths_council_area[[#This Row],[Perth and Kinross]])</f>
        <v>39</v>
      </c>
      <c r="R10" s="62">
        <f>weekly_covid_deaths_council_area[[#This Row],[Na h-Eileanan Siar]]</f>
        <v>1</v>
      </c>
    </row>
    <row r="11" spans="1:18" ht="15.9" customHeight="1" x14ac:dyDescent="0.35">
      <c r="A11" s="14" t="s">
        <v>63</v>
      </c>
      <c r="B11" s="15">
        <v>6</v>
      </c>
      <c r="C11" s="16">
        <v>44235</v>
      </c>
      <c r="D11" s="3">
        <v>326</v>
      </c>
      <c r="E11" s="2">
        <v>36</v>
      </c>
      <c r="F11" s="2">
        <v>5</v>
      </c>
      <c r="G11" s="2">
        <f>weekly_covid_deaths_council_area[[#This Row],[Dumfries and Galloway]]</f>
        <v>7</v>
      </c>
      <c r="H11" s="2">
        <f>weekly_covid_deaths_council_area[[#This Row],[Fife]]</f>
        <v>12</v>
      </c>
      <c r="I11" s="2">
        <f>SUM(weekly_covid_deaths_council_area[[#This Row],[Clackmannanshire]],weekly_covid_deaths_council_area[[#This Row],[Falkirk]],weekly_covid_deaths_council_area[[#This Row],[Stirling]])</f>
        <v>34</v>
      </c>
      <c r="J11" s="2">
        <f>SUM(weekly_covid_deaths_council_area[[#This Row],[Aberdeen City]],weekly_covid_deaths_council_area[[#This Row],[Aberdeenshire]],weekly_covid_deaths_council_area[[#This Row],[Moray]])</f>
        <v>18</v>
      </c>
      <c r="K11"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80</v>
      </c>
      <c r="L11" s="2">
        <f>SUM(weekly_covid_deaths_council_area[[#This Row],[Highland]],weekly_covid_deaths_council_area[[#This Row],[Argyll and Bute]])</f>
        <v>11</v>
      </c>
      <c r="M11" s="62">
        <f>SUM(weekly_covid_deaths_council_area[[#This Row],[North Lanarkshire]],weekly_covid_deaths_council_area[[#This Row],[South Lanarkshire]])</f>
        <v>65</v>
      </c>
      <c r="N11" s="62">
        <f>SUM(weekly_covid_deaths_council_area[[#This Row],[City of Edinburgh]],weekly_covid_deaths_council_area[[#This Row],[East Lothian]],weekly_covid_deaths_council_area[[#This Row],[Midlothian]],weekly_covid_deaths_council_area[[#This Row],[West Lothian]])</f>
        <v>33</v>
      </c>
      <c r="O11" s="62">
        <f>weekly_covid_deaths_council_area[[#This Row],[Orkney Islands]]</f>
        <v>0</v>
      </c>
      <c r="P11" s="62">
        <f>weekly_covid_deaths_council_area[[#This Row],[Shetland Islands]]</f>
        <v>0</v>
      </c>
      <c r="Q11" s="62">
        <f>SUM(weekly_covid_deaths_council_area[[#This Row],[Angus]],weekly_covid_deaths_council_area[[#This Row],[Dundee City]],weekly_covid_deaths_council_area[[#This Row],[Perth and Kinross]])</f>
        <v>24</v>
      </c>
      <c r="R11" s="62">
        <f>weekly_covid_deaths_council_area[[#This Row],[Na h-Eileanan Siar]]</f>
        <v>1</v>
      </c>
    </row>
    <row r="12" spans="1:18" ht="15.9" customHeight="1" x14ac:dyDescent="0.35">
      <c r="A12" s="14" t="s">
        <v>63</v>
      </c>
      <c r="B12" s="15">
        <v>7</v>
      </c>
      <c r="C12" s="16">
        <v>44242</v>
      </c>
      <c r="D12" s="3">
        <v>295</v>
      </c>
      <c r="E12" s="2">
        <v>28</v>
      </c>
      <c r="F12" s="2">
        <v>4</v>
      </c>
      <c r="G12" s="2">
        <f>weekly_covid_deaths_council_area[[#This Row],[Dumfries and Galloway]]</f>
        <v>4</v>
      </c>
      <c r="H12" s="2">
        <f>weekly_covid_deaths_council_area[[#This Row],[Fife]]</f>
        <v>11</v>
      </c>
      <c r="I12" s="2">
        <f>SUM(weekly_covid_deaths_council_area[[#This Row],[Clackmannanshire]],weekly_covid_deaths_council_area[[#This Row],[Falkirk]],weekly_covid_deaths_council_area[[#This Row],[Stirling]])</f>
        <v>23</v>
      </c>
      <c r="J12" s="2">
        <f>SUM(weekly_covid_deaths_council_area[[#This Row],[Aberdeen City]],weekly_covid_deaths_council_area[[#This Row],[Aberdeenshire]],weekly_covid_deaths_council_area[[#This Row],[Moray]])</f>
        <v>9</v>
      </c>
      <c r="K12"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95</v>
      </c>
      <c r="L12" s="2">
        <f>SUM(weekly_covid_deaths_council_area[[#This Row],[Highland]],weekly_covid_deaths_council_area[[#This Row],[Argyll and Bute]])</f>
        <v>11</v>
      </c>
      <c r="M12" s="62">
        <f>SUM(weekly_covid_deaths_council_area[[#This Row],[North Lanarkshire]],weekly_covid_deaths_council_area[[#This Row],[South Lanarkshire]])</f>
        <v>56</v>
      </c>
      <c r="N12" s="62">
        <f>SUM(weekly_covid_deaths_council_area[[#This Row],[City of Edinburgh]],weekly_covid_deaths_council_area[[#This Row],[East Lothian]],weekly_covid_deaths_council_area[[#This Row],[Midlothian]],weekly_covid_deaths_council_area[[#This Row],[West Lothian]])</f>
        <v>29</v>
      </c>
      <c r="O12" s="62">
        <f>weekly_covid_deaths_council_area[[#This Row],[Orkney Islands]]</f>
        <v>0</v>
      </c>
      <c r="P12" s="62">
        <f>weekly_covid_deaths_council_area[[#This Row],[Shetland Islands]]</f>
        <v>0</v>
      </c>
      <c r="Q12" s="62">
        <f>SUM(weekly_covid_deaths_council_area[[#This Row],[Angus]],weekly_covid_deaths_council_area[[#This Row],[Dundee City]],weekly_covid_deaths_council_area[[#This Row],[Perth and Kinross]])</f>
        <v>24</v>
      </c>
      <c r="R12" s="62">
        <f>weekly_covid_deaths_council_area[[#This Row],[Na h-Eileanan Siar]]</f>
        <v>1</v>
      </c>
    </row>
    <row r="13" spans="1:18" ht="15.9" customHeight="1" x14ac:dyDescent="0.35">
      <c r="A13" s="14" t="s">
        <v>63</v>
      </c>
      <c r="B13" s="15">
        <v>8</v>
      </c>
      <c r="C13" s="16">
        <v>44249</v>
      </c>
      <c r="D13" s="3">
        <v>233</v>
      </c>
      <c r="E13" s="2">
        <v>19</v>
      </c>
      <c r="F13" s="2">
        <v>2</v>
      </c>
      <c r="G13" s="2">
        <f>weekly_covid_deaths_council_area[[#This Row],[Dumfries and Galloway]]</f>
        <v>6</v>
      </c>
      <c r="H13" s="2">
        <f>weekly_covid_deaths_council_area[[#This Row],[Fife]]</f>
        <v>9</v>
      </c>
      <c r="I13" s="2">
        <f>SUM(weekly_covid_deaths_council_area[[#This Row],[Clackmannanshire]],weekly_covid_deaths_council_area[[#This Row],[Falkirk]],weekly_covid_deaths_council_area[[#This Row],[Stirling]])</f>
        <v>31</v>
      </c>
      <c r="J13" s="2">
        <f>SUM(weekly_covid_deaths_council_area[[#This Row],[Aberdeen City]],weekly_covid_deaths_council_area[[#This Row],[Aberdeenshire]],weekly_covid_deaths_council_area[[#This Row],[Moray]])</f>
        <v>8</v>
      </c>
      <c r="K13"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68</v>
      </c>
      <c r="L13" s="2">
        <f>SUM(weekly_covid_deaths_council_area[[#This Row],[Highland]],weekly_covid_deaths_council_area[[#This Row],[Argyll and Bute]])</f>
        <v>8</v>
      </c>
      <c r="M13" s="62">
        <f>SUM(weekly_covid_deaths_council_area[[#This Row],[North Lanarkshire]],weekly_covid_deaths_council_area[[#This Row],[South Lanarkshire]])</f>
        <v>36</v>
      </c>
      <c r="N13" s="62">
        <f>SUM(weekly_covid_deaths_council_area[[#This Row],[City of Edinburgh]],weekly_covid_deaths_council_area[[#This Row],[East Lothian]],weekly_covid_deaths_council_area[[#This Row],[Midlothian]],weekly_covid_deaths_council_area[[#This Row],[West Lothian]])</f>
        <v>29</v>
      </c>
      <c r="O13" s="62">
        <f>weekly_covid_deaths_council_area[[#This Row],[Orkney Islands]]</f>
        <v>0</v>
      </c>
      <c r="P13" s="62">
        <f>weekly_covid_deaths_council_area[[#This Row],[Shetland Islands]]</f>
        <v>0</v>
      </c>
      <c r="Q13" s="62">
        <f>SUM(weekly_covid_deaths_council_area[[#This Row],[Angus]],weekly_covid_deaths_council_area[[#This Row],[Dundee City]],weekly_covid_deaths_council_area[[#This Row],[Perth and Kinross]])</f>
        <v>16</v>
      </c>
      <c r="R13" s="62">
        <f>weekly_covid_deaths_council_area[[#This Row],[Na h-Eileanan Siar]]</f>
        <v>1</v>
      </c>
    </row>
    <row r="14" spans="1:18" ht="15.9" customHeight="1" x14ac:dyDescent="0.35">
      <c r="A14" s="14" t="s">
        <v>63</v>
      </c>
      <c r="B14" s="15">
        <v>9</v>
      </c>
      <c r="C14" s="16">
        <v>44256</v>
      </c>
      <c r="D14" s="3">
        <v>142</v>
      </c>
      <c r="E14" s="2">
        <v>14</v>
      </c>
      <c r="F14" s="2">
        <v>2</v>
      </c>
      <c r="G14" s="2">
        <f>weekly_covid_deaths_council_area[[#This Row],[Dumfries and Galloway]]</f>
        <v>0</v>
      </c>
      <c r="H14" s="2">
        <f>weekly_covid_deaths_council_area[[#This Row],[Fife]]</f>
        <v>3</v>
      </c>
      <c r="I14" s="2">
        <f>SUM(weekly_covid_deaths_council_area[[#This Row],[Clackmannanshire]],weekly_covid_deaths_council_area[[#This Row],[Falkirk]],weekly_covid_deaths_council_area[[#This Row],[Stirling]])</f>
        <v>22</v>
      </c>
      <c r="J14" s="2">
        <f>SUM(weekly_covid_deaths_council_area[[#This Row],[Aberdeen City]],weekly_covid_deaths_council_area[[#This Row],[Aberdeenshire]],weekly_covid_deaths_council_area[[#This Row],[Moray]])</f>
        <v>9</v>
      </c>
      <c r="K14"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35</v>
      </c>
      <c r="L14" s="2">
        <f>SUM(weekly_covid_deaths_council_area[[#This Row],[Highland]],weekly_covid_deaths_council_area[[#This Row],[Argyll and Bute]])</f>
        <v>6</v>
      </c>
      <c r="M14" s="62">
        <f>SUM(weekly_covid_deaths_council_area[[#This Row],[North Lanarkshire]],weekly_covid_deaths_council_area[[#This Row],[South Lanarkshire]])</f>
        <v>26</v>
      </c>
      <c r="N14" s="62">
        <f>SUM(weekly_covid_deaths_council_area[[#This Row],[City of Edinburgh]],weekly_covid_deaths_council_area[[#This Row],[East Lothian]],weekly_covid_deaths_council_area[[#This Row],[Midlothian]],weekly_covid_deaths_council_area[[#This Row],[West Lothian]])</f>
        <v>19</v>
      </c>
      <c r="O14" s="62">
        <f>weekly_covid_deaths_council_area[[#This Row],[Orkney Islands]]</f>
        <v>0</v>
      </c>
      <c r="P14" s="62">
        <f>weekly_covid_deaths_council_area[[#This Row],[Shetland Islands]]</f>
        <v>0</v>
      </c>
      <c r="Q14" s="62">
        <f>SUM(weekly_covid_deaths_council_area[[#This Row],[Angus]],weekly_covid_deaths_council_area[[#This Row],[Dundee City]],weekly_covid_deaths_council_area[[#This Row],[Perth and Kinross]])</f>
        <v>6</v>
      </c>
      <c r="R14" s="62">
        <f>weekly_covid_deaths_council_area[[#This Row],[Na h-Eileanan Siar]]</f>
        <v>0</v>
      </c>
    </row>
    <row r="15" spans="1:18" ht="15.9" customHeight="1" x14ac:dyDescent="0.35">
      <c r="A15" s="14" t="s">
        <v>63</v>
      </c>
      <c r="B15" s="15">
        <v>10</v>
      </c>
      <c r="C15" s="16">
        <v>44263</v>
      </c>
      <c r="D15" s="3">
        <v>105</v>
      </c>
      <c r="E15" s="2">
        <v>11</v>
      </c>
      <c r="F15" s="2">
        <v>1</v>
      </c>
      <c r="G15" s="2">
        <f>weekly_covid_deaths_council_area[[#This Row],[Dumfries and Galloway]]</f>
        <v>2</v>
      </c>
      <c r="H15" s="2">
        <f>weekly_covid_deaths_council_area[[#This Row],[Fife]]</f>
        <v>3</v>
      </c>
      <c r="I15" s="2">
        <f>SUM(weekly_covid_deaths_council_area[[#This Row],[Clackmannanshire]],weekly_covid_deaths_council_area[[#This Row],[Falkirk]],weekly_covid_deaths_council_area[[#This Row],[Stirling]])</f>
        <v>11</v>
      </c>
      <c r="J15" s="2">
        <f>SUM(weekly_covid_deaths_council_area[[#This Row],[Aberdeen City]],weekly_covid_deaths_council_area[[#This Row],[Aberdeenshire]],weekly_covid_deaths_council_area[[#This Row],[Moray]])</f>
        <v>8</v>
      </c>
      <c r="K15"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28</v>
      </c>
      <c r="L15" s="2">
        <f>SUM(weekly_covid_deaths_council_area[[#This Row],[Highland]],weekly_covid_deaths_council_area[[#This Row],[Argyll and Bute]])</f>
        <v>1</v>
      </c>
      <c r="M15" s="62">
        <f>SUM(weekly_covid_deaths_council_area[[#This Row],[North Lanarkshire]],weekly_covid_deaths_council_area[[#This Row],[South Lanarkshire]])</f>
        <v>22</v>
      </c>
      <c r="N15" s="62">
        <f>SUM(weekly_covid_deaths_council_area[[#This Row],[City of Edinburgh]],weekly_covid_deaths_council_area[[#This Row],[East Lothian]],weekly_covid_deaths_council_area[[#This Row],[Midlothian]],weekly_covid_deaths_council_area[[#This Row],[West Lothian]])</f>
        <v>15</v>
      </c>
      <c r="O15" s="62">
        <f>weekly_covid_deaths_council_area[[#This Row],[Orkney Islands]]</f>
        <v>0</v>
      </c>
      <c r="P15" s="62">
        <f>weekly_covid_deaths_council_area[[#This Row],[Shetland Islands]]</f>
        <v>0</v>
      </c>
      <c r="Q15" s="62">
        <f>SUM(weekly_covid_deaths_council_area[[#This Row],[Angus]],weekly_covid_deaths_council_area[[#This Row],[Dundee City]],weekly_covid_deaths_council_area[[#This Row],[Perth and Kinross]])</f>
        <v>3</v>
      </c>
      <c r="R15" s="62">
        <f>weekly_covid_deaths_council_area[[#This Row],[Na h-Eileanan Siar]]</f>
        <v>0</v>
      </c>
    </row>
    <row r="16" spans="1:18" ht="15.9" customHeight="1" x14ac:dyDescent="0.35">
      <c r="A16" s="14" t="s">
        <v>63</v>
      </c>
      <c r="B16" s="15">
        <v>11</v>
      </c>
      <c r="C16" s="16">
        <v>44270</v>
      </c>
      <c r="D16" s="3">
        <v>69</v>
      </c>
      <c r="E16" s="2">
        <v>4</v>
      </c>
      <c r="F16" s="2">
        <v>0</v>
      </c>
      <c r="G16" s="2">
        <f>weekly_covid_deaths_council_area[[#This Row],[Dumfries and Galloway]]</f>
        <v>2</v>
      </c>
      <c r="H16" s="2">
        <f>weekly_covid_deaths_council_area[[#This Row],[Fife]]</f>
        <v>4</v>
      </c>
      <c r="I16" s="25">
        <f>SUM(weekly_covid_deaths_council_area[[#This Row],[Clackmannanshire]],weekly_covid_deaths_council_area[[#This Row],[Falkirk]],weekly_covid_deaths_council_area[[#This Row],[Stirling]])</f>
        <v>5</v>
      </c>
      <c r="J16" s="25">
        <f>SUM(weekly_covid_deaths_council_area[[#This Row],[Aberdeen City]],weekly_covid_deaths_council_area[[#This Row],[Aberdeenshire]],weekly_covid_deaths_council_area[[#This Row],[Moray]])</f>
        <v>4</v>
      </c>
      <c r="K16"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18</v>
      </c>
      <c r="L16" s="25">
        <f>SUM(weekly_covid_deaths_council_area[[#This Row],[Highland]],weekly_covid_deaths_council_area[[#This Row],[Argyll and Bute]])</f>
        <v>3</v>
      </c>
      <c r="M16" s="62">
        <f>SUM(weekly_covid_deaths_council_area[[#This Row],[North Lanarkshire]],weekly_covid_deaths_council_area[[#This Row],[South Lanarkshire]])</f>
        <v>14</v>
      </c>
      <c r="N16" s="62">
        <f>SUM(weekly_covid_deaths_council_area[[#This Row],[City of Edinburgh]],weekly_covid_deaths_council_area[[#This Row],[East Lothian]],weekly_covid_deaths_council_area[[#This Row],[Midlothian]],weekly_covid_deaths_council_area[[#This Row],[West Lothian]])</f>
        <v>11</v>
      </c>
      <c r="O16" s="62">
        <f>weekly_covid_deaths_council_area[[#This Row],[Orkney Islands]]</f>
        <v>0</v>
      </c>
      <c r="P16" s="62">
        <f>weekly_covid_deaths_council_area[[#This Row],[Shetland Islands]]</f>
        <v>0</v>
      </c>
      <c r="Q16" s="62">
        <f>SUM(weekly_covid_deaths_council_area[[#This Row],[Angus]],weekly_covid_deaths_council_area[[#This Row],[Dundee City]],weekly_covid_deaths_council_area[[#This Row],[Perth and Kinross]])</f>
        <v>4</v>
      </c>
      <c r="R16" s="62">
        <f>weekly_covid_deaths_council_area[[#This Row],[Na h-Eileanan Siar]]</f>
        <v>0</v>
      </c>
    </row>
    <row r="17" spans="1:18" ht="15.9" customHeight="1" x14ac:dyDescent="0.35">
      <c r="A17" s="14" t="s">
        <v>63</v>
      </c>
      <c r="B17" s="15">
        <v>12</v>
      </c>
      <c r="C17" s="16">
        <v>44277</v>
      </c>
      <c r="D17" s="3">
        <v>62</v>
      </c>
      <c r="E17" s="2">
        <v>6</v>
      </c>
      <c r="F17" s="2">
        <v>0</v>
      </c>
      <c r="G17" s="2">
        <f>weekly_covid_deaths_council_area[[#This Row],[Dumfries and Galloway]]</f>
        <v>0</v>
      </c>
      <c r="H17" s="2">
        <f>weekly_covid_deaths_council_area[[#This Row],[Fife]]</f>
        <v>4</v>
      </c>
      <c r="I17" s="25">
        <f>SUM(weekly_covid_deaths_council_area[[#This Row],[Clackmannanshire]],weekly_covid_deaths_council_area[[#This Row],[Falkirk]],weekly_covid_deaths_council_area[[#This Row],[Stirling]])</f>
        <v>8</v>
      </c>
      <c r="J17" s="25">
        <f>SUM(weekly_covid_deaths_council_area[[#This Row],[Aberdeen City]],weekly_covid_deaths_council_area[[#This Row],[Aberdeenshire]],weekly_covid_deaths_council_area[[#This Row],[Moray]])</f>
        <v>2</v>
      </c>
      <c r="K17"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24</v>
      </c>
      <c r="L17" s="25">
        <f>SUM(weekly_covid_deaths_council_area[[#This Row],[Highland]],weekly_covid_deaths_council_area[[#This Row],[Argyll and Bute]])</f>
        <v>1</v>
      </c>
      <c r="M17" s="62">
        <f>SUM(weekly_covid_deaths_council_area[[#This Row],[North Lanarkshire]],weekly_covid_deaths_council_area[[#This Row],[South Lanarkshire]])</f>
        <v>8</v>
      </c>
      <c r="N17" s="62">
        <f>SUM(weekly_covid_deaths_council_area[[#This Row],[City of Edinburgh]],weekly_covid_deaths_council_area[[#This Row],[East Lothian]],weekly_covid_deaths_council_area[[#This Row],[Midlothian]],weekly_covid_deaths_council_area[[#This Row],[West Lothian]])</f>
        <v>6</v>
      </c>
      <c r="O17" s="62">
        <f>weekly_covid_deaths_council_area[[#This Row],[Orkney Islands]]</f>
        <v>0</v>
      </c>
      <c r="P17" s="62">
        <f>weekly_covid_deaths_council_area[[#This Row],[Shetland Islands]]</f>
        <v>0</v>
      </c>
      <c r="Q17" s="62">
        <f>SUM(weekly_covid_deaths_council_area[[#This Row],[Angus]],weekly_covid_deaths_council_area[[#This Row],[Dundee City]],weekly_covid_deaths_council_area[[#This Row],[Perth and Kinross]])</f>
        <v>3</v>
      </c>
      <c r="R17" s="62">
        <f>weekly_covid_deaths_council_area[[#This Row],[Na h-Eileanan Siar]]</f>
        <v>0</v>
      </c>
    </row>
    <row r="18" spans="1:18" ht="15.9" customHeight="1" x14ac:dyDescent="0.35">
      <c r="A18" s="14" t="s">
        <v>63</v>
      </c>
      <c r="B18" s="15">
        <v>13</v>
      </c>
      <c r="C18" s="16">
        <v>44284</v>
      </c>
      <c r="D18" s="3">
        <v>38</v>
      </c>
      <c r="E18" s="2">
        <v>6</v>
      </c>
      <c r="F18" s="2">
        <v>1</v>
      </c>
      <c r="G18" s="2">
        <f>weekly_covid_deaths_council_area[[#This Row],[Dumfries and Galloway]]</f>
        <v>0</v>
      </c>
      <c r="H18" s="2">
        <f>weekly_covid_deaths_council_area[[#This Row],[Fife]]</f>
        <v>1</v>
      </c>
      <c r="I18" s="2">
        <f>SUM(weekly_covid_deaths_council_area[[#This Row],[Clackmannanshire]],weekly_covid_deaths_council_area[[#This Row],[Falkirk]],weekly_covid_deaths_council_area[[#This Row],[Stirling]])</f>
        <v>3</v>
      </c>
      <c r="J18" s="2">
        <f>SUM(weekly_covid_deaths_council_area[[#This Row],[Aberdeen City]],weekly_covid_deaths_council_area[[#This Row],[Aberdeenshire]],weekly_covid_deaths_council_area[[#This Row],[Moray]])</f>
        <v>0</v>
      </c>
      <c r="K18"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15</v>
      </c>
      <c r="L18" s="2">
        <f>SUM(weekly_covid_deaths_council_area[[#This Row],[Highland]],weekly_covid_deaths_council_area[[#This Row],[Argyll and Bute]])</f>
        <v>0</v>
      </c>
      <c r="M18" s="62">
        <f>SUM(weekly_covid_deaths_council_area[[#This Row],[North Lanarkshire]],weekly_covid_deaths_council_area[[#This Row],[South Lanarkshire]])</f>
        <v>5</v>
      </c>
      <c r="N18" s="62">
        <f>SUM(weekly_covid_deaths_council_area[[#This Row],[City of Edinburgh]],weekly_covid_deaths_council_area[[#This Row],[East Lothian]],weekly_covid_deaths_council_area[[#This Row],[Midlothian]],weekly_covid_deaths_council_area[[#This Row],[West Lothian]])</f>
        <v>5</v>
      </c>
      <c r="O18" s="62">
        <f>weekly_covid_deaths_council_area[[#This Row],[Orkney Islands]]</f>
        <v>0</v>
      </c>
      <c r="P18" s="62">
        <f>weekly_covid_deaths_council_area[[#This Row],[Shetland Islands]]</f>
        <v>0</v>
      </c>
      <c r="Q18" s="62">
        <f>SUM(weekly_covid_deaths_council_area[[#This Row],[Angus]],weekly_covid_deaths_council_area[[#This Row],[Dundee City]],weekly_covid_deaths_council_area[[#This Row],[Perth and Kinross]])</f>
        <v>0</v>
      </c>
      <c r="R18" s="62">
        <f>weekly_covid_deaths_council_area[[#This Row],[Na h-Eileanan Siar]]</f>
        <v>2</v>
      </c>
    </row>
    <row r="19" spans="1:18" ht="15.9" customHeight="1" x14ac:dyDescent="0.35">
      <c r="A19" s="14" t="s">
        <v>63</v>
      </c>
      <c r="B19" s="15">
        <v>14</v>
      </c>
      <c r="C19" s="16">
        <v>44291</v>
      </c>
      <c r="D19" s="3">
        <v>34</v>
      </c>
      <c r="E19" s="25">
        <v>4</v>
      </c>
      <c r="F19" s="25">
        <v>1</v>
      </c>
      <c r="G19" s="25">
        <f>weekly_covid_deaths_council_area[[#This Row],[Dumfries and Galloway]]</f>
        <v>0</v>
      </c>
      <c r="H19" s="25">
        <f>weekly_covid_deaths_council_area[[#This Row],[Fife]]</f>
        <v>4</v>
      </c>
      <c r="I19" s="25">
        <f>SUM(weekly_covid_deaths_council_area[[#This Row],[Clackmannanshire]],weekly_covid_deaths_council_area[[#This Row],[Falkirk]],weekly_covid_deaths_council_area[[#This Row],[Stirling]])</f>
        <v>3</v>
      </c>
      <c r="J19" s="25">
        <f>SUM(weekly_covid_deaths_council_area[[#This Row],[Aberdeen City]],weekly_covid_deaths_council_area[[#This Row],[Aberdeenshire]],weekly_covid_deaths_council_area[[#This Row],[Moray]])</f>
        <v>1</v>
      </c>
      <c r="K19"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v>
      </c>
      <c r="L19" s="25">
        <f>SUM(weekly_covid_deaths_council_area[[#This Row],[Highland]],weekly_covid_deaths_council_area[[#This Row],[Argyll and Bute]])</f>
        <v>0</v>
      </c>
      <c r="M19" s="62">
        <f>SUM(weekly_covid_deaths_council_area[[#This Row],[North Lanarkshire]],weekly_covid_deaths_council_area[[#This Row],[South Lanarkshire]])</f>
        <v>8</v>
      </c>
      <c r="N19" s="62">
        <f>SUM(weekly_covid_deaths_council_area[[#This Row],[City of Edinburgh]],weekly_covid_deaths_council_area[[#This Row],[East Lothian]],weekly_covid_deaths_council_area[[#This Row],[Midlothian]],weekly_covid_deaths_council_area[[#This Row],[West Lothian]])</f>
        <v>5</v>
      </c>
      <c r="O19" s="62">
        <f>weekly_covid_deaths_council_area[[#This Row],[Orkney Islands]]</f>
        <v>0</v>
      </c>
      <c r="P19" s="62">
        <f>weekly_covid_deaths_council_area[[#This Row],[Shetland Islands]]</f>
        <v>0</v>
      </c>
      <c r="Q19" s="62">
        <f>SUM(weekly_covid_deaths_council_area[[#This Row],[Angus]],weekly_covid_deaths_council_area[[#This Row],[Dundee City]],weekly_covid_deaths_council_area[[#This Row],[Perth and Kinross]])</f>
        <v>0</v>
      </c>
      <c r="R19" s="62">
        <f>weekly_covid_deaths_council_area[[#This Row],[Na h-Eileanan Siar]]</f>
        <v>0</v>
      </c>
    </row>
    <row r="20" spans="1:18" ht="15.9" customHeight="1" x14ac:dyDescent="0.35">
      <c r="A20" s="14" t="s">
        <v>63</v>
      </c>
      <c r="B20" s="15">
        <v>15</v>
      </c>
      <c r="C20" s="16">
        <v>44298</v>
      </c>
      <c r="D20" s="3">
        <v>24</v>
      </c>
      <c r="E20" s="19">
        <v>4</v>
      </c>
      <c r="F20" s="19">
        <v>0</v>
      </c>
      <c r="G20" s="19">
        <f>weekly_covid_deaths_council_area[[#This Row],[Dumfries and Galloway]]</f>
        <v>0</v>
      </c>
      <c r="H20" s="19">
        <f>weekly_covid_deaths_council_area[[#This Row],[Fife]]</f>
        <v>1</v>
      </c>
      <c r="I20" s="19">
        <f>SUM(weekly_covid_deaths_council_area[[#This Row],[Clackmannanshire]],weekly_covid_deaths_council_area[[#This Row],[Falkirk]],weekly_covid_deaths_council_area[[#This Row],[Stirling]])</f>
        <v>1</v>
      </c>
      <c r="J20" s="19">
        <f>SUM(weekly_covid_deaths_council_area[[#This Row],[Aberdeen City]],weekly_covid_deaths_council_area[[#This Row],[Aberdeenshire]],weekly_covid_deaths_council_area[[#This Row],[Moray]])</f>
        <v>2</v>
      </c>
      <c r="K20"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7</v>
      </c>
      <c r="L20" s="19">
        <f>SUM(weekly_covid_deaths_council_area[[#This Row],[Highland]],weekly_covid_deaths_council_area[[#This Row],[Argyll and Bute]])</f>
        <v>0</v>
      </c>
      <c r="M20" s="62">
        <f>SUM(weekly_covid_deaths_council_area[[#This Row],[North Lanarkshire]],weekly_covid_deaths_council_area[[#This Row],[South Lanarkshire]])</f>
        <v>5</v>
      </c>
      <c r="N20" s="62">
        <f>SUM(weekly_covid_deaths_council_area[[#This Row],[City of Edinburgh]],weekly_covid_deaths_council_area[[#This Row],[East Lothian]],weekly_covid_deaths_council_area[[#This Row],[Midlothian]],weekly_covid_deaths_council_area[[#This Row],[West Lothian]])</f>
        <v>2</v>
      </c>
      <c r="O20" s="62">
        <f>weekly_covid_deaths_council_area[[#This Row],[Orkney Islands]]</f>
        <v>0</v>
      </c>
      <c r="P20" s="62">
        <f>weekly_covid_deaths_council_area[[#This Row],[Shetland Islands]]</f>
        <v>0</v>
      </c>
      <c r="Q20" s="62">
        <f>SUM(weekly_covid_deaths_council_area[[#This Row],[Angus]],weekly_covid_deaths_council_area[[#This Row],[Dundee City]],weekly_covid_deaths_council_area[[#This Row],[Perth and Kinross]])</f>
        <v>2</v>
      </c>
      <c r="R20" s="62">
        <f>weekly_covid_deaths_council_area[[#This Row],[Na h-Eileanan Siar]]</f>
        <v>0</v>
      </c>
    </row>
    <row r="21" spans="1:18" ht="15.9" customHeight="1" x14ac:dyDescent="0.35">
      <c r="A21" s="14" t="s">
        <v>63</v>
      </c>
      <c r="B21" s="15">
        <v>16</v>
      </c>
      <c r="C21" s="16">
        <v>44305</v>
      </c>
      <c r="D21" s="3">
        <v>23</v>
      </c>
      <c r="E21" s="19">
        <v>2</v>
      </c>
      <c r="F21" s="19">
        <v>0</v>
      </c>
      <c r="G21" s="19">
        <f>weekly_covid_deaths_council_area[[#This Row],[Dumfries and Galloway]]</f>
        <v>0</v>
      </c>
      <c r="H21" s="19">
        <f>weekly_covid_deaths_council_area[[#This Row],[Fife]]</f>
        <v>1</v>
      </c>
      <c r="I21" s="19">
        <f>SUM(weekly_covid_deaths_council_area[[#This Row],[Clackmannanshire]],weekly_covid_deaths_council_area[[#This Row],[Falkirk]],weekly_covid_deaths_council_area[[#This Row],[Stirling]])</f>
        <v>1</v>
      </c>
      <c r="J21" s="19">
        <f>SUM(weekly_covid_deaths_council_area[[#This Row],[Aberdeen City]],weekly_covid_deaths_council_area[[#This Row],[Aberdeenshire]],weekly_covid_deaths_council_area[[#This Row],[Moray]])</f>
        <v>2</v>
      </c>
      <c r="K21"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7</v>
      </c>
      <c r="L21" s="19">
        <f>SUM(weekly_covid_deaths_council_area[[#This Row],[Highland]],weekly_covid_deaths_council_area[[#This Row],[Argyll and Bute]])</f>
        <v>0</v>
      </c>
      <c r="M21" s="62">
        <f>SUM(weekly_covid_deaths_council_area[[#This Row],[North Lanarkshire]],weekly_covid_deaths_council_area[[#This Row],[South Lanarkshire]])</f>
        <v>4</v>
      </c>
      <c r="N21" s="62">
        <f>SUM(weekly_covid_deaths_council_area[[#This Row],[City of Edinburgh]],weekly_covid_deaths_council_area[[#This Row],[East Lothian]],weekly_covid_deaths_council_area[[#This Row],[Midlothian]],weekly_covid_deaths_council_area[[#This Row],[West Lothian]])</f>
        <v>3</v>
      </c>
      <c r="O21" s="62">
        <f>weekly_covid_deaths_council_area[[#This Row],[Orkney Islands]]</f>
        <v>0</v>
      </c>
      <c r="P21" s="62">
        <f>weekly_covid_deaths_council_area[[#This Row],[Shetland Islands]]</f>
        <v>0</v>
      </c>
      <c r="Q21" s="62">
        <f>SUM(weekly_covid_deaths_council_area[[#This Row],[Angus]],weekly_covid_deaths_council_area[[#This Row],[Dundee City]],weekly_covid_deaths_council_area[[#This Row],[Perth and Kinross]])</f>
        <v>3</v>
      </c>
      <c r="R21" s="62">
        <f>weekly_covid_deaths_council_area[[#This Row],[Na h-Eileanan Siar]]</f>
        <v>0</v>
      </c>
    </row>
    <row r="22" spans="1:18" ht="15.9" customHeight="1" x14ac:dyDescent="0.35">
      <c r="A22" s="14" t="s">
        <v>63</v>
      </c>
      <c r="B22" s="15">
        <v>17</v>
      </c>
      <c r="C22" s="16">
        <v>44312</v>
      </c>
      <c r="D22" s="3">
        <v>19</v>
      </c>
      <c r="E22" s="19">
        <v>2</v>
      </c>
      <c r="F22" s="19">
        <v>0</v>
      </c>
      <c r="G22" s="19">
        <f>weekly_covid_deaths_council_area[[#This Row],[Dumfries and Galloway]]</f>
        <v>0</v>
      </c>
      <c r="H22" s="19">
        <f>weekly_covid_deaths_council_area[[#This Row],[Fife]]</f>
        <v>1</v>
      </c>
      <c r="I22" s="19">
        <f>SUM(weekly_covid_deaths_council_area[[#This Row],[Clackmannanshire]],weekly_covid_deaths_council_area[[#This Row],[Falkirk]],weekly_covid_deaths_council_area[[#This Row],[Stirling]])</f>
        <v>2</v>
      </c>
      <c r="J22" s="19">
        <f>SUM(weekly_covid_deaths_council_area[[#This Row],[Aberdeen City]],weekly_covid_deaths_council_area[[#This Row],[Aberdeenshire]],weekly_covid_deaths_council_area[[#This Row],[Moray]])</f>
        <v>2</v>
      </c>
      <c r="K22"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v>
      </c>
      <c r="L22" s="19">
        <f>SUM(weekly_covid_deaths_council_area[[#This Row],[Highland]],weekly_covid_deaths_council_area[[#This Row],[Argyll and Bute]])</f>
        <v>0</v>
      </c>
      <c r="M22" s="62">
        <f>SUM(weekly_covid_deaths_council_area[[#This Row],[North Lanarkshire]],weekly_covid_deaths_council_area[[#This Row],[South Lanarkshire]])</f>
        <v>3</v>
      </c>
      <c r="N22" s="62">
        <f>SUM(weekly_covid_deaths_council_area[[#This Row],[City of Edinburgh]],weekly_covid_deaths_council_area[[#This Row],[East Lothian]],weekly_covid_deaths_council_area[[#This Row],[Midlothian]],weekly_covid_deaths_council_area[[#This Row],[West Lothian]])</f>
        <v>0</v>
      </c>
      <c r="O22" s="62">
        <f>weekly_covid_deaths_council_area[[#This Row],[Orkney Islands]]</f>
        <v>0</v>
      </c>
      <c r="P22" s="62">
        <f>weekly_covid_deaths_council_area[[#This Row],[Shetland Islands]]</f>
        <v>0</v>
      </c>
      <c r="Q22" s="62">
        <f>SUM(weekly_covid_deaths_council_area[[#This Row],[Angus]],weekly_covid_deaths_council_area[[#This Row],[Dundee City]],weekly_covid_deaths_council_area[[#This Row],[Perth and Kinross]])</f>
        <v>1</v>
      </c>
      <c r="R22" s="62">
        <f>weekly_covid_deaths_council_area[[#This Row],[Na h-Eileanan Siar]]</f>
        <v>0</v>
      </c>
    </row>
    <row r="23" spans="1:18" ht="15.9" customHeight="1" x14ac:dyDescent="0.35">
      <c r="A23" s="14" t="s">
        <v>63</v>
      </c>
      <c r="B23" s="15">
        <v>18</v>
      </c>
      <c r="C23" s="16">
        <v>44319</v>
      </c>
      <c r="D23" s="20">
        <v>8</v>
      </c>
      <c r="E23" s="19">
        <v>0</v>
      </c>
      <c r="F23" s="19">
        <v>0</v>
      </c>
      <c r="G23" s="19">
        <f>weekly_covid_deaths_council_area[[#This Row],[Dumfries and Galloway]]</f>
        <v>0</v>
      </c>
      <c r="H23" s="19">
        <f>weekly_covid_deaths_council_area[[#This Row],[Fife]]</f>
        <v>0</v>
      </c>
      <c r="I23" s="19">
        <f>SUM(weekly_covid_deaths_council_area[[#This Row],[Clackmannanshire]],weekly_covid_deaths_council_area[[#This Row],[Falkirk]],weekly_covid_deaths_council_area[[#This Row],[Stirling]])</f>
        <v>0</v>
      </c>
      <c r="J23" s="19">
        <f>SUM(weekly_covid_deaths_council_area[[#This Row],[Aberdeen City]],weekly_covid_deaths_council_area[[#This Row],[Aberdeenshire]],weekly_covid_deaths_council_area[[#This Row],[Moray]])</f>
        <v>0</v>
      </c>
      <c r="K23"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3" s="19">
        <f>SUM(weekly_covid_deaths_council_area[[#This Row],[Highland]],weekly_covid_deaths_council_area[[#This Row],[Argyll and Bute]])</f>
        <v>0</v>
      </c>
      <c r="M23" s="62">
        <f>SUM(weekly_covid_deaths_council_area[[#This Row],[North Lanarkshire]],weekly_covid_deaths_council_area[[#This Row],[South Lanarkshire]])</f>
        <v>4</v>
      </c>
      <c r="N23" s="62">
        <f>SUM(weekly_covid_deaths_council_area[[#This Row],[City of Edinburgh]],weekly_covid_deaths_council_area[[#This Row],[East Lothian]],weekly_covid_deaths_council_area[[#This Row],[Midlothian]],weekly_covid_deaths_council_area[[#This Row],[West Lothian]])</f>
        <v>1</v>
      </c>
      <c r="O23" s="62">
        <f>weekly_covid_deaths_council_area[[#This Row],[Orkney Islands]]</f>
        <v>0</v>
      </c>
      <c r="P23" s="62">
        <f>weekly_covid_deaths_council_area[[#This Row],[Shetland Islands]]</f>
        <v>0</v>
      </c>
      <c r="Q23" s="62">
        <f>SUM(weekly_covid_deaths_council_area[[#This Row],[Angus]],weekly_covid_deaths_council_area[[#This Row],[Dundee City]],weekly_covid_deaths_council_area[[#This Row],[Perth and Kinross]])</f>
        <v>1</v>
      </c>
      <c r="R23" s="62">
        <f>weekly_covid_deaths_council_area[[#This Row],[Na h-Eileanan Siar]]</f>
        <v>0</v>
      </c>
    </row>
    <row r="24" spans="1:18" ht="15.9" customHeight="1" x14ac:dyDescent="0.35">
      <c r="A24" s="14" t="s">
        <v>63</v>
      </c>
      <c r="B24" s="15">
        <v>19</v>
      </c>
      <c r="C24" s="16">
        <v>44326</v>
      </c>
      <c r="D24" s="20">
        <v>6</v>
      </c>
      <c r="E24" s="19">
        <v>0</v>
      </c>
      <c r="F24" s="19">
        <v>0</v>
      </c>
      <c r="G24" s="19">
        <f>weekly_covid_deaths_council_area[[#This Row],[Dumfries and Galloway]]</f>
        <v>0</v>
      </c>
      <c r="H24" s="19">
        <f>weekly_covid_deaths_council_area[[#This Row],[Fife]]</f>
        <v>0</v>
      </c>
      <c r="I24" s="19">
        <f>SUM(weekly_covid_deaths_council_area[[#This Row],[Clackmannanshire]],weekly_covid_deaths_council_area[[#This Row],[Falkirk]],weekly_covid_deaths_council_area[[#This Row],[Stirling]])</f>
        <v>0</v>
      </c>
      <c r="J24" s="19">
        <f>SUM(weekly_covid_deaths_council_area[[#This Row],[Aberdeen City]],weekly_covid_deaths_council_area[[#This Row],[Aberdeenshire]],weekly_covid_deaths_council_area[[#This Row],[Moray]])</f>
        <v>0</v>
      </c>
      <c r="K24"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4" s="19">
        <f>SUM(weekly_covid_deaths_council_area[[#This Row],[Highland]],weekly_covid_deaths_council_area[[#This Row],[Argyll and Bute]])</f>
        <v>0</v>
      </c>
      <c r="M24" s="62">
        <f>SUM(weekly_covid_deaths_council_area[[#This Row],[North Lanarkshire]],weekly_covid_deaths_council_area[[#This Row],[South Lanarkshire]])</f>
        <v>3</v>
      </c>
      <c r="N24" s="62">
        <f>SUM(weekly_covid_deaths_council_area[[#This Row],[City of Edinburgh]],weekly_covid_deaths_council_area[[#This Row],[East Lothian]],weekly_covid_deaths_council_area[[#This Row],[Midlothian]],weekly_covid_deaths_council_area[[#This Row],[West Lothian]])</f>
        <v>0</v>
      </c>
      <c r="O24" s="62">
        <f>weekly_covid_deaths_council_area[[#This Row],[Orkney Islands]]</f>
        <v>0</v>
      </c>
      <c r="P24" s="62">
        <f>weekly_covid_deaths_council_area[[#This Row],[Shetland Islands]]</f>
        <v>0</v>
      </c>
      <c r="Q24" s="62">
        <f>SUM(weekly_covid_deaths_council_area[[#This Row],[Angus]],weekly_covid_deaths_council_area[[#This Row],[Dundee City]],weekly_covid_deaths_council_area[[#This Row],[Perth and Kinross]])</f>
        <v>1</v>
      </c>
      <c r="R24" s="62">
        <f>weekly_covid_deaths_council_area[[#This Row],[Na h-Eileanan Siar]]</f>
        <v>0</v>
      </c>
    </row>
    <row r="25" spans="1:18" ht="15.9" customHeight="1" x14ac:dyDescent="0.35">
      <c r="A25" s="14" t="s">
        <v>63</v>
      </c>
      <c r="B25" s="15">
        <v>20</v>
      </c>
      <c r="C25" s="16">
        <v>44333</v>
      </c>
      <c r="D25" s="20">
        <v>4</v>
      </c>
      <c r="E25" s="19">
        <v>0</v>
      </c>
      <c r="F25" s="19">
        <v>0</v>
      </c>
      <c r="G25" s="19">
        <f>weekly_covid_deaths_council_area[[#This Row],[Dumfries and Galloway]]</f>
        <v>0</v>
      </c>
      <c r="H25" s="19">
        <f>weekly_covid_deaths_council_area[[#This Row],[Fife]]</f>
        <v>0</v>
      </c>
      <c r="I25" s="19">
        <f>SUM(weekly_covid_deaths_council_area[[#This Row],[Clackmannanshire]],weekly_covid_deaths_council_area[[#This Row],[Falkirk]],weekly_covid_deaths_council_area[[#This Row],[Stirling]])</f>
        <v>1</v>
      </c>
      <c r="J25" s="19">
        <f>SUM(weekly_covid_deaths_council_area[[#This Row],[Aberdeen City]],weekly_covid_deaths_council_area[[#This Row],[Aberdeenshire]],weekly_covid_deaths_council_area[[#This Row],[Moray]])</f>
        <v>0</v>
      </c>
      <c r="K25"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v>
      </c>
      <c r="L25" s="19">
        <f>SUM(weekly_covid_deaths_council_area[[#This Row],[Highland]],weekly_covid_deaths_council_area[[#This Row],[Argyll and Bute]])</f>
        <v>0</v>
      </c>
      <c r="M25" s="62">
        <f>SUM(weekly_covid_deaths_council_area[[#This Row],[North Lanarkshire]],weekly_covid_deaths_council_area[[#This Row],[South Lanarkshire]])</f>
        <v>2</v>
      </c>
      <c r="N25" s="62">
        <f>SUM(weekly_covid_deaths_council_area[[#This Row],[City of Edinburgh]],weekly_covid_deaths_council_area[[#This Row],[East Lothian]],weekly_covid_deaths_council_area[[#This Row],[Midlothian]],weekly_covid_deaths_council_area[[#This Row],[West Lothian]])</f>
        <v>0</v>
      </c>
      <c r="O25" s="62">
        <f>weekly_covid_deaths_council_area[[#This Row],[Orkney Islands]]</f>
        <v>0</v>
      </c>
      <c r="P25" s="62">
        <f>weekly_covid_deaths_council_area[[#This Row],[Shetland Islands]]</f>
        <v>0</v>
      </c>
      <c r="Q25" s="62">
        <f>SUM(weekly_covid_deaths_council_area[[#This Row],[Angus]],weekly_covid_deaths_council_area[[#This Row],[Dundee City]],weekly_covid_deaths_council_area[[#This Row],[Perth and Kinross]])</f>
        <v>0</v>
      </c>
      <c r="R25" s="62">
        <f>weekly_covid_deaths_council_area[[#This Row],[Na h-Eileanan Siar]]</f>
        <v>0</v>
      </c>
    </row>
    <row r="26" spans="1:18" ht="15.9" customHeight="1" x14ac:dyDescent="0.35">
      <c r="A26" s="14" t="s">
        <v>63</v>
      </c>
      <c r="B26" s="15">
        <v>21</v>
      </c>
      <c r="C26" s="16">
        <v>44340</v>
      </c>
      <c r="D26" s="20">
        <v>8</v>
      </c>
      <c r="E26" s="19">
        <v>1</v>
      </c>
      <c r="F26" s="19">
        <v>0</v>
      </c>
      <c r="G26" s="19">
        <f>weekly_covid_deaths_council_area[[#This Row],[Dumfries and Galloway]]</f>
        <v>0</v>
      </c>
      <c r="H26" s="19">
        <f>weekly_covid_deaths_council_area[[#This Row],[Fife]]</f>
        <v>0</v>
      </c>
      <c r="I26" s="19">
        <f>SUM(weekly_covid_deaths_council_area[[#This Row],[Clackmannanshire]],weekly_covid_deaths_council_area[[#This Row],[Falkirk]],weekly_covid_deaths_council_area[[#This Row],[Stirling]])</f>
        <v>1</v>
      </c>
      <c r="J26" s="19">
        <f>SUM(weekly_covid_deaths_council_area[[#This Row],[Aberdeen City]],weekly_covid_deaths_council_area[[#This Row],[Aberdeenshire]],weekly_covid_deaths_council_area[[#This Row],[Moray]])</f>
        <v>0</v>
      </c>
      <c r="K26"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6" s="19">
        <f>SUM(weekly_covid_deaths_council_area[[#This Row],[Highland]],weekly_covid_deaths_council_area[[#This Row],[Argyll and Bute]])</f>
        <v>0</v>
      </c>
      <c r="M26" s="62">
        <f>SUM(weekly_covid_deaths_council_area[[#This Row],[North Lanarkshire]],weekly_covid_deaths_council_area[[#This Row],[South Lanarkshire]])</f>
        <v>3</v>
      </c>
      <c r="N26" s="62">
        <f>SUM(weekly_covid_deaths_council_area[[#This Row],[City of Edinburgh]],weekly_covid_deaths_council_area[[#This Row],[East Lothian]],weekly_covid_deaths_council_area[[#This Row],[Midlothian]],weekly_covid_deaths_council_area[[#This Row],[West Lothian]])</f>
        <v>0</v>
      </c>
      <c r="O26" s="62">
        <f>weekly_covid_deaths_council_area[[#This Row],[Orkney Islands]]</f>
        <v>0</v>
      </c>
      <c r="P26" s="62">
        <f>weekly_covid_deaths_council_area[[#This Row],[Shetland Islands]]</f>
        <v>0</v>
      </c>
      <c r="Q26" s="62">
        <f>SUM(weekly_covid_deaths_council_area[[#This Row],[Angus]],weekly_covid_deaths_council_area[[#This Row],[Dundee City]],weekly_covid_deaths_council_area[[#This Row],[Perth and Kinross]])</f>
        <v>0</v>
      </c>
      <c r="R26" s="62">
        <f>weekly_covid_deaths_council_area[[#This Row],[Na h-Eileanan Siar]]</f>
        <v>1</v>
      </c>
    </row>
    <row r="27" spans="1:18" ht="15.9" customHeight="1" x14ac:dyDescent="0.35">
      <c r="A27" s="14" t="s">
        <v>63</v>
      </c>
      <c r="B27" s="15">
        <v>22</v>
      </c>
      <c r="C27" s="16">
        <v>44347</v>
      </c>
      <c r="D27" s="21">
        <v>8</v>
      </c>
      <c r="E27" s="19">
        <v>3</v>
      </c>
      <c r="F27" s="19">
        <v>1</v>
      </c>
      <c r="G27" s="19">
        <f>weekly_covid_deaths_council_area[[#This Row],[Dumfries and Galloway]]</f>
        <v>0</v>
      </c>
      <c r="H27" s="19">
        <f>weekly_covid_deaths_council_area[[#This Row],[Fife]]</f>
        <v>0</v>
      </c>
      <c r="I27" s="19">
        <f>SUM(weekly_covid_deaths_council_area[[#This Row],[Clackmannanshire]],weekly_covid_deaths_council_area[[#This Row],[Falkirk]],weekly_covid_deaths_council_area[[#This Row],[Stirling]])</f>
        <v>0</v>
      </c>
      <c r="J27" s="19">
        <f>SUM(weekly_covid_deaths_council_area[[#This Row],[Aberdeen City]],weekly_covid_deaths_council_area[[#This Row],[Aberdeenshire]],weekly_covid_deaths_council_area[[#This Row],[Moray]])</f>
        <v>0</v>
      </c>
      <c r="K27"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7" s="19">
        <f>SUM(weekly_covid_deaths_council_area[[#This Row],[Highland]],weekly_covid_deaths_council_area[[#This Row],[Argyll and Bute]])</f>
        <v>0</v>
      </c>
      <c r="M27" s="62">
        <f>SUM(weekly_covid_deaths_council_area[[#This Row],[North Lanarkshire]],weekly_covid_deaths_council_area[[#This Row],[South Lanarkshire]])</f>
        <v>2</v>
      </c>
      <c r="N27" s="62">
        <f>SUM(weekly_covid_deaths_council_area[[#This Row],[City of Edinburgh]],weekly_covid_deaths_council_area[[#This Row],[East Lothian]],weekly_covid_deaths_council_area[[#This Row],[Midlothian]],weekly_covid_deaths_council_area[[#This Row],[West Lothian]])</f>
        <v>0</v>
      </c>
      <c r="O27" s="62">
        <f>weekly_covid_deaths_council_area[[#This Row],[Orkney Islands]]</f>
        <v>0</v>
      </c>
      <c r="P27" s="62">
        <f>weekly_covid_deaths_council_area[[#This Row],[Shetland Islands]]</f>
        <v>0</v>
      </c>
      <c r="Q27" s="62">
        <f>SUM(weekly_covid_deaths_council_area[[#This Row],[Angus]],weekly_covid_deaths_council_area[[#This Row],[Dundee City]],weekly_covid_deaths_council_area[[#This Row],[Perth and Kinross]])</f>
        <v>0</v>
      </c>
      <c r="R27" s="62">
        <f>weekly_covid_deaths_council_area[[#This Row],[Na h-Eileanan Siar]]</f>
        <v>0</v>
      </c>
    </row>
    <row r="28" spans="1:18" ht="15.9" customHeight="1" x14ac:dyDescent="0.35">
      <c r="A28" s="14" t="s">
        <v>63</v>
      </c>
      <c r="B28" s="15">
        <v>23</v>
      </c>
      <c r="C28" s="16">
        <v>44354</v>
      </c>
      <c r="D28" s="20">
        <v>7</v>
      </c>
      <c r="E28" s="19">
        <v>1</v>
      </c>
      <c r="F28" s="19">
        <v>0</v>
      </c>
      <c r="G28" s="19">
        <f>weekly_covid_deaths_council_area[[#This Row],[Dumfries and Galloway]]</f>
        <v>0</v>
      </c>
      <c r="H28" s="19">
        <f>weekly_covid_deaths_council_area[[#This Row],[Fife]]</f>
        <v>0</v>
      </c>
      <c r="I28" s="19">
        <f>SUM(weekly_covid_deaths_council_area[[#This Row],[Clackmannanshire]],weekly_covid_deaths_council_area[[#This Row],[Falkirk]],weekly_covid_deaths_council_area[[#This Row],[Stirling]])</f>
        <v>0</v>
      </c>
      <c r="J28" s="19">
        <f>SUM(weekly_covid_deaths_council_area[[#This Row],[Aberdeen City]],weekly_covid_deaths_council_area[[#This Row],[Aberdeenshire]],weekly_covid_deaths_council_area[[#This Row],[Moray]])</f>
        <v>1</v>
      </c>
      <c r="K28"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8" s="19">
        <f>SUM(weekly_covid_deaths_council_area[[#This Row],[Highland]],weekly_covid_deaths_council_area[[#This Row],[Argyll and Bute]])</f>
        <v>0</v>
      </c>
      <c r="M28" s="62">
        <f>SUM(weekly_covid_deaths_council_area[[#This Row],[North Lanarkshire]],weekly_covid_deaths_council_area[[#This Row],[South Lanarkshire]])</f>
        <v>2</v>
      </c>
      <c r="N28" s="62">
        <f>SUM(weekly_covid_deaths_council_area[[#This Row],[City of Edinburgh]],weekly_covid_deaths_council_area[[#This Row],[East Lothian]],weekly_covid_deaths_council_area[[#This Row],[Midlothian]],weekly_covid_deaths_council_area[[#This Row],[West Lothian]])</f>
        <v>1</v>
      </c>
      <c r="O28" s="62">
        <f>weekly_covid_deaths_council_area[[#This Row],[Orkney Islands]]</f>
        <v>0</v>
      </c>
      <c r="P28" s="62">
        <f>weekly_covid_deaths_council_area[[#This Row],[Shetland Islands]]</f>
        <v>0</v>
      </c>
      <c r="Q28" s="62">
        <f>SUM(weekly_covid_deaths_council_area[[#This Row],[Angus]],weekly_covid_deaths_council_area[[#This Row],[Dundee City]],weekly_covid_deaths_council_area[[#This Row],[Perth and Kinross]])</f>
        <v>0</v>
      </c>
      <c r="R28" s="62">
        <f>weekly_covid_deaths_council_area[[#This Row],[Na h-Eileanan Siar]]</f>
        <v>0</v>
      </c>
    </row>
    <row r="29" spans="1:18" ht="15.9" customHeight="1" x14ac:dyDescent="0.35">
      <c r="A29" s="14" t="s">
        <v>63</v>
      </c>
      <c r="B29" s="15">
        <v>24</v>
      </c>
      <c r="C29" s="16">
        <v>44361</v>
      </c>
      <c r="D29" s="20">
        <v>13</v>
      </c>
      <c r="E29" s="19">
        <v>1</v>
      </c>
      <c r="F29" s="19">
        <v>0</v>
      </c>
      <c r="G29" s="19">
        <f>weekly_covid_deaths_council_area[[#This Row],[Dumfries and Galloway]]</f>
        <v>0</v>
      </c>
      <c r="H29" s="19">
        <f>weekly_covid_deaths_council_area[[#This Row],[Fife]]</f>
        <v>0</v>
      </c>
      <c r="I29" s="19">
        <f>SUM(weekly_covid_deaths_council_area[[#This Row],[Clackmannanshire]],weekly_covid_deaths_council_area[[#This Row],[Falkirk]],weekly_covid_deaths_council_area[[#This Row],[Stirling]])</f>
        <v>1</v>
      </c>
      <c r="J29" s="19">
        <f>SUM(weekly_covid_deaths_council_area[[#This Row],[Aberdeen City]],weekly_covid_deaths_council_area[[#This Row],[Aberdeenshire]],weekly_covid_deaths_council_area[[#This Row],[Moray]])</f>
        <v>0</v>
      </c>
      <c r="K29"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5</v>
      </c>
      <c r="L29" s="19">
        <f>SUM(weekly_covid_deaths_council_area[[#This Row],[Highland]],weekly_covid_deaths_council_area[[#This Row],[Argyll and Bute]])</f>
        <v>1</v>
      </c>
      <c r="M29" s="62">
        <f>SUM(weekly_covid_deaths_council_area[[#This Row],[North Lanarkshire]],weekly_covid_deaths_council_area[[#This Row],[South Lanarkshire]])</f>
        <v>0</v>
      </c>
      <c r="N29" s="62">
        <f>SUM(weekly_covid_deaths_council_area[[#This Row],[City of Edinburgh]],weekly_covid_deaths_council_area[[#This Row],[East Lothian]],weekly_covid_deaths_council_area[[#This Row],[Midlothian]],weekly_covid_deaths_council_area[[#This Row],[West Lothian]])</f>
        <v>2</v>
      </c>
      <c r="O29" s="62">
        <f>weekly_covid_deaths_council_area[[#This Row],[Orkney Islands]]</f>
        <v>0</v>
      </c>
      <c r="P29" s="62">
        <f>weekly_covid_deaths_council_area[[#This Row],[Shetland Islands]]</f>
        <v>0</v>
      </c>
      <c r="Q29" s="62">
        <f>SUM(weekly_covid_deaths_council_area[[#This Row],[Angus]],weekly_covid_deaths_council_area[[#This Row],[Dundee City]],weekly_covid_deaths_council_area[[#This Row],[Perth and Kinross]])</f>
        <v>3</v>
      </c>
      <c r="R29" s="62">
        <f>weekly_covid_deaths_council_area[[#This Row],[Na h-Eileanan Siar]]</f>
        <v>0</v>
      </c>
    </row>
    <row r="30" spans="1:18" ht="15.9" customHeight="1" x14ac:dyDescent="0.35">
      <c r="A30" s="14" t="s">
        <v>63</v>
      </c>
      <c r="B30" s="15">
        <v>25</v>
      </c>
      <c r="C30" s="16">
        <v>44368</v>
      </c>
      <c r="D30" s="20">
        <v>17</v>
      </c>
      <c r="E30" s="19">
        <v>2</v>
      </c>
      <c r="F30" s="19">
        <v>0</v>
      </c>
      <c r="G30" s="19">
        <f>weekly_covid_deaths_council_area[[#This Row],[Dumfries and Galloway]]</f>
        <v>0</v>
      </c>
      <c r="H30" s="19">
        <f>weekly_covid_deaths_council_area[[#This Row],[Fife]]</f>
        <v>0</v>
      </c>
      <c r="I30" s="19">
        <f>SUM(weekly_covid_deaths_council_area[[#This Row],[Clackmannanshire]],weekly_covid_deaths_council_area[[#This Row],[Falkirk]],weekly_covid_deaths_council_area[[#This Row],[Stirling]])</f>
        <v>2</v>
      </c>
      <c r="J30" s="19">
        <f>SUM(weekly_covid_deaths_council_area[[#This Row],[Aberdeen City]],weekly_covid_deaths_council_area[[#This Row],[Aberdeenshire]],weekly_covid_deaths_council_area[[#This Row],[Moray]])</f>
        <v>4</v>
      </c>
      <c r="K30"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v>
      </c>
      <c r="L30" s="19">
        <f>SUM(weekly_covid_deaths_council_area[[#This Row],[Highland]],weekly_covid_deaths_council_area[[#This Row],[Argyll and Bute]])</f>
        <v>0</v>
      </c>
      <c r="M30" s="62">
        <f>SUM(weekly_covid_deaths_council_area[[#This Row],[North Lanarkshire]],weekly_covid_deaths_council_area[[#This Row],[South Lanarkshire]])</f>
        <v>1</v>
      </c>
      <c r="N30" s="62">
        <f>SUM(weekly_covid_deaths_council_area[[#This Row],[City of Edinburgh]],weekly_covid_deaths_council_area[[#This Row],[East Lothian]],weekly_covid_deaths_council_area[[#This Row],[Midlothian]],weekly_covid_deaths_council_area[[#This Row],[West Lothian]])</f>
        <v>4</v>
      </c>
      <c r="O30" s="62">
        <f>weekly_covid_deaths_council_area[[#This Row],[Orkney Islands]]</f>
        <v>0</v>
      </c>
      <c r="P30" s="62">
        <f>weekly_covid_deaths_council_area[[#This Row],[Shetland Islands]]</f>
        <v>0</v>
      </c>
      <c r="Q30" s="62">
        <f>SUM(weekly_covid_deaths_council_area[[#This Row],[Angus]],weekly_covid_deaths_council_area[[#This Row],[Dundee City]],weekly_covid_deaths_council_area[[#This Row],[Perth and Kinross]])</f>
        <v>1</v>
      </c>
      <c r="R30" s="62">
        <f>weekly_covid_deaths_council_area[[#This Row],[Na h-Eileanan Siar]]</f>
        <v>0</v>
      </c>
    </row>
    <row r="31" spans="1:18" ht="15.9" customHeight="1" x14ac:dyDescent="0.35">
      <c r="A31" s="14" t="s">
        <v>63</v>
      </c>
      <c r="B31" s="15">
        <v>26</v>
      </c>
      <c r="C31" s="16">
        <v>44375</v>
      </c>
      <c r="D31" s="3">
        <v>22</v>
      </c>
      <c r="E31" s="19">
        <v>3</v>
      </c>
      <c r="F31" s="19">
        <v>0</v>
      </c>
      <c r="G31" s="19">
        <f>weekly_covid_deaths_council_area[[#This Row],[Dumfries and Galloway]]</f>
        <v>0</v>
      </c>
      <c r="H31" s="19">
        <f>weekly_covid_deaths_council_area[[#This Row],[Fife]]</f>
        <v>0</v>
      </c>
      <c r="I31" s="19">
        <f>SUM(weekly_covid_deaths_council_area[[#This Row],[Clackmannanshire]],weekly_covid_deaths_council_area[[#This Row],[Falkirk]],weekly_covid_deaths_council_area[[#This Row],[Stirling]])</f>
        <v>6</v>
      </c>
      <c r="J31" s="19">
        <f>SUM(weekly_covid_deaths_council_area[[#This Row],[Aberdeen City]],weekly_covid_deaths_council_area[[#This Row],[Aberdeenshire]],weekly_covid_deaths_council_area[[#This Row],[Moray]])</f>
        <v>1</v>
      </c>
      <c r="K31"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4</v>
      </c>
      <c r="L31" s="19">
        <f>SUM(weekly_covid_deaths_council_area[[#This Row],[Highland]],weekly_covid_deaths_council_area[[#This Row],[Argyll and Bute]])</f>
        <v>0</v>
      </c>
      <c r="M31" s="62">
        <f>SUM(weekly_covid_deaths_council_area[[#This Row],[North Lanarkshire]],weekly_covid_deaths_council_area[[#This Row],[South Lanarkshire]])</f>
        <v>3</v>
      </c>
      <c r="N31" s="62">
        <f>SUM(weekly_covid_deaths_council_area[[#This Row],[City of Edinburgh]],weekly_covid_deaths_council_area[[#This Row],[East Lothian]],weekly_covid_deaths_council_area[[#This Row],[Midlothian]],weekly_covid_deaths_council_area[[#This Row],[West Lothian]])</f>
        <v>1</v>
      </c>
      <c r="O31" s="62">
        <f>weekly_covid_deaths_council_area[[#This Row],[Orkney Islands]]</f>
        <v>0</v>
      </c>
      <c r="P31" s="62">
        <f>weekly_covid_deaths_council_area[[#This Row],[Shetland Islands]]</f>
        <v>0</v>
      </c>
      <c r="Q31" s="62">
        <f>SUM(weekly_covid_deaths_council_area[[#This Row],[Angus]],weekly_covid_deaths_council_area[[#This Row],[Dundee City]],weekly_covid_deaths_council_area[[#This Row],[Perth and Kinross]])</f>
        <v>4</v>
      </c>
      <c r="R31" s="62">
        <f>weekly_covid_deaths_council_area[[#This Row],[Na h-Eileanan Siar]]</f>
        <v>0</v>
      </c>
    </row>
    <row r="32" spans="1:18" ht="15.9" customHeight="1" x14ac:dyDescent="0.35">
      <c r="A32" s="14" t="s">
        <v>63</v>
      </c>
      <c r="B32" s="15">
        <v>27</v>
      </c>
      <c r="C32" s="16">
        <v>44382</v>
      </c>
      <c r="D32" s="20">
        <v>31</v>
      </c>
      <c r="E32" s="19">
        <v>2</v>
      </c>
      <c r="F32" s="19">
        <v>0</v>
      </c>
      <c r="G32" s="19">
        <f>weekly_covid_deaths_council_area[[#This Row],[Dumfries and Galloway]]</f>
        <v>1</v>
      </c>
      <c r="H32" s="19">
        <f>weekly_covid_deaths_council_area[[#This Row],[Fife]]</f>
        <v>1</v>
      </c>
      <c r="I32" s="19">
        <f>SUM(weekly_covid_deaths_council_area[[#This Row],[Clackmannanshire]],weekly_covid_deaths_council_area[[#This Row],[Falkirk]],weekly_covid_deaths_council_area[[#This Row],[Stirling]])</f>
        <v>1</v>
      </c>
      <c r="J32" s="19">
        <f>SUM(weekly_covid_deaths_council_area[[#This Row],[Aberdeen City]],weekly_covid_deaths_council_area[[#This Row],[Aberdeenshire]],weekly_covid_deaths_council_area[[#This Row],[Moray]])</f>
        <v>0</v>
      </c>
      <c r="K32"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7</v>
      </c>
      <c r="L32" s="19">
        <f>SUM(weekly_covid_deaths_council_area[[#This Row],[Highland]],weekly_covid_deaths_council_area[[#This Row],[Argyll and Bute]])</f>
        <v>1</v>
      </c>
      <c r="M32" s="62">
        <f>SUM(weekly_covid_deaths_council_area[[#This Row],[North Lanarkshire]],weekly_covid_deaths_council_area[[#This Row],[South Lanarkshire]])</f>
        <v>5</v>
      </c>
      <c r="N32" s="62">
        <f>SUM(weekly_covid_deaths_council_area[[#This Row],[City of Edinburgh]],weekly_covid_deaths_council_area[[#This Row],[East Lothian]],weekly_covid_deaths_council_area[[#This Row],[Midlothian]],weekly_covid_deaths_council_area[[#This Row],[West Lothian]])</f>
        <v>9</v>
      </c>
      <c r="O32" s="62">
        <f>weekly_covid_deaths_council_area[[#This Row],[Orkney Islands]]</f>
        <v>0</v>
      </c>
      <c r="P32" s="62">
        <f>weekly_covid_deaths_council_area[[#This Row],[Shetland Islands]]</f>
        <v>0</v>
      </c>
      <c r="Q32" s="62">
        <f>SUM(weekly_covid_deaths_council_area[[#This Row],[Angus]],weekly_covid_deaths_council_area[[#This Row],[Dundee City]],weekly_covid_deaths_council_area[[#This Row],[Perth and Kinross]])</f>
        <v>4</v>
      </c>
      <c r="R32" s="62">
        <f>weekly_covid_deaths_council_area[[#This Row],[Na h-Eileanan Siar]]</f>
        <v>0</v>
      </c>
    </row>
    <row r="33" spans="1:18" ht="15.9" customHeight="1" x14ac:dyDescent="0.35">
      <c r="A33" s="14" t="s">
        <v>63</v>
      </c>
      <c r="B33" s="15">
        <v>28</v>
      </c>
      <c r="C33" s="16">
        <v>44389</v>
      </c>
      <c r="D33" s="20">
        <v>48</v>
      </c>
      <c r="E33" s="19">
        <v>3</v>
      </c>
      <c r="F33" s="19">
        <v>1</v>
      </c>
      <c r="G33" s="19">
        <f>weekly_covid_deaths_council_area[[#This Row],[Dumfries and Galloway]]</f>
        <v>0</v>
      </c>
      <c r="H33" s="19">
        <f>weekly_covid_deaths_council_area[[#This Row],[Fife]]</f>
        <v>1</v>
      </c>
      <c r="I33" s="19">
        <f>SUM(weekly_covid_deaths_council_area[[#This Row],[Clackmannanshire]],weekly_covid_deaths_council_area[[#This Row],[Falkirk]],weekly_covid_deaths_council_area[[#This Row],[Stirling]])</f>
        <v>3</v>
      </c>
      <c r="J33" s="19">
        <f>SUM(weekly_covid_deaths_council_area[[#This Row],[Aberdeen City]],weekly_covid_deaths_council_area[[#This Row],[Aberdeenshire]],weekly_covid_deaths_council_area[[#This Row],[Moray]])</f>
        <v>1</v>
      </c>
      <c r="K33"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13</v>
      </c>
      <c r="L33" s="19">
        <f>SUM(weekly_covid_deaths_council_area[[#This Row],[Highland]],weekly_covid_deaths_council_area[[#This Row],[Argyll and Bute]])</f>
        <v>2</v>
      </c>
      <c r="M33" s="62">
        <f>SUM(weekly_covid_deaths_council_area[[#This Row],[North Lanarkshire]],weekly_covid_deaths_council_area[[#This Row],[South Lanarkshire]])</f>
        <v>5</v>
      </c>
      <c r="N33" s="62">
        <f>SUM(weekly_covid_deaths_council_area[[#This Row],[City of Edinburgh]],weekly_covid_deaths_council_area[[#This Row],[East Lothian]],weekly_covid_deaths_council_area[[#This Row],[Midlothian]],weekly_covid_deaths_council_area[[#This Row],[West Lothian]])</f>
        <v>10</v>
      </c>
      <c r="O33" s="62">
        <f>weekly_covid_deaths_council_area[[#This Row],[Orkney Islands]]</f>
        <v>0</v>
      </c>
      <c r="P33" s="62">
        <f>weekly_covid_deaths_council_area[[#This Row],[Shetland Islands]]</f>
        <v>0</v>
      </c>
      <c r="Q33" s="62">
        <f>SUM(weekly_covid_deaths_council_area[[#This Row],[Angus]],weekly_covid_deaths_council_area[[#This Row],[Dundee City]],weekly_covid_deaths_council_area[[#This Row],[Perth and Kinross]])</f>
        <v>9</v>
      </c>
      <c r="R33" s="62">
        <f>weekly_covid_deaths_council_area[[#This Row],[Na h-Eileanan Siar]]</f>
        <v>0</v>
      </c>
    </row>
    <row r="34" spans="1:18" ht="15.9" customHeight="1" x14ac:dyDescent="0.35">
      <c r="A34" s="14" t="s">
        <v>63</v>
      </c>
      <c r="B34" s="15">
        <v>29</v>
      </c>
      <c r="C34" s="16">
        <v>44396</v>
      </c>
      <c r="D34" s="3">
        <v>55</v>
      </c>
      <c r="E34" s="19">
        <v>2</v>
      </c>
      <c r="F34" s="19">
        <v>1</v>
      </c>
      <c r="G34" s="19">
        <f>weekly_covid_deaths_council_area[[#This Row],[Dumfries and Galloway]]</f>
        <v>0</v>
      </c>
      <c r="H34" s="19">
        <f>weekly_covid_deaths_council_area[[#This Row],[Fife]]</f>
        <v>4</v>
      </c>
      <c r="I34" s="19">
        <f>SUM(weekly_covid_deaths_council_area[[#This Row],[Clackmannanshire]],weekly_covid_deaths_council_area[[#This Row],[Falkirk]],weekly_covid_deaths_council_area[[#This Row],[Stirling]])</f>
        <v>4</v>
      </c>
      <c r="J34" s="19">
        <f>SUM(weekly_covid_deaths_council_area[[#This Row],[Aberdeen City]],weekly_covid_deaths_council_area[[#This Row],[Aberdeenshire]],weekly_covid_deaths_council_area[[#This Row],[Moray]])</f>
        <v>0</v>
      </c>
      <c r="K34"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12</v>
      </c>
      <c r="L34" s="19">
        <f>SUM(weekly_covid_deaths_council_area[[#This Row],[Highland]],weekly_covid_deaths_council_area[[#This Row],[Argyll and Bute]])</f>
        <v>1</v>
      </c>
      <c r="M34" s="62">
        <f>SUM(weekly_covid_deaths_council_area[[#This Row],[North Lanarkshire]],weekly_covid_deaths_council_area[[#This Row],[South Lanarkshire]])</f>
        <v>8</v>
      </c>
      <c r="N34" s="62">
        <f>SUM(weekly_covid_deaths_council_area[[#This Row],[City of Edinburgh]],weekly_covid_deaths_council_area[[#This Row],[East Lothian]],weekly_covid_deaths_council_area[[#This Row],[Midlothian]],weekly_covid_deaths_council_area[[#This Row],[West Lothian]])</f>
        <v>10</v>
      </c>
      <c r="O34" s="62">
        <f>weekly_covid_deaths_council_area[[#This Row],[Orkney Islands]]</f>
        <v>1</v>
      </c>
      <c r="P34" s="62">
        <f>weekly_covid_deaths_council_area[[#This Row],[Shetland Islands]]</f>
        <v>0</v>
      </c>
      <c r="Q34" s="62">
        <f>SUM(weekly_covid_deaths_council_area[[#This Row],[Angus]],weekly_covid_deaths_council_area[[#This Row],[Dundee City]],weekly_covid_deaths_council_area[[#This Row],[Perth and Kinross]])</f>
        <v>12</v>
      </c>
      <c r="R34" s="62">
        <f>weekly_covid_deaths_council_area[[#This Row],[Na h-Eileanan Siar]]</f>
        <v>0</v>
      </c>
    </row>
    <row r="35" spans="1:18" ht="15.9" customHeight="1" x14ac:dyDescent="0.35">
      <c r="A35" s="14" t="s">
        <v>63</v>
      </c>
      <c r="B35" s="15">
        <v>30</v>
      </c>
      <c r="C35" s="16">
        <v>44403</v>
      </c>
      <c r="D35" s="3">
        <v>46</v>
      </c>
      <c r="E35" s="19">
        <v>2</v>
      </c>
      <c r="F35" s="19">
        <v>1</v>
      </c>
      <c r="G35" s="19">
        <f>weekly_covid_deaths_council_area[[#This Row],[Dumfries and Galloway]]</f>
        <v>0</v>
      </c>
      <c r="H35" s="19">
        <f>weekly_covid_deaths_council_area[[#This Row],[Fife]]</f>
        <v>5</v>
      </c>
      <c r="I35" s="19">
        <f>SUM(weekly_covid_deaths_council_area[[#This Row],[Clackmannanshire]],weekly_covid_deaths_council_area[[#This Row],[Falkirk]],weekly_covid_deaths_council_area[[#This Row],[Stirling]])</f>
        <v>2</v>
      </c>
      <c r="J35" s="19">
        <f>SUM(weekly_covid_deaths_council_area[[#This Row],[Aberdeen City]],weekly_covid_deaths_council_area[[#This Row],[Aberdeenshire]],weekly_covid_deaths_council_area[[#This Row],[Moray]])</f>
        <v>4</v>
      </c>
      <c r="K35"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11</v>
      </c>
      <c r="L35" s="19">
        <f>SUM(weekly_covid_deaths_council_area[[#This Row],[Highland]],weekly_covid_deaths_council_area[[#This Row],[Argyll and Bute]])</f>
        <v>2</v>
      </c>
      <c r="M35" s="62">
        <f>SUM(weekly_covid_deaths_council_area[[#This Row],[North Lanarkshire]],weekly_covid_deaths_council_area[[#This Row],[South Lanarkshire]])</f>
        <v>7</v>
      </c>
      <c r="N35" s="62">
        <f>SUM(weekly_covid_deaths_council_area[[#This Row],[City of Edinburgh]],weekly_covid_deaths_council_area[[#This Row],[East Lothian]],weekly_covid_deaths_council_area[[#This Row],[Midlothian]],weekly_covid_deaths_council_area[[#This Row],[West Lothian]])</f>
        <v>9</v>
      </c>
      <c r="O35" s="62">
        <f>weekly_covid_deaths_council_area[[#This Row],[Orkney Islands]]</f>
        <v>0</v>
      </c>
      <c r="P35" s="62">
        <f>weekly_covid_deaths_council_area[[#This Row],[Shetland Islands]]</f>
        <v>0</v>
      </c>
      <c r="Q35" s="62">
        <f>SUM(weekly_covid_deaths_council_area[[#This Row],[Angus]],weekly_covid_deaths_council_area[[#This Row],[Dundee City]],weekly_covid_deaths_council_area[[#This Row],[Perth and Kinross]])</f>
        <v>3</v>
      </c>
      <c r="R35" s="62">
        <f>weekly_covid_deaths_council_area[[#This Row],[Na h-Eileanan Siar]]</f>
        <v>0</v>
      </c>
    </row>
    <row r="36" spans="1:18" ht="15.9" customHeight="1" x14ac:dyDescent="0.35">
      <c r="A36" s="14" t="s">
        <v>63</v>
      </c>
      <c r="B36" s="15">
        <v>31</v>
      </c>
      <c r="C36" s="16">
        <v>44410</v>
      </c>
      <c r="D36" s="20">
        <v>55</v>
      </c>
      <c r="E36" s="19">
        <v>2</v>
      </c>
      <c r="F36" s="19">
        <v>3</v>
      </c>
      <c r="G36" s="19">
        <f>weekly_covid_deaths_council_area[[#This Row],[Dumfries and Galloway]]</f>
        <v>1</v>
      </c>
      <c r="H36" s="19">
        <f>weekly_covid_deaths_council_area[[#This Row],[Fife]]</f>
        <v>2</v>
      </c>
      <c r="I36" s="19">
        <f>SUM(weekly_covid_deaths_council_area[[#This Row],[Clackmannanshire]],weekly_covid_deaths_council_area[[#This Row],[Falkirk]],weekly_covid_deaths_council_area[[#This Row],[Stirling]])</f>
        <v>1</v>
      </c>
      <c r="J36" s="19">
        <f>SUM(weekly_covid_deaths_council_area[[#This Row],[Aberdeen City]],weekly_covid_deaths_council_area[[#This Row],[Aberdeenshire]],weekly_covid_deaths_council_area[[#This Row],[Moray]])</f>
        <v>6</v>
      </c>
      <c r="K36"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12</v>
      </c>
      <c r="L36" s="19">
        <f>SUM(weekly_covid_deaths_council_area[[#This Row],[Highland]],weekly_covid_deaths_council_area[[#This Row],[Argyll and Bute]])</f>
        <v>4</v>
      </c>
      <c r="M36" s="62">
        <f>SUM(weekly_covid_deaths_council_area[[#This Row],[North Lanarkshire]],weekly_covid_deaths_council_area[[#This Row],[South Lanarkshire]])</f>
        <v>11</v>
      </c>
      <c r="N36" s="62">
        <f>SUM(weekly_covid_deaths_council_area[[#This Row],[City of Edinburgh]],weekly_covid_deaths_council_area[[#This Row],[East Lothian]],weekly_covid_deaths_council_area[[#This Row],[Midlothian]],weekly_covid_deaths_council_area[[#This Row],[West Lothian]])</f>
        <v>3</v>
      </c>
      <c r="O36" s="62">
        <f>weekly_covid_deaths_council_area[[#This Row],[Orkney Islands]]</f>
        <v>0</v>
      </c>
      <c r="P36" s="62">
        <f>weekly_covid_deaths_council_area[[#This Row],[Shetland Islands]]</f>
        <v>0</v>
      </c>
      <c r="Q36" s="62">
        <f>SUM(weekly_covid_deaths_council_area[[#This Row],[Angus]],weekly_covid_deaths_council_area[[#This Row],[Dundee City]],weekly_covid_deaths_council_area[[#This Row],[Perth and Kinross]])</f>
        <v>7</v>
      </c>
      <c r="R36" s="62">
        <f>weekly_covid_deaths_council_area[[#This Row],[Na h-Eileanan Siar]]</f>
        <v>3</v>
      </c>
    </row>
    <row r="37" spans="1:18" ht="15.9" customHeight="1" x14ac:dyDescent="0.35">
      <c r="A37" s="14" t="s">
        <v>63</v>
      </c>
      <c r="B37" s="15">
        <v>32</v>
      </c>
      <c r="C37" s="16">
        <v>44417</v>
      </c>
      <c r="D37" s="20">
        <v>40</v>
      </c>
      <c r="E37" s="19">
        <v>3</v>
      </c>
      <c r="F37" s="19">
        <v>0</v>
      </c>
      <c r="G37" s="19">
        <f>weekly_covid_deaths_council_area[[#This Row],[Dumfries and Galloway]]</f>
        <v>0</v>
      </c>
      <c r="H37" s="19">
        <f>weekly_covid_deaths_council_area[[#This Row],[Fife]]</f>
        <v>0</v>
      </c>
      <c r="I37" s="19">
        <f>SUM(weekly_covid_deaths_council_area[[#This Row],[Clackmannanshire]],weekly_covid_deaths_council_area[[#This Row],[Falkirk]],weekly_covid_deaths_council_area[[#This Row],[Stirling]])</f>
        <v>3</v>
      </c>
      <c r="J37" s="19">
        <f>SUM(weekly_covid_deaths_council_area[[#This Row],[Aberdeen City]],weekly_covid_deaths_council_area[[#This Row],[Aberdeenshire]],weekly_covid_deaths_council_area[[#This Row],[Moray]])</f>
        <v>1</v>
      </c>
      <c r="K37"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15</v>
      </c>
      <c r="L37" s="19">
        <f>SUM(weekly_covid_deaths_council_area[[#This Row],[Highland]],weekly_covid_deaths_council_area[[#This Row],[Argyll and Bute]])</f>
        <v>3</v>
      </c>
      <c r="M37" s="62">
        <f>SUM(weekly_covid_deaths_council_area[[#This Row],[North Lanarkshire]],weekly_covid_deaths_council_area[[#This Row],[South Lanarkshire]])</f>
        <v>5</v>
      </c>
      <c r="N37" s="62">
        <f>SUM(weekly_covid_deaths_council_area[[#This Row],[City of Edinburgh]],weekly_covid_deaths_council_area[[#This Row],[East Lothian]],weekly_covid_deaths_council_area[[#This Row],[Midlothian]],weekly_covid_deaths_council_area[[#This Row],[West Lothian]])</f>
        <v>8</v>
      </c>
      <c r="O37" s="62">
        <f>weekly_covid_deaths_council_area[[#This Row],[Orkney Islands]]</f>
        <v>0</v>
      </c>
      <c r="P37" s="62">
        <f>weekly_covid_deaths_council_area[[#This Row],[Shetland Islands]]</f>
        <v>0</v>
      </c>
      <c r="Q37" s="62">
        <f>SUM(weekly_covid_deaths_council_area[[#This Row],[Angus]],weekly_covid_deaths_council_area[[#This Row],[Dundee City]],weekly_covid_deaths_council_area[[#This Row],[Perth and Kinross]])</f>
        <v>2</v>
      </c>
      <c r="R37" s="62">
        <f>weekly_covid_deaths_council_area[[#This Row],[Na h-Eileanan Siar]]</f>
        <v>0</v>
      </c>
    </row>
    <row r="38" spans="1:18" ht="15.9" customHeight="1" x14ac:dyDescent="0.35">
      <c r="A38" s="14" t="s">
        <v>63</v>
      </c>
      <c r="B38" s="15">
        <v>33</v>
      </c>
      <c r="C38" s="16">
        <v>44424</v>
      </c>
      <c r="D38" s="20">
        <v>43</v>
      </c>
      <c r="E38" s="19">
        <v>3</v>
      </c>
      <c r="F38" s="19">
        <v>4</v>
      </c>
      <c r="G38" s="19">
        <f>weekly_covid_deaths_council_area[[#This Row],[Dumfries and Galloway]]</f>
        <v>2</v>
      </c>
      <c r="H38" s="19">
        <f>weekly_covid_deaths_council_area[[#This Row],[Fife]]</f>
        <v>4</v>
      </c>
      <c r="I38" s="19">
        <f>SUM(weekly_covid_deaths_council_area[[#This Row],[Clackmannanshire]],weekly_covid_deaths_council_area[[#This Row],[Falkirk]],weekly_covid_deaths_council_area[[#This Row],[Stirling]])</f>
        <v>1</v>
      </c>
      <c r="J38" s="19">
        <f>SUM(weekly_covid_deaths_council_area[[#This Row],[Aberdeen City]],weekly_covid_deaths_council_area[[#This Row],[Aberdeenshire]],weekly_covid_deaths_council_area[[#This Row],[Moray]])</f>
        <v>2</v>
      </c>
      <c r="K38"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6</v>
      </c>
      <c r="L38" s="19">
        <f>SUM(weekly_covid_deaths_council_area[[#This Row],[Highland]],weekly_covid_deaths_council_area[[#This Row],[Argyll and Bute]])</f>
        <v>3</v>
      </c>
      <c r="M38" s="62">
        <f>SUM(weekly_covid_deaths_council_area[[#This Row],[North Lanarkshire]],weekly_covid_deaths_council_area[[#This Row],[South Lanarkshire]])</f>
        <v>6</v>
      </c>
      <c r="N38" s="62">
        <f>SUM(weekly_covid_deaths_council_area[[#This Row],[City of Edinburgh]],weekly_covid_deaths_council_area[[#This Row],[East Lothian]],weekly_covid_deaths_council_area[[#This Row],[Midlothian]],weekly_covid_deaths_council_area[[#This Row],[West Lothian]])</f>
        <v>7</v>
      </c>
      <c r="O38" s="62">
        <f>weekly_covid_deaths_council_area[[#This Row],[Orkney Islands]]</f>
        <v>0</v>
      </c>
      <c r="P38" s="62">
        <f>weekly_covid_deaths_council_area[[#This Row],[Shetland Islands]]</f>
        <v>1</v>
      </c>
      <c r="Q38" s="62">
        <f>SUM(weekly_covid_deaths_council_area[[#This Row],[Angus]],weekly_covid_deaths_council_area[[#This Row],[Dundee City]],weekly_covid_deaths_council_area[[#This Row],[Perth and Kinross]])</f>
        <v>4</v>
      </c>
      <c r="R38" s="62">
        <f>weekly_covid_deaths_council_area[[#This Row],[Na h-Eileanan Siar]]</f>
        <v>0</v>
      </c>
    </row>
    <row r="39" spans="1:18" ht="15.9" customHeight="1" x14ac:dyDescent="0.35">
      <c r="A39" s="14" t="s">
        <v>63</v>
      </c>
      <c r="B39" s="15">
        <v>34</v>
      </c>
      <c r="C39" s="16">
        <v>44431</v>
      </c>
      <c r="D39" s="20">
        <v>50</v>
      </c>
      <c r="E39" s="19">
        <v>3</v>
      </c>
      <c r="F39" s="19">
        <v>6</v>
      </c>
      <c r="G39" s="19">
        <f>weekly_covid_deaths_council_area[[#This Row],[Dumfries and Galloway]]</f>
        <v>0</v>
      </c>
      <c r="H39" s="19">
        <f>weekly_covid_deaths_council_area[[#This Row],[Fife]]</f>
        <v>1</v>
      </c>
      <c r="I39" s="19">
        <f>SUM(weekly_covid_deaths_council_area[[#This Row],[Clackmannanshire]],weekly_covid_deaths_council_area[[#This Row],[Falkirk]],weekly_covid_deaths_council_area[[#This Row],[Stirling]])</f>
        <v>4</v>
      </c>
      <c r="J39" s="19">
        <f>SUM(weekly_covid_deaths_council_area[[#This Row],[Aberdeen City]],weekly_covid_deaths_council_area[[#This Row],[Aberdeenshire]],weekly_covid_deaths_council_area[[#This Row],[Moray]])</f>
        <v>3</v>
      </c>
      <c r="K39"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10</v>
      </c>
      <c r="L39" s="19">
        <f>SUM(weekly_covid_deaths_council_area[[#This Row],[Highland]],weekly_covid_deaths_council_area[[#This Row],[Argyll and Bute]])</f>
        <v>2</v>
      </c>
      <c r="M39" s="62">
        <f>SUM(weekly_covid_deaths_council_area[[#This Row],[North Lanarkshire]],weekly_covid_deaths_council_area[[#This Row],[South Lanarkshire]])</f>
        <v>6</v>
      </c>
      <c r="N39" s="62">
        <f>SUM(weekly_covid_deaths_council_area[[#This Row],[City of Edinburgh]],weekly_covid_deaths_council_area[[#This Row],[East Lothian]],weekly_covid_deaths_council_area[[#This Row],[Midlothian]],weekly_covid_deaths_council_area[[#This Row],[West Lothian]])</f>
        <v>12</v>
      </c>
      <c r="O39" s="62">
        <f>weekly_covid_deaths_council_area[[#This Row],[Orkney Islands]]</f>
        <v>0</v>
      </c>
      <c r="P39" s="62">
        <f>weekly_covid_deaths_council_area[[#This Row],[Shetland Islands]]</f>
        <v>0</v>
      </c>
      <c r="Q39" s="62">
        <f>SUM(weekly_covid_deaths_council_area[[#This Row],[Angus]],weekly_covid_deaths_council_area[[#This Row],[Dundee City]],weekly_covid_deaths_council_area[[#This Row],[Perth and Kinross]])</f>
        <v>2</v>
      </c>
      <c r="R39" s="62">
        <f>weekly_covid_deaths_council_area[[#This Row],[Na h-Eileanan Siar]]</f>
        <v>1</v>
      </c>
    </row>
    <row r="40" spans="1:18" ht="15.9" customHeight="1" x14ac:dyDescent="0.35">
      <c r="A40" s="14" t="s">
        <v>63</v>
      </c>
      <c r="B40" s="15">
        <v>35</v>
      </c>
      <c r="C40" s="16">
        <v>44438</v>
      </c>
      <c r="D40" s="20">
        <v>60</v>
      </c>
      <c r="E40" s="19">
        <v>3</v>
      </c>
      <c r="F40" s="19">
        <v>3</v>
      </c>
      <c r="G40" s="19">
        <f>weekly_covid_deaths_council_area[[#This Row],[Dumfries and Galloway]]</f>
        <v>2</v>
      </c>
      <c r="H40" s="19">
        <f>weekly_covid_deaths_council_area[[#This Row],[Fife]]</f>
        <v>4</v>
      </c>
      <c r="I40" s="19">
        <f>SUM(weekly_covid_deaths_council_area[[#This Row],[Clackmannanshire]],weekly_covid_deaths_council_area[[#This Row],[Falkirk]],weekly_covid_deaths_council_area[[#This Row],[Stirling]])</f>
        <v>5</v>
      </c>
      <c r="J40" s="19">
        <f>SUM(weekly_covid_deaths_council_area[[#This Row],[Aberdeen City]],weekly_covid_deaths_council_area[[#This Row],[Aberdeenshire]],weekly_covid_deaths_council_area[[#This Row],[Moray]])</f>
        <v>3</v>
      </c>
      <c r="K40"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15</v>
      </c>
      <c r="L40" s="19">
        <f>SUM(weekly_covid_deaths_council_area[[#This Row],[Highland]],weekly_covid_deaths_council_area[[#This Row],[Argyll and Bute]])</f>
        <v>0</v>
      </c>
      <c r="M40" s="62">
        <f>SUM(weekly_covid_deaths_council_area[[#This Row],[North Lanarkshire]],weekly_covid_deaths_council_area[[#This Row],[South Lanarkshire]])</f>
        <v>10</v>
      </c>
      <c r="N40" s="62">
        <f>SUM(weekly_covid_deaths_council_area[[#This Row],[City of Edinburgh]],weekly_covid_deaths_council_area[[#This Row],[East Lothian]],weekly_covid_deaths_council_area[[#This Row],[Midlothian]],weekly_covid_deaths_council_area[[#This Row],[West Lothian]])</f>
        <v>11</v>
      </c>
      <c r="O40" s="62">
        <f>weekly_covid_deaths_council_area[[#This Row],[Orkney Islands]]</f>
        <v>0</v>
      </c>
      <c r="P40" s="62">
        <f>weekly_covid_deaths_council_area[[#This Row],[Shetland Islands]]</f>
        <v>0</v>
      </c>
      <c r="Q40" s="62">
        <f>SUM(weekly_covid_deaths_council_area[[#This Row],[Angus]],weekly_covid_deaths_council_area[[#This Row],[Dundee City]],weekly_covid_deaths_council_area[[#This Row],[Perth and Kinross]])</f>
        <v>4</v>
      </c>
      <c r="R40" s="62">
        <f>weekly_covid_deaths_council_area[[#This Row],[Na h-Eileanan Siar]]</f>
        <v>0</v>
      </c>
    </row>
    <row r="41" spans="1:18" ht="15.9" customHeight="1" x14ac:dyDescent="0.35">
      <c r="A41" s="14" t="s">
        <v>63</v>
      </c>
      <c r="B41" s="15">
        <v>36</v>
      </c>
      <c r="C41" s="16">
        <v>44445</v>
      </c>
      <c r="D41" s="20">
        <v>80</v>
      </c>
      <c r="E41" s="19">
        <v>4</v>
      </c>
      <c r="F41" s="19">
        <v>1</v>
      </c>
      <c r="G41" s="19">
        <f>weekly_covid_deaths_council_area[[#This Row],[Dumfries and Galloway]]</f>
        <v>4</v>
      </c>
      <c r="H41" s="19">
        <f>weekly_covid_deaths_council_area[[#This Row],[Fife]]</f>
        <v>4</v>
      </c>
      <c r="I41" s="19">
        <f>SUM(weekly_covid_deaths_council_area[[#This Row],[Clackmannanshire]],weekly_covid_deaths_council_area[[#This Row],[Falkirk]],weekly_covid_deaths_council_area[[#This Row],[Stirling]])</f>
        <v>7</v>
      </c>
      <c r="J41" s="19">
        <f>SUM(weekly_covid_deaths_council_area[[#This Row],[Aberdeen City]],weekly_covid_deaths_council_area[[#This Row],[Aberdeenshire]],weekly_covid_deaths_council_area[[#This Row],[Moray]])</f>
        <v>1</v>
      </c>
      <c r="K41"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21</v>
      </c>
      <c r="L41" s="19">
        <f>SUM(weekly_covid_deaths_council_area[[#This Row],[Highland]],weekly_covid_deaths_council_area[[#This Row],[Argyll and Bute]])</f>
        <v>1</v>
      </c>
      <c r="M41" s="62">
        <f>SUM(weekly_covid_deaths_council_area[[#This Row],[North Lanarkshire]],weekly_covid_deaths_council_area[[#This Row],[South Lanarkshire]])</f>
        <v>15</v>
      </c>
      <c r="N41" s="62">
        <f>SUM(weekly_covid_deaths_council_area[[#This Row],[City of Edinburgh]],weekly_covid_deaths_council_area[[#This Row],[East Lothian]],weekly_covid_deaths_council_area[[#This Row],[Midlothian]],weekly_covid_deaths_council_area[[#This Row],[West Lothian]])</f>
        <v>12</v>
      </c>
      <c r="O41" s="62">
        <f>weekly_covid_deaths_council_area[[#This Row],[Orkney Islands]]</f>
        <v>1</v>
      </c>
      <c r="P41" s="62">
        <f>weekly_covid_deaths_council_area[[#This Row],[Shetland Islands]]</f>
        <v>1</v>
      </c>
      <c r="Q41" s="62">
        <f>SUM(weekly_covid_deaths_council_area[[#This Row],[Angus]],weekly_covid_deaths_council_area[[#This Row],[Dundee City]],weekly_covid_deaths_council_area[[#This Row],[Perth and Kinross]])</f>
        <v>8</v>
      </c>
      <c r="R41" s="62">
        <f>weekly_covid_deaths_council_area[[#This Row],[Na h-Eileanan Siar]]</f>
        <v>0</v>
      </c>
    </row>
    <row r="42" spans="1:18" ht="15.9" customHeight="1" x14ac:dyDescent="0.35">
      <c r="A42" s="14" t="s">
        <v>63</v>
      </c>
      <c r="B42" s="15">
        <v>37</v>
      </c>
      <c r="C42" s="16">
        <v>44452</v>
      </c>
      <c r="D42" s="20">
        <v>136</v>
      </c>
      <c r="E42" s="19">
        <v>14</v>
      </c>
      <c r="F42" s="19">
        <v>6</v>
      </c>
      <c r="G42" s="19">
        <f>weekly_covid_deaths_council_area[[#This Row],[Dumfries and Galloway]]</f>
        <v>6</v>
      </c>
      <c r="H42" s="19">
        <f>weekly_covid_deaths_council_area[[#This Row],[Fife]]</f>
        <v>7</v>
      </c>
      <c r="I42" s="19">
        <f>SUM(weekly_covid_deaths_council_area[[#This Row],[Clackmannanshire]],weekly_covid_deaths_council_area[[#This Row],[Falkirk]],weekly_covid_deaths_council_area[[#This Row],[Stirling]])</f>
        <v>9</v>
      </c>
      <c r="J42" s="19">
        <f>SUM(weekly_covid_deaths_council_area[[#This Row],[Aberdeen City]],weekly_covid_deaths_council_area[[#This Row],[Aberdeenshire]],weekly_covid_deaths_council_area[[#This Row],[Moray]])</f>
        <v>5</v>
      </c>
      <c r="K42"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34</v>
      </c>
      <c r="L42" s="19">
        <f>SUM(weekly_covid_deaths_council_area[[#This Row],[Highland]],weekly_covid_deaths_council_area[[#This Row],[Argyll and Bute]])</f>
        <v>6</v>
      </c>
      <c r="M42" s="62">
        <f>SUM(weekly_covid_deaths_council_area[[#This Row],[North Lanarkshire]],weekly_covid_deaths_council_area[[#This Row],[South Lanarkshire]])</f>
        <v>17</v>
      </c>
      <c r="N42" s="62">
        <f>SUM(weekly_covid_deaths_council_area[[#This Row],[City of Edinburgh]],weekly_covid_deaths_council_area[[#This Row],[East Lothian]],weekly_covid_deaths_council_area[[#This Row],[Midlothian]],weekly_covid_deaths_council_area[[#This Row],[West Lothian]])</f>
        <v>23</v>
      </c>
      <c r="O42" s="62">
        <f>weekly_covid_deaths_council_area[[#This Row],[Orkney Islands]]</f>
        <v>0</v>
      </c>
      <c r="P42" s="62">
        <f>weekly_covid_deaths_council_area[[#This Row],[Shetland Islands]]</f>
        <v>0</v>
      </c>
      <c r="Q42" s="62">
        <f>SUM(weekly_covid_deaths_council_area[[#This Row],[Angus]],weekly_covid_deaths_council_area[[#This Row],[Dundee City]],weekly_covid_deaths_council_area[[#This Row],[Perth and Kinross]])</f>
        <v>9</v>
      </c>
      <c r="R42" s="62">
        <f>weekly_covid_deaths_council_area[[#This Row],[Na h-Eileanan Siar]]</f>
        <v>0</v>
      </c>
    </row>
    <row r="43" spans="1:18" ht="15.9" customHeight="1" x14ac:dyDescent="0.35">
      <c r="A43" s="14" t="s">
        <v>63</v>
      </c>
      <c r="B43" s="15">
        <v>38</v>
      </c>
      <c r="C43" s="16">
        <v>44459</v>
      </c>
      <c r="D43" s="21">
        <v>168</v>
      </c>
      <c r="E43" s="19">
        <v>18</v>
      </c>
      <c r="F43" s="19">
        <v>4</v>
      </c>
      <c r="G43" s="19">
        <f>weekly_covid_deaths_council_area[[#This Row],[Dumfries and Galloway]]</f>
        <v>5</v>
      </c>
      <c r="H43" s="19">
        <f>weekly_covid_deaths_council_area[[#This Row],[Fife]]</f>
        <v>6</v>
      </c>
      <c r="I43" s="19">
        <f>SUM(weekly_covid_deaths_council_area[[#This Row],[Clackmannanshire]],weekly_covid_deaths_council_area[[#This Row],[Falkirk]],weekly_covid_deaths_council_area[[#This Row],[Stirling]])</f>
        <v>4</v>
      </c>
      <c r="J43" s="19">
        <f>SUM(weekly_covid_deaths_council_area[[#This Row],[Aberdeen City]],weekly_covid_deaths_council_area[[#This Row],[Aberdeenshire]],weekly_covid_deaths_council_area[[#This Row],[Moray]])</f>
        <v>13</v>
      </c>
      <c r="K43"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55</v>
      </c>
      <c r="L43" s="19">
        <f>SUM(weekly_covid_deaths_council_area[[#This Row],[Highland]],weekly_covid_deaths_council_area[[#This Row],[Argyll and Bute]])</f>
        <v>5</v>
      </c>
      <c r="M43" s="62">
        <f>SUM(weekly_covid_deaths_council_area[[#This Row],[North Lanarkshire]],weekly_covid_deaths_council_area[[#This Row],[South Lanarkshire]])</f>
        <v>23</v>
      </c>
      <c r="N43" s="62">
        <f>SUM(weekly_covid_deaths_council_area[[#This Row],[City of Edinburgh]],weekly_covid_deaths_council_area[[#This Row],[East Lothian]],weekly_covid_deaths_council_area[[#This Row],[Midlothian]],weekly_covid_deaths_council_area[[#This Row],[West Lothian]])</f>
        <v>21</v>
      </c>
      <c r="O43" s="62">
        <f>weekly_covid_deaths_council_area[[#This Row],[Orkney Islands]]</f>
        <v>0</v>
      </c>
      <c r="P43" s="62">
        <f>weekly_covid_deaths_council_area[[#This Row],[Shetland Islands]]</f>
        <v>0</v>
      </c>
      <c r="Q43" s="62">
        <f>SUM(weekly_covid_deaths_council_area[[#This Row],[Angus]],weekly_covid_deaths_council_area[[#This Row],[Dundee City]],weekly_covid_deaths_council_area[[#This Row],[Perth and Kinross]])</f>
        <v>14</v>
      </c>
      <c r="R43" s="62">
        <f>weekly_covid_deaths_council_area[[#This Row],[Na h-Eileanan Siar]]</f>
        <v>0</v>
      </c>
    </row>
    <row r="44" spans="1:18" ht="15.9" customHeight="1" x14ac:dyDescent="0.35">
      <c r="A44" s="14" t="s">
        <v>63</v>
      </c>
      <c r="B44" s="15">
        <v>39</v>
      </c>
      <c r="C44" s="16">
        <v>44466</v>
      </c>
      <c r="D44" s="20">
        <v>144</v>
      </c>
      <c r="E44" s="19">
        <v>27</v>
      </c>
      <c r="F44" s="19">
        <v>1</v>
      </c>
      <c r="G44" s="19">
        <f>weekly_covid_deaths_council_area[[#This Row],[Dumfries and Galloway]]</f>
        <v>1</v>
      </c>
      <c r="H44" s="19">
        <f>weekly_covid_deaths_council_area[[#This Row],[Fife]]</f>
        <v>7</v>
      </c>
      <c r="I44" s="19">
        <f>SUM(weekly_covid_deaths_council_area[[#This Row],[Clackmannanshire]],weekly_covid_deaths_council_area[[#This Row],[Falkirk]],weekly_covid_deaths_council_area[[#This Row],[Stirling]])</f>
        <v>8</v>
      </c>
      <c r="J44" s="19">
        <f>SUM(weekly_covid_deaths_council_area[[#This Row],[Aberdeen City]],weekly_covid_deaths_council_area[[#This Row],[Aberdeenshire]],weekly_covid_deaths_council_area[[#This Row],[Moray]])</f>
        <v>7</v>
      </c>
      <c r="K44"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28</v>
      </c>
      <c r="L44" s="19">
        <f>SUM(weekly_covid_deaths_council_area[[#This Row],[Highland]],weekly_covid_deaths_council_area[[#This Row],[Argyll and Bute]])</f>
        <v>7</v>
      </c>
      <c r="M44" s="62">
        <f>SUM(weekly_covid_deaths_council_area[[#This Row],[North Lanarkshire]],weekly_covid_deaths_council_area[[#This Row],[South Lanarkshire]])</f>
        <v>13</v>
      </c>
      <c r="N44" s="62">
        <f>SUM(weekly_covid_deaths_council_area[[#This Row],[City of Edinburgh]],weekly_covid_deaths_council_area[[#This Row],[East Lothian]],weekly_covid_deaths_council_area[[#This Row],[Midlothian]],weekly_covid_deaths_council_area[[#This Row],[West Lothian]])</f>
        <v>34</v>
      </c>
      <c r="O44" s="62">
        <f>weekly_covid_deaths_council_area[[#This Row],[Orkney Islands]]</f>
        <v>1</v>
      </c>
      <c r="P44" s="62">
        <f>weekly_covid_deaths_council_area[[#This Row],[Shetland Islands]]</f>
        <v>0</v>
      </c>
      <c r="Q44" s="62">
        <f>SUM(weekly_covid_deaths_council_area[[#This Row],[Angus]],weekly_covid_deaths_council_area[[#This Row],[Dundee City]],weekly_covid_deaths_council_area[[#This Row],[Perth and Kinross]])</f>
        <v>10</v>
      </c>
      <c r="R44" s="62">
        <f>weekly_covid_deaths_council_area[[#This Row],[Na h-Eileanan Siar]]</f>
        <v>0</v>
      </c>
    </row>
    <row r="45" spans="1:18" ht="15.9" customHeight="1" x14ac:dyDescent="0.35">
      <c r="A45" s="14" t="s">
        <v>63</v>
      </c>
      <c r="B45" s="15">
        <v>40</v>
      </c>
      <c r="C45" s="16">
        <v>44473</v>
      </c>
      <c r="D45" s="20">
        <v>133</v>
      </c>
      <c r="E45" s="19">
        <v>22</v>
      </c>
      <c r="F45" s="19">
        <v>0</v>
      </c>
      <c r="G45" s="19">
        <f>weekly_covid_deaths_council_area[[#This Row],[Dumfries and Galloway]]</f>
        <v>3</v>
      </c>
      <c r="H45" s="19">
        <f>weekly_covid_deaths_council_area[[#This Row],[Fife]]</f>
        <v>6</v>
      </c>
      <c r="I45" s="19">
        <f>SUM(weekly_covid_deaths_council_area[[#This Row],[Clackmannanshire]],weekly_covid_deaths_council_area[[#This Row],[Falkirk]],weekly_covid_deaths_council_area[[#This Row],[Stirling]])</f>
        <v>5</v>
      </c>
      <c r="J45" s="19">
        <f>SUM(weekly_covid_deaths_council_area[[#This Row],[Aberdeen City]],weekly_covid_deaths_council_area[[#This Row],[Aberdeenshire]],weekly_covid_deaths_council_area[[#This Row],[Moray]])</f>
        <v>9</v>
      </c>
      <c r="K45"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37</v>
      </c>
      <c r="L45" s="19">
        <f>SUM(weekly_covid_deaths_council_area[[#This Row],[Highland]],weekly_covid_deaths_council_area[[#This Row],[Argyll and Bute]])</f>
        <v>7</v>
      </c>
      <c r="M45" s="62">
        <f>SUM(weekly_covid_deaths_council_area[[#This Row],[North Lanarkshire]],weekly_covid_deaths_council_area[[#This Row],[South Lanarkshire]])</f>
        <v>13</v>
      </c>
      <c r="N45" s="62">
        <f>SUM(weekly_covid_deaths_council_area[[#This Row],[City of Edinburgh]],weekly_covid_deaths_council_area[[#This Row],[East Lothian]],weekly_covid_deaths_council_area[[#This Row],[Midlothian]],weekly_covid_deaths_council_area[[#This Row],[West Lothian]])</f>
        <v>24</v>
      </c>
      <c r="O45" s="62">
        <f>weekly_covid_deaths_council_area[[#This Row],[Orkney Islands]]</f>
        <v>0</v>
      </c>
      <c r="P45" s="62">
        <f>weekly_covid_deaths_council_area[[#This Row],[Shetland Islands]]</f>
        <v>0</v>
      </c>
      <c r="Q45" s="62">
        <f>SUM(weekly_covid_deaths_council_area[[#This Row],[Angus]],weekly_covid_deaths_council_area[[#This Row],[Dundee City]],weekly_covid_deaths_council_area[[#This Row],[Perth and Kinross]])</f>
        <v>7</v>
      </c>
      <c r="R45" s="62">
        <f>weekly_covid_deaths_council_area[[#This Row],[Na h-Eileanan Siar]]</f>
        <v>0</v>
      </c>
    </row>
    <row r="46" spans="1:18" ht="15.9" customHeight="1" x14ac:dyDescent="0.35">
      <c r="A46" s="14" t="s">
        <v>63</v>
      </c>
      <c r="B46" s="15">
        <v>41</v>
      </c>
      <c r="C46" s="16">
        <v>44480</v>
      </c>
      <c r="D46" s="20">
        <v>141</v>
      </c>
      <c r="E46" s="19">
        <v>19</v>
      </c>
      <c r="F46" s="19">
        <v>2</v>
      </c>
      <c r="G46" s="19">
        <f>weekly_covid_deaths_council_area[[#This Row],[Dumfries and Galloway]]</f>
        <v>5</v>
      </c>
      <c r="H46" s="19">
        <f>weekly_covid_deaths_council_area[[#This Row],[Fife]]</f>
        <v>16</v>
      </c>
      <c r="I46" s="19">
        <f>SUM(weekly_covid_deaths_council_area[[#This Row],[Clackmannanshire]],weekly_covid_deaths_council_area[[#This Row],[Falkirk]],weekly_covid_deaths_council_area[[#This Row],[Stirling]])</f>
        <v>4</v>
      </c>
      <c r="J46" s="19">
        <f>SUM(weekly_covid_deaths_council_area[[#This Row],[Aberdeen City]],weekly_covid_deaths_council_area[[#This Row],[Aberdeenshire]],weekly_covid_deaths_council_area[[#This Row],[Moray]])</f>
        <v>7</v>
      </c>
      <c r="K46"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41</v>
      </c>
      <c r="L46" s="19">
        <f>SUM(weekly_covid_deaths_council_area[[#This Row],[Highland]],weekly_covid_deaths_council_area[[#This Row],[Argyll and Bute]])</f>
        <v>1</v>
      </c>
      <c r="M46" s="62">
        <f>SUM(weekly_covid_deaths_council_area[[#This Row],[North Lanarkshire]],weekly_covid_deaths_council_area[[#This Row],[South Lanarkshire]])</f>
        <v>15</v>
      </c>
      <c r="N46" s="62">
        <f>SUM(weekly_covid_deaths_council_area[[#This Row],[City of Edinburgh]],weekly_covid_deaths_council_area[[#This Row],[East Lothian]],weekly_covid_deaths_council_area[[#This Row],[Midlothian]],weekly_covid_deaths_council_area[[#This Row],[West Lothian]])</f>
        <v>21</v>
      </c>
      <c r="O46" s="62">
        <f>weekly_covid_deaths_council_area[[#This Row],[Orkney Islands]]</f>
        <v>0</v>
      </c>
      <c r="P46" s="62">
        <f>weekly_covid_deaths_council_area[[#This Row],[Shetland Islands]]</f>
        <v>0</v>
      </c>
      <c r="Q46" s="62">
        <f>SUM(weekly_covid_deaths_council_area[[#This Row],[Angus]],weekly_covid_deaths_council_area[[#This Row],[Dundee City]],weekly_covid_deaths_council_area[[#This Row],[Perth and Kinross]])</f>
        <v>8</v>
      </c>
      <c r="R46" s="62">
        <f>weekly_covid_deaths_council_area[[#This Row],[Na h-Eileanan Siar]]</f>
        <v>2</v>
      </c>
    </row>
    <row r="47" spans="1:18" ht="15.9" customHeight="1" x14ac:dyDescent="0.35">
      <c r="A47" s="14" t="s">
        <v>63</v>
      </c>
      <c r="B47" s="15">
        <v>42</v>
      </c>
      <c r="C47" s="16">
        <v>44487</v>
      </c>
      <c r="D47" s="20">
        <v>131</v>
      </c>
      <c r="E47" s="19">
        <v>16</v>
      </c>
      <c r="F47" s="19">
        <v>3</v>
      </c>
      <c r="G47" s="19">
        <f>weekly_covid_deaths_council_area[[#This Row],[Dumfries and Galloway]]</f>
        <v>3</v>
      </c>
      <c r="H47" s="19">
        <f>weekly_covid_deaths_council_area[[#This Row],[Fife]]</f>
        <v>21</v>
      </c>
      <c r="I47" s="19">
        <f>SUM(weekly_covid_deaths_council_area[[#This Row],[Clackmannanshire]],weekly_covid_deaths_council_area[[#This Row],[Falkirk]],weekly_covid_deaths_council_area[[#This Row],[Stirling]])</f>
        <v>8</v>
      </c>
      <c r="J47" s="19">
        <f>SUM(weekly_covid_deaths_council_area[[#This Row],[Aberdeen City]],weekly_covid_deaths_council_area[[#This Row],[Aberdeenshire]],weekly_covid_deaths_council_area[[#This Row],[Moray]])</f>
        <v>6</v>
      </c>
      <c r="K47"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27</v>
      </c>
      <c r="L47" s="19">
        <f>SUM(weekly_covid_deaths_council_area[[#This Row],[Highland]],weekly_covid_deaths_council_area[[#This Row],[Argyll and Bute]])</f>
        <v>4</v>
      </c>
      <c r="M47" s="62">
        <f>SUM(weekly_covid_deaths_council_area[[#This Row],[North Lanarkshire]],weekly_covid_deaths_council_area[[#This Row],[South Lanarkshire]])</f>
        <v>21</v>
      </c>
      <c r="N47" s="62">
        <f>SUM(weekly_covid_deaths_council_area[[#This Row],[City of Edinburgh]],weekly_covid_deaths_council_area[[#This Row],[East Lothian]],weekly_covid_deaths_council_area[[#This Row],[Midlothian]],weekly_covid_deaths_council_area[[#This Row],[West Lothian]])</f>
        <v>13</v>
      </c>
      <c r="O47" s="62">
        <f>weekly_covid_deaths_council_area[[#This Row],[Orkney Islands]]</f>
        <v>0</v>
      </c>
      <c r="P47" s="62">
        <f>weekly_covid_deaths_council_area[[#This Row],[Shetland Islands]]</f>
        <v>0</v>
      </c>
      <c r="Q47" s="62">
        <f>SUM(weekly_covid_deaths_council_area[[#This Row],[Angus]],weekly_covid_deaths_council_area[[#This Row],[Dundee City]],weekly_covid_deaths_council_area[[#This Row],[Perth and Kinross]])</f>
        <v>8</v>
      </c>
      <c r="R47" s="62">
        <f>weekly_covid_deaths_council_area[[#This Row],[Na h-Eileanan Siar]]</f>
        <v>1</v>
      </c>
    </row>
    <row r="48" spans="1:18" ht="15.9" customHeight="1" x14ac:dyDescent="0.35">
      <c r="A48" s="14" t="s">
        <v>63</v>
      </c>
      <c r="B48" s="15">
        <v>43</v>
      </c>
      <c r="C48" s="16">
        <v>44494</v>
      </c>
      <c r="D48" s="20">
        <v>135</v>
      </c>
      <c r="E48" s="19">
        <v>18</v>
      </c>
      <c r="F48" s="19">
        <v>3</v>
      </c>
      <c r="G48" s="19">
        <f>weekly_covid_deaths_council_area[[#This Row],[Dumfries and Galloway]]</f>
        <v>3</v>
      </c>
      <c r="H48" s="19">
        <f>weekly_covid_deaths_council_area[[#This Row],[Fife]]</f>
        <v>8</v>
      </c>
      <c r="I48" s="19">
        <f>SUM(weekly_covid_deaths_council_area[[#This Row],[Clackmannanshire]],weekly_covid_deaths_council_area[[#This Row],[Falkirk]],weekly_covid_deaths_council_area[[#This Row],[Stirling]])</f>
        <v>12</v>
      </c>
      <c r="J48" s="19">
        <f>SUM(weekly_covid_deaths_council_area[[#This Row],[Aberdeen City]],weekly_covid_deaths_council_area[[#This Row],[Aberdeenshire]],weekly_covid_deaths_council_area[[#This Row],[Moray]])</f>
        <v>12</v>
      </c>
      <c r="K48"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32</v>
      </c>
      <c r="L48" s="19">
        <f>SUM(weekly_covid_deaths_council_area[[#This Row],[Highland]],weekly_covid_deaths_council_area[[#This Row],[Argyll and Bute]])</f>
        <v>5</v>
      </c>
      <c r="M48" s="62">
        <f>SUM(weekly_covid_deaths_council_area[[#This Row],[North Lanarkshire]],weekly_covid_deaths_council_area[[#This Row],[South Lanarkshire]])</f>
        <v>17</v>
      </c>
      <c r="N48" s="62">
        <f>SUM(weekly_covid_deaths_council_area[[#This Row],[City of Edinburgh]],weekly_covid_deaths_council_area[[#This Row],[East Lothian]],weekly_covid_deaths_council_area[[#This Row],[Midlothian]],weekly_covid_deaths_council_area[[#This Row],[West Lothian]])</f>
        <v>15</v>
      </c>
      <c r="O48" s="62">
        <f>weekly_covid_deaths_council_area[[#This Row],[Orkney Islands]]</f>
        <v>0</v>
      </c>
      <c r="P48" s="62">
        <f>weekly_covid_deaths_council_area[[#This Row],[Shetland Islands]]</f>
        <v>0</v>
      </c>
      <c r="Q48" s="62">
        <f>SUM(weekly_covid_deaths_council_area[[#This Row],[Angus]],weekly_covid_deaths_council_area[[#This Row],[Dundee City]],weekly_covid_deaths_council_area[[#This Row],[Perth and Kinross]])</f>
        <v>9</v>
      </c>
      <c r="R48" s="62">
        <f>weekly_covid_deaths_council_area[[#This Row],[Na h-Eileanan Siar]]</f>
        <v>1</v>
      </c>
    </row>
    <row r="49" spans="1:18" ht="15.9" customHeight="1" x14ac:dyDescent="0.35">
      <c r="A49" s="14" t="s">
        <v>63</v>
      </c>
      <c r="B49" s="15">
        <v>44</v>
      </c>
      <c r="C49" s="16">
        <v>44501</v>
      </c>
      <c r="D49" s="21">
        <v>145</v>
      </c>
      <c r="E49" s="25">
        <v>21</v>
      </c>
      <c r="F49" s="25">
        <v>4</v>
      </c>
      <c r="G49" s="25">
        <f>weekly_covid_deaths_council_area[[#This Row],[Dumfries and Galloway]]</f>
        <v>2</v>
      </c>
      <c r="H49" s="25">
        <f>weekly_covid_deaths_council_area[[#This Row],[Fife]]</f>
        <v>6</v>
      </c>
      <c r="I49" s="25">
        <f>SUM(weekly_covid_deaths_council_area[[#This Row],[Clackmannanshire]],weekly_covid_deaths_council_area[[#This Row],[Falkirk]],weekly_covid_deaths_council_area[[#This Row],[Stirling]])</f>
        <v>10</v>
      </c>
      <c r="J49" s="25">
        <f>SUM(weekly_covid_deaths_council_area[[#This Row],[Aberdeen City]],weekly_covid_deaths_council_area[[#This Row],[Aberdeenshire]],weekly_covid_deaths_council_area[[#This Row],[Moray]])</f>
        <v>8</v>
      </c>
      <c r="K49"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35</v>
      </c>
      <c r="L49" s="25">
        <f>SUM(weekly_covid_deaths_council_area[[#This Row],[Highland]],weekly_covid_deaths_council_area[[#This Row],[Argyll and Bute]])</f>
        <v>10</v>
      </c>
      <c r="M49" s="62">
        <f>SUM(weekly_covid_deaths_council_area[[#This Row],[North Lanarkshire]],weekly_covid_deaths_council_area[[#This Row],[South Lanarkshire]])</f>
        <v>18</v>
      </c>
      <c r="N49" s="62">
        <f>SUM(weekly_covid_deaths_council_area[[#This Row],[City of Edinburgh]],weekly_covid_deaths_council_area[[#This Row],[East Lothian]],weekly_covid_deaths_council_area[[#This Row],[Midlothian]],weekly_covid_deaths_council_area[[#This Row],[West Lothian]])</f>
        <v>16</v>
      </c>
      <c r="O49" s="62">
        <f>weekly_covid_deaths_council_area[[#This Row],[Orkney Islands]]</f>
        <v>0</v>
      </c>
      <c r="P49" s="62">
        <f>weekly_covid_deaths_council_area[[#This Row],[Shetland Islands]]</f>
        <v>0</v>
      </c>
      <c r="Q49" s="62">
        <f>SUM(weekly_covid_deaths_council_area[[#This Row],[Angus]],weekly_covid_deaths_council_area[[#This Row],[Dundee City]],weekly_covid_deaths_council_area[[#This Row],[Perth and Kinross]])</f>
        <v>15</v>
      </c>
      <c r="R49" s="62">
        <f>weekly_covid_deaths_council_area[[#This Row],[Na h-Eileanan Siar]]</f>
        <v>0</v>
      </c>
    </row>
    <row r="50" spans="1:18" ht="15.9" customHeight="1" x14ac:dyDescent="0.35">
      <c r="A50" s="14" t="s">
        <v>63</v>
      </c>
      <c r="B50" s="15">
        <v>45</v>
      </c>
      <c r="C50" s="16">
        <v>44508</v>
      </c>
      <c r="D50" s="20">
        <v>121</v>
      </c>
      <c r="E50" s="19">
        <v>15</v>
      </c>
      <c r="F50" s="19">
        <v>3</v>
      </c>
      <c r="G50" s="19">
        <f>weekly_covid_deaths_council_area[[#This Row],[Dumfries and Galloway]]</f>
        <v>3</v>
      </c>
      <c r="H50" s="19">
        <f>weekly_covid_deaths_council_area[[#This Row],[Fife]]</f>
        <v>15</v>
      </c>
      <c r="I50" s="19">
        <f>SUM(weekly_covid_deaths_council_area[[#This Row],[Clackmannanshire]],weekly_covid_deaths_council_area[[#This Row],[Falkirk]],weekly_covid_deaths_council_area[[#This Row],[Stirling]])</f>
        <v>8</v>
      </c>
      <c r="J50" s="19">
        <f>SUM(weekly_covid_deaths_council_area[[#This Row],[Aberdeen City]],weekly_covid_deaths_council_area[[#This Row],[Aberdeenshire]],weekly_covid_deaths_council_area[[#This Row],[Moray]])</f>
        <v>12</v>
      </c>
      <c r="K50"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26</v>
      </c>
      <c r="L50" s="19">
        <f>SUM(weekly_covid_deaths_council_area[[#This Row],[Highland]],weekly_covid_deaths_council_area[[#This Row],[Argyll and Bute]])</f>
        <v>1</v>
      </c>
      <c r="M50" s="62">
        <f>SUM(weekly_covid_deaths_council_area[[#This Row],[North Lanarkshire]],weekly_covid_deaths_council_area[[#This Row],[South Lanarkshire]])</f>
        <v>13</v>
      </c>
      <c r="N50" s="62">
        <f>SUM(weekly_covid_deaths_council_area[[#This Row],[City of Edinburgh]],weekly_covid_deaths_council_area[[#This Row],[East Lothian]],weekly_covid_deaths_council_area[[#This Row],[Midlothian]],weekly_covid_deaths_council_area[[#This Row],[West Lothian]])</f>
        <v>18</v>
      </c>
      <c r="O50" s="62">
        <f>weekly_covid_deaths_council_area[[#This Row],[Orkney Islands]]</f>
        <v>0</v>
      </c>
      <c r="P50" s="62">
        <f>weekly_covid_deaths_council_area[[#This Row],[Shetland Islands]]</f>
        <v>0</v>
      </c>
      <c r="Q50" s="62">
        <f>SUM(weekly_covid_deaths_council_area[[#This Row],[Angus]],weekly_covid_deaths_council_area[[#This Row],[Dundee City]],weekly_covid_deaths_council_area[[#This Row],[Perth and Kinross]])</f>
        <v>7</v>
      </c>
      <c r="R50" s="62">
        <f>weekly_covid_deaths_council_area[[#This Row],[Na h-Eileanan Siar]]</f>
        <v>0</v>
      </c>
    </row>
    <row r="51" spans="1:18" ht="15.9" customHeight="1" x14ac:dyDescent="0.35">
      <c r="A51" s="14" t="s">
        <v>63</v>
      </c>
      <c r="B51" s="15">
        <v>46</v>
      </c>
      <c r="C51" s="16">
        <v>44515</v>
      </c>
      <c r="D51" s="3">
        <v>97</v>
      </c>
      <c r="E51" s="19">
        <v>10</v>
      </c>
      <c r="F51" s="19">
        <v>3</v>
      </c>
      <c r="G51" s="19">
        <f>weekly_covid_deaths_council_area[[#This Row],[Dumfries and Galloway]]</f>
        <v>1</v>
      </c>
      <c r="H51" s="19">
        <f>weekly_covid_deaths_council_area[[#This Row],[Fife]]</f>
        <v>7</v>
      </c>
      <c r="I51" s="19">
        <f>SUM(weekly_covid_deaths_council_area[[#This Row],[Clackmannanshire]],weekly_covid_deaths_council_area[[#This Row],[Falkirk]],weekly_covid_deaths_council_area[[#This Row],[Stirling]])</f>
        <v>11</v>
      </c>
      <c r="J51" s="19">
        <f>SUM(weekly_covid_deaths_council_area[[#This Row],[Aberdeen City]],weekly_covid_deaths_council_area[[#This Row],[Aberdeenshire]],weekly_covid_deaths_council_area[[#This Row],[Moray]])</f>
        <v>9</v>
      </c>
      <c r="K51" s="19">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1" s="19">
        <f>SUM(weekly_covid_deaths_council_area[[#This Row],[Highland]],weekly_covid_deaths_council_area[[#This Row],[Argyll and Bute]])</f>
        <v>3</v>
      </c>
      <c r="M51" s="62">
        <f>SUM(weekly_covid_deaths_council_area[[#This Row],[North Lanarkshire]],weekly_covid_deaths_council_area[[#This Row],[South Lanarkshire]])</f>
        <v>9</v>
      </c>
      <c r="N51" s="62">
        <f>SUM(weekly_covid_deaths_council_area[[#This Row],[City of Edinburgh]],weekly_covid_deaths_council_area[[#This Row],[East Lothian]],weekly_covid_deaths_council_area[[#This Row],[Midlothian]],weekly_covid_deaths_council_area[[#This Row],[West Lothian]])</f>
        <v>13</v>
      </c>
      <c r="O51" s="62">
        <f>weekly_covid_deaths_council_area[[#This Row],[Orkney Islands]]</f>
        <v>0</v>
      </c>
      <c r="P51" s="62">
        <f>weekly_covid_deaths_council_area[[#This Row],[Shetland Islands]]</f>
        <v>0</v>
      </c>
      <c r="Q51" s="62">
        <f>SUM(weekly_covid_deaths_council_area[[#This Row],[Angus]],weekly_covid_deaths_council_area[[#This Row],[Dundee City]],weekly_covid_deaths_council_area[[#This Row],[Perth and Kinross]])</f>
        <v>10</v>
      </c>
      <c r="R51" s="62">
        <f>weekly_covid_deaths_council_area[[#This Row],[Na h-Eileanan Siar]]</f>
        <v>1</v>
      </c>
    </row>
    <row r="52" spans="1:18" ht="15.9" customHeight="1" x14ac:dyDescent="0.35">
      <c r="A52" s="14" t="s">
        <v>63</v>
      </c>
      <c r="B52" s="15">
        <v>47</v>
      </c>
      <c r="C52" s="16">
        <v>44522</v>
      </c>
      <c r="D52" s="21">
        <v>99</v>
      </c>
      <c r="E52" s="25">
        <v>10</v>
      </c>
      <c r="F52" s="25">
        <v>0</v>
      </c>
      <c r="G52" s="25">
        <f>weekly_covid_deaths_council_area[[#This Row],[Dumfries and Galloway]]</f>
        <v>1</v>
      </c>
      <c r="H52" s="25">
        <f>weekly_covid_deaths_council_area[[#This Row],[Fife]]</f>
        <v>11</v>
      </c>
      <c r="I52" s="25">
        <f>SUM(weekly_covid_deaths_council_area[[#This Row],[Clackmannanshire]],weekly_covid_deaths_council_area[[#This Row],[Falkirk]],weekly_covid_deaths_council_area[[#This Row],[Stirling]])</f>
        <v>9</v>
      </c>
      <c r="J52" s="25">
        <f>SUM(weekly_covid_deaths_council_area[[#This Row],[Aberdeen City]],weekly_covid_deaths_council_area[[#This Row],[Aberdeenshire]],weekly_covid_deaths_council_area[[#This Row],[Moray]])</f>
        <v>7</v>
      </c>
      <c r="K52"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2" s="25">
        <f>SUM(weekly_covid_deaths_council_area[[#This Row],[Highland]],weekly_covid_deaths_council_area[[#This Row],[Argyll and Bute]])</f>
        <v>10</v>
      </c>
      <c r="M52" s="62">
        <f>SUM(weekly_covid_deaths_council_area[[#This Row],[North Lanarkshire]],weekly_covid_deaths_council_area[[#This Row],[South Lanarkshire]])</f>
        <v>13</v>
      </c>
      <c r="N52" s="62">
        <f>SUM(weekly_covid_deaths_council_area[[#This Row],[City of Edinburgh]],weekly_covid_deaths_council_area[[#This Row],[East Lothian]],weekly_covid_deaths_council_area[[#This Row],[Midlothian]],weekly_covid_deaths_council_area[[#This Row],[West Lothian]])</f>
        <v>4</v>
      </c>
      <c r="O52" s="62">
        <f>weekly_covid_deaths_council_area[[#This Row],[Orkney Islands]]</f>
        <v>1</v>
      </c>
      <c r="P52" s="62">
        <f>weekly_covid_deaths_council_area[[#This Row],[Shetland Islands]]</f>
        <v>0</v>
      </c>
      <c r="Q52" s="62">
        <f>SUM(weekly_covid_deaths_council_area[[#This Row],[Angus]],weekly_covid_deaths_council_area[[#This Row],[Dundee City]],weekly_covid_deaths_council_area[[#This Row],[Perth and Kinross]])</f>
        <v>12</v>
      </c>
      <c r="R52" s="62">
        <f>weekly_covid_deaths_council_area[[#This Row],[Na h-Eileanan Siar]]</f>
        <v>1</v>
      </c>
    </row>
    <row r="53" spans="1:18" ht="15.9" customHeight="1" x14ac:dyDescent="0.35">
      <c r="A53" s="14" t="s">
        <v>63</v>
      </c>
      <c r="B53" s="15">
        <v>48</v>
      </c>
      <c r="C53" s="16">
        <v>44529</v>
      </c>
      <c r="D53" s="21">
        <v>91</v>
      </c>
      <c r="E53" s="54">
        <v>6</v>
      </c>
      <c r="F53" s="54">
        <v>5</v>
      </c>
      <c r="G53" s="54">
        <f>weekly_covid_deaths_council_area[[#This Row],[Dumfries and Galloway]]</f>
        <v>2</v>
      </c>
      <c r="H53" s="54">
        <f>weekly_covid_deaths_council_area[[#This Row],[Fife]]</f>
        <v>4</v>
      </c>
      <c r="I53" s="54">
        <f>SUM(weekly_covid_deaths_council_area[[#This Row],[Clackmannanshire]],weekly_covid_deaths_council_area[[#This Row],[Falkirk]],weekly_covid_deaths_council_area[[#This Row],[Stirling]])</f>
        <v>12</v>
      </c>
      <c r="J53" s="54">
        <f>SUM(weekly_covid_deaths_council_area[[#This Row],[Aberdeen City]],weekly_covid_deaths_council_area[[#This Row],[Aberdeenshire]],weekly_covid_deaths_council_area[[#This Row],[Moray]])</f>
        <v>10</v>
      </c>
      <c r="K53" s="54">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3" s="54">
        <f>SUM(weekly_covid_deaths_council_area[[#This Row],[Highland]],weekly_covid_deaths_council_area[[#This Row],[Argyll and Bute]])</f>
        <v>2</v>
      </c>
      <c r="M53" s="62">
        <f>SUM(weekly_covid_deaths_council_area[[#This Row],[North Lanarkshire]],weekly_covid_deaths_council_area[[#This Row],[South Lanarkshire]])</f>
        <v>13</v>
      </c>
      <c r="N53" s="62">
        <f>SUM(weekly_covid_deaths_council_area[[#This Row],[City of Edinburgh]],weekly_covid_deaths_council_area[[#This Row],[East Lothian]],weekly_covid_deaths_council_area[[#This Row],[Midlothian]],weekly_covid_deaths_council_area[[#This Row],[West Lothian]])</f>
        <v>8</v>
      </c>
      <c r="O53" s="62">
        <f>weekly_covid_deaths_council_area[[#This Row],[Orkney Islands]]</f>
        <v>1</v>
      </c>
      <c r="P53" s="62">
        <f>weekly_covid_deaths_council_area[[#This Row],[Shetland Islands]]</f>
        <v>0</v>
      </c>
      <c r="Q53" s="62">
        <f>SUM(weekly_covid_deaths_council_area[[#This Row],[Angus]],weekly_covid_deaths_council_area[[#This Row],[Dundee City]],weekly_covid_deaths_council_area[[#This Row],[Perth and Kinross]])</f>
        <v>7</v>
      </c>
      <c r="R53" s="62">
        <f>weekly_covid_deaths_council_area[[#This Row],[Na h-Eileanan Siar]]</f>
        <v>1</v>
      </c>
    </row>
    <row r="54" spans="1:18" ht="15.9" customHeight="1" x14ac:dyDescent="0.35">
      <c r="A54" s="14" t="s">
        <v>63</v>
      </c>
      <c r="B54" s="15">
        <v>49</v>
      </c>
      <c r="C54" s="16">
        <v>44536</v>
      </c>
      <c r="D54" s="21">
        <v>86</v>
      </c>
      <c r="E54" s="54">
        <v>11</v>
      </c>
      <c r="F54" s="54">
        <v>4</v>
      </c>
      <c r="G54" s="54">
        <f>weekly_covid_deaths_council_area[[#This Row],[Dumfries and Galloway]]</f>
        <v>3</v>
      </c>
      <c r="H54" s="54">
        <f>weekly_covid_deaths_council_area[[#This Row],[Fife]]</f>
        <v>8</v>
      </c>
      <c r="I54" s="54">
        <f>SUM(weekly_covid_deaths_council_area[[#This Row],[Clackmannanshire]],weekly_covid_deaths_council_area[[#This Row],[Falkirk]],weekly_covid_deaths_council_area[[#This Row],[Stirling]])</f>
        <v>4</v>
      </c>
      <c r="J54" s="54">
        <f>SUM(weekly_covid_deaths_council_area[[#This Row],[Aberdeen City]],weekly_covid_deaths_council_area[[#This Row],[Aberdeenshire]],weekly_covid_deaths_council_area[[#This Row],[Moray]])</f>
        <v>17</v>
      </c>
      <c r="K54" s="54">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16</v>
      </c>
      <c r="L54" s="54">
        <f>SUM(weekly_covid_deaths_council_area[[#This Row],[Highland]],weekly_covid_deaths_council_area[[#This Row],[Argyll and Bute]])</f>
        <v>3</v>
      </c>
      <c r="M54" s="62">
        <f>SUM(weekly_covid_deaths_council_area[[#This Row],[North Lanarkshire]],weekly_covid_deaths_council_area[[#This Row],[South Lanarkshire]])</f>
        <v>10</v>
      </c>
      <c r="N54" s="62">
        <f>SUM(weekly_covid_deaths_council_area[[#This Row],[City of Edinburgh]],weekly_covid_deaths_council_area[[#This Row],[East Lothian]],weekly_covid_deaths_council_area[[#This Row],[Midlothian]],weekly_covid_deaths_council_area[[#This Row],[West Lothian]])</f>
        <v>6</v>
      </c>
      <c r="O54" s="62">
        <f>weekly_covid_deaths_council_area[[#This Row],[Orkney Islands]]</f>
        <v>0</v>
      </c>
      <c r="P54" s="62">
        <f>weekly_covid_deaths_council_area[[#This Row],[Shetland Islands]]</f>
        <v>0</v>
      </c>
      <c r="Q54" s="62">
        <f>SUM(weekly_covid_deaths_council_area[[#This Row],[Angus]],weekly_covid_deaths_council_area[[#This Row],[Dundee City]],weekly_covid_deaths_council_area[[#This Row],[Perth and Kinross]])</f>
        <v>4</v>
      </c>
      <c r="R54" s="62">
        <f>weekly_covid_deaths_council_area[[#This Row],[Na h-Eileanan Siar]]</f>
        <v>0</v>
      </c>
    </row>
    <row r="55" spans="1:18" ht="15.9" customHeight="1" x14ac:dyDescent="0.35">
      <c r="A55" s="14" t="s">
        <v>63</v>
      </c>
      <c r="B55" s="15">
        <v>50</v>
      </c>
      <c r="C55" s="16">
        <v>44543</v>
      </c>
      <c r="D55" s="21">
        <v>73</v>
      </c>
      <c r="E55" s="54">
        <v>4</v>
      </c>
      <c r="F55" s="54">
        <v>1</v>
      </c>
      <c r="G55" s="54">
        <f>weekly_covid_deaths_council_area[[#This Row],[Dumfries and Galloway]]</f>
        <v>2</v>
      </c>
      <c r="H55" s="54">
        <f>weekly_covid_deaths_council_area[[#This Row],[Fife]]</f>
        <v>3</v>
      </c>
      <c r="I55" s="54">
        <f>SUM(weekly_covid_deaths_council_area[[#This Row],[Clackmannanshire]],weekly_covid_deaths_council_area[[#This Row],[Falkirk]],weekly_covid_deaths_council_area[[#This Row],[Stirling]])</f>
        <v>4</v>
      </c>
      <c r="J55" s="54">
        <f>SUM(weekly_covid_deaths_council_area[[#This Row],[Aberdeen City]],weekly_covid_deaths_council_area[[#This Row],[Aberdeenshire]],weekly_covid_deaths_council_area[[#This Row],[Moray]])</f>
        <v>6</v>
      </c>
      <c r="K55" s="54">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5" s="54">
        <f>SUM(weekly_covid_deaths_council_area[[#This Row],[Highland]],weekly_covid_deaths_council_area[[#This Row],[Argyll and Bute]])</f>
        <v>3</v>
      </c>
      <c r="M55" s="62">
        <f>SUM(weekly_covid_deaths_council_area[[#This Row],[North Lanarkshire]],weekly_covid_deaths_council_area[[#This Row],[South Lanarkshire]])</f>
        <v>10</v>
      </c>
      <c r="N55" s="62">
        <f>SUM(weekly_covid_deaths_council_area[[#This Row],[City of Edinburgh]],weekly_covid_deaths_council_area[[#This Row],[East Lothian]],weekly_covid_deaths_council_area[[#This Row],[Midlothian]],weekly_covid_deaths_council_area[[#This Row],[West Lothian]])</f>
        <v>13</v>
      </c>
      <c r="O55" s="62">
        <f>weekly_covid_deaths_council_area[[#This Row],[Orkney Islands]]</f>
        <v>0</v>
      </c>
      <c r="P55" s="62">
        <f>weekly_covid_deaths_council_area[[#This Row],[Shetland Islands]]</f>
        <v>0</v>
      </c>
      <c r="Q55" s="62">
        <f>SUM(weekly_covid_deaths_council_area[[#This Row],[Angus]],weekly_covid_deaths_council_area[[#This Row],[Dundee City]],weekly_covid_deaths_council_area[[#This Row],[Perth and Kinross]])</f>
        <v>7</v>
      </c>
      <c r="R55" s="62">
        <f>weekly_covid_deaths_council_area[[#This Row],[Na h-Eileanan Siar]]</f>
        <v>0</v>
      </c>
    </row>
    <row r="56" spans="1:18" ht="15.9" customHeight="1" x14ac:dyDescent="0.35">
      <c r="A56" s="14" t="s">
        <v>63</v>
      </c>
      <c r="B56" s="15">
        <v>51</v>
      </c>
      <c r="C56" s="16">
        <v>44550</v>
      </c>
      <c r="D56" s="21">
        <v>55</v>
      </c>
      <c r="E56" s="54">
        <v>6</v>
      </c>
      <c r="F56" s="54">
        <v>1</v>
      </c>
      <c r="G56" s="54">
        <f>weekly_covid_deaths_council_area[[#This Row],[Dumfries and Galloway]]</f>
        <v>1</v>
      </c>
      <c r="H56" s="54">
        <f>weekly_covid_deaths_council_area[[#This Row],[Fife]]</f>
        <v>3</v>
      </c>
      <c r="I56" s="54">
        <f>SUM(weekly_covid_deaths_council_area[[#This Row],[Clackmannanshire]],weekly_covid_deaths_council_area[[#This Row],[Falkirk]],weekly_covid_deaths_council_area[[#This Row],[Stirling]])</f>
        <v>2</v>
      </c>
      <c r="J56" s="54">
        <f>SUM(weekly_covid_deaths_council_area[[#This Row],[Aberdeen City]],weekly_covid_deaths_council_area[[#This Row],[Aberdeenshire]],weekly_covid_deaths_council_area[[#This Row],[Moray]])</f>
        <v>2</v>
      </c>
      <c r="K56" s="54">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13</v>
      </c>
      <c r="L56" s="54">
        <f>SUM(weekly_covid_deaths_council_area[[#This Row],[Highland]],weekly_covid_deaths_council_area[[#This Row],[Argyll and Bute]])</f>
        <v>3</v>
      </c>
      <c r="M56" s="62">
        <f>SUM(weekly_covid_deaths_council_area[[#This Row],[North Lanarkshire]],weekly_covid_deaths_council_area[[#This Row],[South Lanarkshire]])</f>
        <v>11</v>
      </c>
      <c r="N56" s="62">
        <f>SUM(weekly_covid_deaths_council_area[[#This Row],[City of Edinburgh]],weekly_covid_deaths_council_area[[#This Row],[East Lothian]],weekly_covid_deaths_council_area[[#This Row],[Midlothian]],weekly_covid_deaths_council_area[[#This Row],[West Lothian]])</f>
        <v>9</v>
      </c>
      <c r="O56" s="62">
        <f>weekly_covid_deaths_council_area[[#This Row],[Orkney Islands]]</f>
        <v>0</v>
      </c>
      <c r="P56" s="62">
        <f>weekly_covid_deaths_council_area[[#This Row],[Shetland Islands]]</f>
        <v>0</v>
      </c>
      <c r="Q56" s="62">
        <f>SUM(weekly_covid_deaths_council_area[[#This Row],[Angus]],weekly_covid_deaths_council_area[[#This Row],[Dundee City]],weekly_covid_deaths_council_area[[#This Row],[Perth and Kinross]])</f>
        <v>3</v>
      </c>
      <c r="R56" s="62">
        <f>weekly_covid_deaths_council_area[[#This Row],[Na h-Eileanan Siar]]</f>
        <v>1</v>
      </c>
    </row>
    <row r="57" spans="1:18" ht="15.9" customHeight="1" x14ac:dyDescent="0.35">
      <c r="A57" s="14" t="s">
        <v>63</v>
      </c>
      <c r="B57" s="15">
        <v>52</v>
      </c>
      <c r="C57" s="16">
        <v>44557</v>
      </c>
      <c r="D57" s="21">
        <v>47</v>
      </c>
      <c r="E57" s="54">
        <v>4</v>
      </c>
      <c r="F57" s="54">
        <v>0</v>
      </c>
      <c r="G57" s="54">
        <f>weekly_covid_deaths_council_area[[#This Row],[Dumfries and Galloway]]</f>
        <v>3</v>
      </c>
      <c r="H57" s="54">
        <f>weekly_covid_deaths_council_area[[#This Row],[Fife]]</f>
        <v>1</v>
      </c>
      <c r="I57" s="54">
        <f>SUM(weekly_covid_deaths_council_area[[#This Row],[Clackmannanshire]],weekly_covid_deaths_council_area[[#This Row],[Falkirk]],weekly_covid_deaths_council_area[[#This Row],[Stirling]])</f>
        <v>3</v>
      </c>
      <c r="J57" s="54">
        <f>SUM(weekly_covid_deaths_council_area[[#This Row],[Aberdeen City]],weekly_covid_deaths_council_area[[#This Row],[Aberdeenshire]],weekly_covid_deaths_council_area[[#This Row],[Moray]])</f>
        <v>4</v>
      </c>
      <c r="K57" s="54">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v>
      </c>
      <c r="L57" s="54">
        <f>SUM(weekly_covid_deaths_council_area[[#This Row],[Highland]],weekly_covid_deaths_council_area[[#This Row],[Argyll and Bute]])</f>
        <v>3</v>
      </c>
      <c r="M57" s="62">
        <f>SUM(weekly_covid_deaths_council_area[[#This Row],[North Lanarkshire]],weekly_covid_deaths_council_area[[#This Row],[South Lanarkshire]])</f>
        <v>4</v>
      </c>
      <c r="N57" s="62">
        <f>SUM(weekly_covid_deaths_council_area[[#This Row],[City of Edinburgh]],weekly_covid_deaths_council_area[[#This Row],[East Lothian]],weekly_covid_deaths_council_area[[#This Row],[Midlothian]],weekly_covid_deaths_council_area[[#This Row],[West Lothian]])</f>
        <v>9</v>
      </c>
      <c r="O57" s="62">
        <f>weekly_covid_deaths_council_area[[#This Row],[Orkney Islands]]</f>
        <v>0</v>
      </c>
      <c r="P57" s="62">
        <f>weekly_covid_deaths_council_area[[#This Row],[Shetland Islands]]</f>
        <v>0</v>
      </c>
      <c r="Q57" s="62">
        <f>SUM(weekly_covid_deaths_council_area[[#This Row],[Angus]],weekly_covid_deaths_council_area[[#This Row],[Dundee City]],weekly_covid_deaths_council_area[[#This Row],[Perth and Kinross]])</f>
        <v>6</v>
      </c>
      <c r="R57" s="62">
        <f>weekly_covid_deaths_council_area[[#This Row],[Na h-Eileanan Siar]]</f>
        <v>2</v>
      </c>
    </row>
  </sheetData>
  <hyperlinks>
    <hyperlink ref="A4" location="Contents!A1" display="Back to table of contents" xr:uid="{00000000-0004-0000-0400-000000000000}"/>
  </hyperlinks>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57"/>
  <sheetViews>
    <sheetView zoomScaleNormal="100" workbookViewId="0"/>
  </sheetViews>
  <sheetFormatPr defaultColWidth="9.08984375" defaultRowHeight="15.5" x14ac:dyDescent="0.35"/>
  <cols>
    <col min="1" max="3" width="16.6328125" style="11" customWidth="1"/>
    <col min="4" max="36" width="21.6328125" style="11" customWidth="1"/>
    <col min="37" max="16384" width="9.08984375" style="11"/>
  </cols>
  <sheetData>
    <row r="1" spans="1:36" s="5" customFormat="1" x14ac:dyDescent="0.35">
      <c r="A1" s="4" t="s">
        <v>168</v>
      </c>
    </row>
    <row r="2" spans="1:36" s="5" customFormat="1" x14ac:dyDescent="0.35">
      <c r="A2" s="6" t="s">
        <v>107</v>
      </c>
    </row>
    <row r="3" spans="1:36" s="5" customFormat="1" x14ac:dyDescent="0.35">
      <c r="A3" s="6" t="s">
        <v>49</v>
      </c>
    </row>
    <row r="4" spans="1:36" s="5" customFormat="1" ht="30" customHeight="1" x14ac:dyDescent="0.35">
      <c r="A4" s="7" t="s">
        <v>53</v>
      </c>
    </row>
    <row r="5" spans="1:36" ht="47.15" customHeight="1" thickBot="1" x14ac:dyDescent="0.4">
      <c r="A5" s="12" t="s">
        <v>86</v>
      </c>
      <c r="B5" s="13" t="s">
        <v>57</v>
      </c>
      <c r="C5" s="13" t="s">
        <v>85</v>
      </c>
      <c r="D5" s="9"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26" t="s">
        <v>26</v>
      </c>
      <c r="AD5" s="26" t="s">
        <v>27</v>
      </c>
      <c r="AE5" s="26" t="s">
        <v>28</v>
      </c>
      <c r="AF5" s="26" t="s">
        <v>29</v>
      </c>
      <c r="AG5" s="26" t="s">
        <v>30</v>
      </c>
      <c r="AH5" s="26" t="s">
        <v>31</v>
      </c>
      <c r="AI5" s="26" t="s">
        <v>32</v>
      </c>
      <c r="AJ5" s="26" t="s">
        <v>33</v>
      </c>
    </row>
    <row r="6" spans="1:36" ht="30" customHeight="1" x14ac:dyDescent="0.35">
      <c r="A6" s="14">
        <v>2021</v>
      </c>
      <c r="B6" s="15">
        <v>1</v>
      </c>
      <c r="C6" s="16">
        <v>44200</v>
      </c>
      <c r="D6" s="21">
        <f>SUM(weekly_covid_deaths_council_area[[#This Row],[Aberdeen City]:[West Lothian]])</f>
        <v>392</v>
      </c>
      <c r="E6" s="25">
        <v>20</v>
      </c>
      <c r="F6" s="25">
        <v>16</v>
      </c>
      <c r="G6" s="25">
        <v>4</v>
      </c>
      <c r="H6" s="25">
        <v>1</v>
      </c>
      <c r="I6" s="25">
        <v>34</v>
      </c>
      <c r="J6" s="25">
        <v>2</v>
      </c>
      <c r="K6" s="25">
        <v>4</v>
      </c>
      <c r="L6" s="25">
        <v>8</v>
      </c>
      <c r="M6" s="25">
        <v>17</v>
      </c>
      <c r="N6" s="25">
        <v>6</v>
      </c>
      <c r="O6" s="25">
        <v>3</v>
      </c>
      <c r="P6" s="25">
        <v>7</v>
      </c>
      <c r="Q6" s="25">
        <v>11</v>
      </c>
      <c r="R6" s="25">
        <v>28</v>
      </c>
      <c r="S6" s="25">
        <v>50</v>
      </c>
      <c r="T6" s="25">
        <v>0</v>
      </c>
      <c r="U6" s="25">
        <v>10</v>
      </c>
      <c r="V6" s="25">
        <v>5</v>
      </c>
      <c r="W6" s="25">
        <v>1</v>
      </c>
      <c r="X6" s="25">
        <v>1</v>
      </c>
      <c r="Y6" s="25">
        <v>19</v>
      </c>
      <c r="Z6" s="25">
        <v>53</v>
      </c>
      <c r="AA6" s="25">
        <v>0</v>
      </c>
      <c r="AB6" s="25">
        <v>13</v>
      </c>
      <c r="AC6" s="25">
        <v>34</v>
      </c>
      <c r="AD6" s="25">
        <v>3</v>
      </c>
      <c r="AE6" s="25">
        <v>0</v>
      </c>
      <c r="AF6" s="25">
        <v>0</v>
      </c>
      <c r="AG6" s="25">
        <v>24</v>
      </c>
      <c r="AH6" s="25">
        <v>4</v>
      </c>
      <c r="AI6" s="25">
        <v>4</v>
      </c>
      <c r="AJ6" s="25">
        <v>10</v>
      </c>
    </row>
    <row r="7" spans="1:36" ht="15.9" customHeight="1" x14ac:dyDescent="0.35">
      <c r="A7" s="14">
        <v>2021</v>
      </c>
      <c r="B7" s="15">
        <v>2</v>
      </c>
      <c r="C7" s="16">
        <v>44207</v>
      </c>
      <c r="D7" s="21">
        <f>SUM(weekly_covid_deaths_council_area[[#This Row],[Aberdeen City]:[West Lothian]])</f>
        <v>375</v>
      </c>
      <c r="E7" s="25">
        <v>10</v>
      </c>
      <c r="F7" s="25">
        <v>11</v>
      </c>
      <c r="G7" s="25">
        <v>8</v>
      </c>
      <c r="H7" s="25">
        <v>0</v>
      </c>
      <c r="I7" s="25">
        <v>40</v>
      </c>
      <c r="J7" s="25">
        <v>2</v>
      </c>
      <c r="K7" s="25">
        <v>20</v>
      </c>
      <c r="L7" s="25">
        <v>16</v>
      </c>
      <c r="M7" s="25">
        <v>13</v>
      </c>
      <c r="N7" s="25">
        <v>9</v>
      </c>
      <c r="O7" s="25">
        <v>1</v>
      </c>
      <c r="P7" s="25">
        <v>10</v>
      </c>
      <c r="Q7" s="25">
        <v>9</v>
      </c>
      <c r="R7" s="25">
        <v>34</v>
      </c>
      <c r="S7" s="25">
        <v>45</v>
      </c>
      <c r="T7" s="25">
        <v>1</v>
      </c>
      <c r="U7" s="25">
        <v>8</v>
      </c>
      <c r="V7" s="25">
        <v>2</v>
      </c>
      <c r="W7" s="25">
        <v>0</v>
      </c>
      <c r="X7" s="25">
        <v>0</v>
      </c>
      <c r="Y7" s="25">
        <v>19</v>
      </c>
      <c r="Z7" s="25">
        <v>30</v>
      </c>
      <c r="AA7" s="25">
        <v>0</v>
      </c>
      <c r="AB7" s="25">
        <v>18</v>
      </c>
      <c r="AC7" s="25">
        <v>11</v>
      </c>
      <c r="AD7" s="25">
        <v>3</v>
      </c>
      <c r="AE7" s="25">
        <v>2</v>
      </c>
      <c r="AF7" s="25">
        <v>11</v>
      </c>
      <c r="AG7" s="25">
        <v>19</v>
      </c>
      <c r="AH7" s="25">
        <v>5</v>
      </c>
      <c r="AI7" s="25">
        <v>12</v>
      </c>
      <c r="AJ7" s="25">
        <v>6</v>
      </c>
    </row>
    <row r="8" spans="1:36" ht="15.9" customHeight="1" x14ac:dyDescent="0.35">
      <c r="A8" s="14">
        <v>2021</v>
      </c>
      <c r="B8" s="15">
        <v>3</v>
      </c>
      <c r="C8" s="16">
        <v>44214</v>
      </c>
      <c r="D8" s="21">
        <f>SUM(weekly_covid_deaths_council_area[[#This Row],[Aberdeen City]:[West Lothian]])</f>
        <v>452</v>
      </c>
      <c r="E8" s="25">
        <v>27</v>
      </c>
      <c r="F8" s="25">
        <v>14</v>
      </c>
      <c r="G8" s="25">
        <v>10</v>
      </c>
      <c r="H8" s="25">
        <v>2</v>
      </c>
      <c r="I8" s="25">
        <v>24</v>
      </c>
      <c r="J8" s="25">
        <v>8</v>
      </c>
      <c r="K8" s="25">
        <v>19</v>
      </c>
      <c r="L8" s="25">
        <v>9</v>
      </c>
      <c r="M8" s="25">
        <v>16</v>
      </c>
      <c r="N8" s="25">
        <v>6</v>
      </c>
      <c r="O8" s="25">
        <v>7</v>
      </c>
      <c r="P8" s="25">
        <v>5</v>
      </c>
      <c r="Q8" s="25">
        <v>10</v>
      </c>
      <c r="R8" s="25">
        <v>33</v>
      </c>
      <c r="S8" s="25">
        <v>43</v>
      </c>
      <c r="T8" s="25">
        <v>16</v>
      </c>
      <c r="U8" s="25">
        <v>13</v>
      </c>
      <c r="V8" s="25">
        <v>1</v>
      </c>
      <c r="W8" s="25">
        <v>3</v>
      </c>
      <c r="X8" s="25">
        <v>0</v>
      </c>
      <c r="Y8" s="25">
        <v>22</v>
      </c>
      <c r="Z8" s="25">
        <v>47</v>
      </c>
      <c r="AA8" s="25">
        <v>0</v>
      </c>
      <c r="AB8" s="25">
        <v>29</v>
      </c>
      <c r="AC8" s="25">
        <v>20</v>
      </c>
      <c r="AD8" s="25">
        <v>9</v>
      </c>
      <c r="AE8" s="25">
        <v>1</v>
      </c>
      <c r="AF8" s="25">
        <v>9</v>
      </c>
      <c r="AG8" s="25">
        <v>28</v>
      </c>
      <c r="AH8" s="25">
        <v>9</v>
      </c>
      <c r="AI8" s="25">
        <v>8</v>
      </c>
      <c r="AJ8" s="25">
        <v>4</v>
      </c>
    </row>
    <row r="9" spans="1:36" ht="15.9" customHeight="1" x14ac:dyDescent="0.35">
      <c r="A9" s="14">
        <v>2021</v>
      </c>
      <c r="B9" s="15">
        <v>4</v>
      </c>
      <c r="C9" s="16">
        <v>44221</v>
      </c>
      <c r="D9" s="21">
        <f>SUM(weekly_covid_deaths_council_area[[#This Row],[Aberdeen City]:[West Lothian]])</f>
        <v>446</v>
      </c>
      <c r="E9" s="25">
        <v>15</v>
      </c>
      <c r="F9" s="25">
        <v>17</v>
      </c>
      <c r="G9" s="25">
        <v>16</v>
      </c>
      <c r="H9" s="25">
        <v>2</v>
      </c>
      <c r="I9" s="25">
        <v>40</v>
      </c>
      <c r="J9" s="25">
        <v>7</v>
      </c>
      <c r="K9" s="25">
        <v>12</v>
      </c>
      <c r="L9" s="25">
        <v>10</v>
      </c>
      <c r="M9" s="25">
        <v>14</v>
      </c>
      <c r="N9" s="25">
        <v>9</v>
      </c>
      <c r="O9" s="25">
        <v>5</v>
      </c>
      <c r="P9" s="25">
        <v>5</v>
      </c>
      <c r="Q9" s="25">
        <v>12</v>
      </c>
      <c r="R9" s="25">
        <v>27</v>
      </c>
      <c r="S9" s="25">
        <v>67</v>
      </c>
      <c r="T9" s="25">
        <v>18</v>
      </c>
      <c r="U9" s="25">
        <v>11</v>
      </c>
      <c r="V9" s="25">
        <v>8</v>
      </c>
      <c r="W9" s="25">
        <v>2</v>
      </c>
      <c r="X9" s="25">
        <v>0</v>
      </c>
      <c r="Y9" s="25">
        <v>17</v>
      </c>
      <c r="Z9" s="25">
        <v>41</v>
      </c>
      <c r="AA9" s="25">
        <v>0</v>
      </c>
      <c r="AB9" s="25">
        <v>16</v>
      </c>
      <c r="AC9" s="25">
        <v>11</v>
      </c>
      <c r="AD9" s="25">
        <v>9</v>
      </c>
      <c r="AE9" s="25">
        <v>0</v>
      </c>
      <c r="AF9" s="25">
        <v>13</v>
      </c>
      <c r="AG9" s="25">
        <v>28</v>
      </c>
      <c r="AH9" s="25">
        <v>6</v>
      </c>
      <c r="AI9" s="25">
        <v>3</v>
      </c>
      <c r="AJ9" s="25">
        <v>5</v>
      </c>
    </row>
    <row r="10" spans="1:36" ht="15.9" customHeight="1" x14ac:dyDescent="0.35">
      <c r="A10" s="14">
        <v>2021</v>
      </c>
      <c r="B10" s="15">
        <v>5</v>
      </c>
      <c r="C10" s="16">
        <v>44228</v>
      </c>
      <c r="D10" s="21">
        <f>SUM(weekly_covid_deaths_council_area[[#This Row],[Aberdeen City]:[West Lothian]])</f>
        <v>380</v>
      </c>
      <c r="E10" s="25">
        <v>18</v>
      </c>
      <c r="F10" s="25">
        <v>7</v>
      </c>
      <c r="G10" s="25">
        <v>14</v>
      </c>
      <c r="H10" s="25">
        <v>3</v>
      </c>
      <c r="I10" s="25">
        <v>28</v>
      </c>
      <c r="J10" s="25">
        <v>1</v>
      </c>
      <c r="K10" s="25">
        <v>13</v>
      </c>
      <c r="L10" s="25">
        <v>13</v>
      </c>
      <c r="M10" s="25">
        <v>14</v>
      </c>
      <c r="N10" s="25">
        <v>13</v>
      </c>
      <c r="O10" s="25">
        <v>7</v>
      </c>
      <c r="P10" s="25">
        <v>4</v>
      </c>
      <c r="Q10" s="25">
        <v>15</v>
      </c>
      <c r="R10" s="25">
        <v>17</v>
      </c>
      <c r="S10" s="25">
        <v>57</v>
      </c>
      <c r="T10" s="25">
        <v>11</v>
      </c>
      <c r="U10" s="25">
        <v>4</v>
      </c>
      <c r="V10" s="25">
        <v>6</v>
      </c>
      <c r="W10" s="25">
        <v>3</v>
      </c>
      <c r="X10" s="25">
        <v>1</v>
      </c>
      <c r="Y10" s="25">
        <v>9</v>
      </c>
      <c r="Z10" s="25">
        <v>37</v>
      </c>
      <c r="AA10" s="25">
        <v>1</v>
      </c>
      <c r="AB10" s="25">
        <v>12</v>
      </c>
      <c r="AC10" s="25">
        <v>21</v>
      </c>
      <c r="AD10" s="25">
        <v>6</v>
      </c>
      <c r="AE10" s="25">
        <v>0</v>
      </c>
      <c r="AF10" s="25">
        <v>4</v>
      </c>
      <c r="AG10" s="25">
        <v>28</v>
      </c>
      <c r="AH10" s="25">
        <v>5</v>
      </c>
      <c r="AI10" s="25">
        <v>5</v>
      </c>
      <c r="AJ10" s="25">
        <v>3</v>
      </c>
    </row>
    <row r="11" spans="1:36" ht="15.9" customHeight="1" x14ac:dyDescent="0.35">
      <c r="A11" s="14">
        <v>2021</v>
      </c>
      <c r="B11" s="15">
        <v>6</v>
      </c>
      <c r="C11" s="16">
        <v>44235</v>
      </c>
      <c r="D11" s="21">
        <f>SUM(weekly_covid_deaths_council_area[[#This Row],[Aberdeen City]:[West Lothian]])</f>
        <v>326</v>
      </c>
      <c r="E11" s="25">
        <v>11</v>
      </c>
      <c r="F11" s="25">
        <v>6</v>
      </c>
      <c r="G11" s="25">
        <v>7</v>
      </c>
      <c r="H11" s="25">
        <v>2</v>
      </c>
      <c r="I11" s="25">
        <v>20</v>
      </c>
      <c r="J11" s="25">
        <v>5</v>
      </c>
      <c r="K11" s="25">
        <v>7</v>
      </c>
      <c r="L11" s="25">
        <v>8</v>
      </c>
      <c r="M11" s="25">
        <v>15</v>
      </c>
      <c r="N11" s="25">
        <v>4</v>
      </c>
      <c r="O11" s="25">
        <v>5</v>
      </c>
      <c r="P11" s="25">
        <v>8</v>
      </c>
      <c r="Q11" s="25">
        <v>22</v>
      </c>
      <c r="R11" s="25">
        <v>12</v>
      </c>
      <c r="S11" s="25">
        <v>40</v>
      </c>
      <c r="T11" s="25">
        <v>9</v>
      </c>
      <c r="U11" s="25">
        <v>6</v>
      </c>
      <c r="V11" s="25">
        <v>4</v>
      </c>
      <c r="W11" s="25">
        <v>1</v>
      </c>
      <c r="X11" s="25">
        <v>1</v>
      </c>
      <c r="Y11" s="25">
        <v>19</v>
      </c>
      <c r="Z11" s="25">
        <v>32</v>
      </c>
      <c r="AA11" s="25">
        <v>0</v>
      </c>
      <c r="AB11" s="25">
        <v>9</v>
      </c>
      <c r="AC11" s="25">
        <v>20</v>
      </c>
      <c r="AD11" s="25">
        <v>5</v>
      </c>
      <c r="AE11" s="25">
        <v>0</v>
      </c>
      <c r="AF11" s="25">
        <v>2</v>
      </c>
      <c r="AG11" s="25">
        <v>33</v>
      </c>
      <c r="AH11" s="25">
        <v>7</v>
      </c>
      <c r="AI11" s="25">
        <v>2</v>
      </c>
      <c r="AJ11" s="25">
        <v>4</v>
      </c>
    </row>
    <row r="12" spans="1:36" ht="15.9" customHeight="1" x14ac:dyDescent="0.35">
      <c r="A12" s="14">
        <v>2021</v>
      </c>
      <c r="B12" s="15">
        <v>7</v>
      </c>
      <c r="C12" s="16">
        <v>44242</v>
      </c>
      <c r="D12" s="21">
        <f>SUM(weekly_covid_deaths_council_area[[#This Row],[Aberdeen City]:[West Lothian]])</f>
        <v>295</v>
      </c>
      <c r="E12" s="25">
        <v>3</v>
      </c>
      <c r="F12" s="25">
        <v>4</v>
      </c>
      <c r="G12" s="25">
        <v>7</v>
      </c>
      <c r="H12" s="25">
        <v>7</v>
      </c>
      <c r="I12" s="25">
        <v>17</v>
      </c>
      <c r="J12" s="25">
        <v>8</v>
      </c>
      <c r="K12" s="25">
        <v>4</v>
      </c>
      <c r="L12" s="25">
        <v>6</v>
      </c>
      <c r="M12" s="25">
        <v>4</v>
      </c>
      <c r="N12" s="25">
        <v>12</v>
      </c>
      <c r="O12" s="25">
        <v>2</v>
      </c>
      <c r="P12" s="25">
        <v>7</v>
      </c>
      <c r="Q12" s="25">
        <v>12</v>
      </c>
      <c r="R12" s="25">
        <v>11</v>
      </c>
      <c r="S12" s="25">
        <v>35</v>
      </c>
      <c r="T12" s="25">
        <v>4</v>
      </c>
      <c r="U12" s="25">
        <v>7</v>
      </c>
      <c r="V12" s="25">
        <v>3</v>
      </c>
      <c r="W12" s="25">
        <v>2</v>
      </c>
      <c r="X12" s="25">
        <v>1</v>
      </c>
      <c r="Y12" s="25">
        <v>13</v>
      </c>
      <c r="Z12" s="25">
        <v>26</v>
      </c>
      <c r="AA12" s="25">
        <v>0</v>
      </c>
      <c r="AB12" s="25">
        <v>11</v>
      </c>
      <c r="AC12" s="25">
        <v>26</v>
      </c>
      <c r="AD12" s="25">
        <v>4</v>
      </c>
      <c r="AE12" s="25">
        <v>0</v>
      </c>
      <c r="AF12" s="25">
        <v>11</v>
      </c>
      <c r="AG12" s="25">
        <v>30</v>
      </c>
      <c r="AH12" s="25">
        <v>3</v>
      </c>
      <c r="AI12" s="25">
        <v>8</v>
      </c>
      <c r="AJ12" s="25">
        <v>7</v>
      </c>
    </row>
    <row r="13" spans="1:36" ht="15.9" customHeight="1" x14ac:dyDescent="0.35">
      <c r="A13" s="14">
        <v>2021</v>
      </c>
      <c r="B13" s="15">
        <v>8</v>
      </c>
      <c r="C13" s="16">
        <v>44249</v>
      </c>
      <c r="D13" s="21">
        <f>SUM(weekly_covid_deaths_council_area[[#This Row],[Aberdeen City]:[West Lothian]])</f>
        <v>233</v>
      </c>
      <c r="E13" s="25">
        <v>2</v>
      </c>
      <c r="F13" s="25">
        <v>5</v>
      </c>
      <c r="G13" s="25">
        <v>3</v>
      </c>
      <c r="H13" s="25">
        <v>2</v>
      </c>
      <c r="I13" s="25">
        <v>15</v>
      </c>
      <c r="J13" s="25">
        <v>5</v>
      </c>
      <c r="K13" s="25">
        <v>6</v>
      </c>
      <c r="L13" s="25">
        <v>6</v>
      </c>
      <c r="M13" s="25">
        <v>4</v>
      </c>
      <c r="N13" s="25">
        <v>4</v>
      </c>
      <c r="O13" s="25">
        <v>5</v>
      </c>
      <c r="P13" s="25">
        <v>4</v>
      </c>
      <c r="Q13" s="25">
        <v>16</v>
      </c>
      <c r="R13" s="25">
        <v>9</v>
      </c>
      <c r="S13" s="25">
        <v>27</v>
      </c>
      <c r="T13" s="25">
        <v>6</v>
      </c>
      <c r="U13" s="25">
        <v>8</v>
      </c>
      <c r="V13" s="25">
        <v>3</v>
      </c>
      <c r="W13" s="25">
        <v>1</v>
      </c>
      <c r="X13" s="25">
        <v>1</v>
      </c>
      <c r="Y13" s="25">
        <v>11</v>
      </c>
      <c r="Z13" s="25">
        <v>18</v>
      </c>
      <c r="AA13" s="25">
        <v>0</v>
      </c>
      <c r="AB13" s="25">
        <v>7</v>
      </c>
      <c r="AC13" s="25">
        <v>17</v>
      </c>
      <c r="AD13" s="25">
        <v>2</v>
      </c>
      <c r="AE13" s="25">
        <v>0</v>
      </c>
      <c r="AF13" s="25">
        <v>4</v>
      </c>
      <c r="AG13" s="25">
        <v>18</v>
      </c>
      <c r="AH13" s="25">
        <v>10</v>
      </c>
      <c r="AI13" s="25">
        <v>8</v>
      </c>
      <c r="AJ13" s="25">
        <v>6</v>
      </c>
    </row>
    <row r="14" spans="1:36" ht="15.9" customHeight="1" x14ac:dyDescent="0.35">
      <c r="A14" s="14">
        <v>2021</v>
      </c>
      <c r="B14" s="15">
        <v>9</v>
      </c>
      <c r="C14" s="16">
        <v>44256</v>
      </c>
      <c r="D14" s="21">
        <f>SUM(weekly_covid_deaths_council_area[[#This Row],[Aberdeen City]:[West Lothian]])</f>
        <v>142</v>
      </c>
      <c r="E14" s="25">
        <v>5</v>
      </c>
      <c r="F14" s="25">
        <v>2</v>
      </c>
      <c r="G14" s="25">
        <v>2</v>
      </c>
      <c r="H14" s="25">
        <v>0</v>
      </c>
      <c r="I14" s="25">
        <v>11</v>
      </c>
      <c r="J14" s="25">
        <v>4</v>
      </c>
      <c r="K14" s="25">
        <v>0</v>
      </c>
      <c r="L14" s="25">
        <v>3</v>
      </c>
      <c r="M14" s="25">
        <v>4</v>
      </c>
      <c r="N14" s="25">
        <v>2</v>
      </c>
      <c r="O14" s="25">
        <v>4</v>
      </c>
      <c r="P14" s="25">
        <v>3</v>
      </c>
      <c r="Q14" s="25">
        <v>13</v>
      </c>
      <c r="R14" s="25">
        <v>3</v>
      </c>
      <c r="S14" s="25">
        <v>19</v>
      </c>
      <c r="T14" s="25">
        <v>6</v>
      </c>
      <c r="U14" s="25">
        <v>3</v>
      </c>
      <c r="V14" s="25">
        <v>2</v>
      </c>
      <c r="W14" s="25">
        <v>2</v>
      </c>
      <c r="X14" s="25">
        <v>0</v>
      </c>
      <c r="Y14" s="25">
        <v>6</v>
      </c>
      <c r="Z14" s="25">
        <v>17</v>
      </c>
      <c r="AA14" s="25">
        <v>0</v>
      </c>
      <c r="AB14" s="25">
        <v>1</v>
      </c>
      <c r="AC14" s="25">
        <v>6</v>
      </c>
      <c r="AD14" s="25">
        <v>2</v>
      </c>
      <c r="AE14" s="25">
        <v>0</v>
      </c>
      <c r="AF14" s="25">
        <v>4</v>
      </c>
      <c r="AG14" s="25">
        <v>9</v>
      </c>
      <c r="AH14" s="25">
        <v>5</v>
      </c>
      <c r="AI14" s="25">
        <v>2</v>
      </c>
      <c r="AJ14" s="25">
        <v>2</v>
      </c>
    </row>
    <row r="15" spans="1:36" ht="15.9" customHeight="1" x14ac:dyDescent="0.35">
      <c r="A15" s="14">
        <v>2021</v>
      </c>
      <c r="B15" s="15">
        <v>10</v>
      </c>
      <c r="C15" s="16">
        <v>44263</v>
      </c>
      <c r="D15" s="21">
        <f>SUM(weekly_covid_deaths_council_area[[#This Row],[Aberdeen City]:[West Lothian]])</f>
        <v>105</v>
      </c>
      <c r="E15" s="25">
        <v>3</v>
      </c>
      <c r="F15" s="25">
        <v>4</v>
      </c>
      <c r="G15" s="25">
        <v>2</v>
      </c>
      <c r="H15" s="25">
        <v>0</v>
      </c>
      <c r="I15" s="25">
        <v>8</v>
      </c>
      <c r="J15" s="25">
        <v>3</v>
      </c>
      <c r="K15" s="25">
        <v>2</v>
      </c>
      <c r="L15" s="25">
        <v>0</v>
      </c>
      <c r="M15" s="25">
        <v>3</v>
      </c>
      <c r="N15" s="25">
        <v>1</v>
      </c>
      <c r="O15" s="25">
        <v>4</v>
      </c>
      <c r="P15" s="25">
        <v>2</v>
      </c>
      <c r="Q15" s="25">
        <v>6</v>
      </c>
      <c r="R15" s="25">
        <v>3</v>
      </c>
      <c r="S15" s="25">
        <v>10</v>
      </c>
      <c r="T15" s="25">
        <v>1</v>
      </c>
      <c r="U15" s="25">
        <v>5</v>
      </c>
      <c r="V15" s="25">
        <v>2</v>
      </c>
      <c r="W15" s="25">
        <v>1</v>
      </c>
      <c r="X15" s="25">
        <v>0</v>
      </c>
      <c r="Y15" s="25">
        <v>6</v>
      </c>
      <c r="Z15" s="25">
        <v>13</v>
      </c>
      <c r="AA15" s="25">
        <v>0</v>
      </c>
      <c r="AB15" s="25">
        <v>1</v>
      </c>
      <c r="AC15" s="25">
        <v>7</v>
      </c>
      <c r="AD15" s="25">
        <v>1</v>
      </c>
      <c r="AE15" s="25">
        <v>0</v>
      </c>
      <c r="AF15" s="25">
        <v>2</v>
      </c>
      <c r="AG15" s="25">
        <v>9</v>
      </c>
      <c r="AH15" s="25">
        <v>2</v>
      </c>
      <c r="AI15" s="25">
        <v>3</v>
      </c>
      <c r="AJ15" s="25">
        <v>1</v>
      </c>
    </row>
    <row r="16" spans="1:36" ht="15.9" customHeight="1" x14ac:dyDescent="0.35">
      <c r="A16" s="14">
        <v>2021</v>
      </c>
      <c r="B16" s="15">
        <v>11</v>
      </c>
      <c r="C16" s="16">
        <v>44270</v>
      </c>
      <c r="D16" s="21">
        <f>SUM(weekly_covid_deaths_council_area[[#This Row],[Aberdeen City]:[West Lothian]])</f>
        <v>69</v>
      </c>
      <c r="E16" s="25">
        <v>2</v>
      </c>
      <c r="F16" s="25">
        <v>2</v>
      </c>
      <c r="G16" s="25">
        <v>1</v>
      </c>
      <c r="H16" s="25">
        <v>1</v>
      </c>
      <c r="I16" s="25">
        <v>7</v>
      </c>
      <c r="J16" s="25">
        <v>0</v>
      </c>
      <c r="K16" s="25">
        <v>2</v>
      </c>
      <c r="L16" s="25">
        <v>3</v>
      </c>
      <c r="M16" s="25">
        <v>1</v>
      </c>
      <c r="N16" s="25">
        <v>2</v>
      </c>
      <c r="O16" s="25">
        <v>0</v>
      </c>
      <c r="P16" s="25">
        <v>1</v>
      </c>
      <c r="Q16" s="25">
        <v>2</v>
      </c>
      <c r="R16" s="25">
        <v>4</v>
      </c>
      <c r="S16" s="25">
        <v>10</v>
      </c>
      <c r="T16" s="25">
        <v>2</v>
      </c>
      <c r="U16" s="25">
        <v>2</v>
      </c>
      <c r="V16" s="25">
        <v>1</v>
      </c>
      <c r="W16" s="25">
        <v>0</v>
      </c>
      <c r="X16" s="25">
        <v>0</v>
      </c>
      <c r="Y16" s="25">
        <v>3</v>
      </c>
      <c r="Z16" s="25">
        <v>10</v>
      </c>
      <c r="AA16" s="25">
        <v>0</v>
      </c>
      <c r="AB16" s="25">
        <v>0</v>
      </c>
      <c r="AC16" s="25">
        <v>1</v>
      </c>
      <c r="AD16" s="25">
        <v>0</v>
      </c>
      <c r="AE16" s="25">
        <v>0</v>
      </c>
      <c r="AF16" s="25">
        <v>0</v>
      </c>
      <c r="AG16" s="25">
        <v>4</v>
      </c>
      <c r="AH16" s="25">
        <v>3</v>
      </c>
      <c r="AI16" s="25">
        <v>2</v>
      </c>
      <c r="AJ16" s="25">
        <v>3</v>
      </c>
    </row>
    <row r="17" spans="1:36" ht="15.9" customHeight="1" x14ac:dyDescent="0.35">
      <c r="A17" s="14">
        <v>2021</v>
      </c>
      <c r="B17" s="15">
        <v>12</v>
      </c>
      <c r="C17" s="16">
        <v>44277</v>
      </c>
      <c r="D17" s="21">
        <f>SUM(weekly_covid_deaths_council_area[[#This Row],[Aberdeen City]:[West Lothian]])</f>
        <v>62</v>
      </c>
      <c r="E17" s="25">
        <v>1</v>
      </c>
      <c r="F17" s="25">
        <v>0</v>
      </c>
      <c r="G17" s="25">
        <v>1</v>
      </c>
      <c r="H17" s="25">
        <v>0</v>
      </c>
      <c r="I17" s="25">
        <v>0</v>
      </c>
      <c r="J17" s="25">
        <v>0</v>
      </c>
      <c r="K17" s="25">
        <v>0</v>
      </c>
      <c r="L17" s="25">
        <v>1</v>
      </c>
      <c r="M17" s="25">
        <v>5</v>
      </c>
      <c r="N17" s="25">
        <v>1</v>
      </c>
      <c r="O17" s="25">
        <v>4</v>
      </c>
      <c r="P17" s="25">
        <v>3</v>
      </c>
      <c r="Q17" s="25">
        <v>5</v>
      </c>
      <c r="R17" s="25">
        <v>4</v>
      </c>
      <c r="S17" s="25">
        <v>15</v>
      </c>
      <c r="T17" s="25">
        <v>1</v>
      </c>
      <c r="U17" s="25">
        <v>2</v>
      </c>
      <c r="V17" s="25">
        <v>1</v>
      </c>
      <c r="W17" s="25">
        <v>1</v>
      </c>
      <c r="X17" s="25">
        <v>0</v>
      </c>
      <c r="Y17" s="25">
        <v>0</v>
      </c>
      <c r="Z17" s="25">
        <v>5</v>
      </c>
      <c r="AA17" s="25">
        <v>0</v>
      </c>
      <c r="AB17" s="25">
        <v>1</v>
      </c>
      <c r="AC17" s="25">
        <v>3</v>
      </c>
      <c r="AD17" s="25">
        <v>0</v>
      </c>
      <c r="AE17" s="25">
        <v>0</v>
      </c>
      <c r="AF17" s="25">
        <v>1</v>
      </c>
      <c r="AG17" s="25">
        <v>3</v>
      </c>
      <c r="AH17" s="25">
        <v>3</v>
      </c>
      <c r="AI17" s="25">
        <v>0</v>
      </c>
      <c r="AJ17" s="25">
        <v>1</v>
      </c>
    </row>
    <row r="18" spans="1:36" ht="15.9" customHeight="1" x14ac:dyDescent="0.35">
      <c r="A18" s="14">
        <v>2021</v>
      </c>
      <c r="B18" s="15">
        <v>13</v>
      </c>
      <c r="C18" s="16">
        <v>44284</v>
      </c>
      <c r="D18" s="21">
        <f>SUM(weekly_covid_deaths_council_area[[#This Row],[Aberdeen City]:[West Lothian]])</f>
        <v>38</v>
      </c>
      <c r="E18" s="25">
        <v>0</v>
      </c>
      <c r="F18" s="25">
        <v>0</v>
      </c>
      <c r="G18" s="25">
        <v>0</v>
      </c>
      <c r="H18" s="25">
        <v>0</v>
      </c>
      <c r="I18" s="25">
        <v>3</v>
      </c>
      <c r="J18" s="25">
        <v>1</v>
      </c>
      <c r="K18" s="25">
        <v>0</v>
      </c>
      <c r="L18" s="25">
        <v>0</v>
      </c>
      <c r="M18" s="25">
        <v>1</v>
      </c>
      <c r="N18" s="25">
        <v>3</v>
      </c>
      <c r="O18" s="25">
        <v>0</v>
      </c>
      <c r="P18" s="25">
        <v>0</v>
      </c>
      <c r="Q18" s="25">
        <v>2</v>
      </c>
      <c r="R18" s="25">
        <v>1</v>
      </c>
      <c r="S18" s="25">
        <v>6</v>
      </c>
      <c r="T18" s="25">
        <v>0</v>
      </c>
      <c r="U18" s="25">
        <v>1</v>
      </c>
      <c r="V18" s="25">
        <v>0</v>
      </c>
      <c r="W18" s="25">
        <v>0</v>
      </c>
      <c r="X18" s="25">
        <v>2</v>
      </c>
      <c r="Y18" s="25">
        <v>2</v>
      </c>
      <c r="Z18" s="25">
        <v>3</v>
      </c>
      <c r="AA18" s="25">
        <v>0</v>
      </c>
      <c r="AB18" s="25">
        <v>0</v>
      </c>
      <c r="AC18" s="25">
        <v>2</v>
      </c>
      <c r="AD18" s="25">
        <v>1</v>
      </c>
      <c r="AE18" s="25">
        <v>0</v>
      </c>
      <c r="AF18" s="25">
        <v>3</v>
      </c>
      <c r="AG18" s="25">
        <v>2</v>
      </c>
      <c r="AH18" s="25">
        <v>0</v>
      </c>
      <c r="AI18" s="25">
        <v>3</v>
      </c>
      <c r="AJ18" s="25">
        <v>2</v>
      </c>
    </row>
    <row r="19" spans="1:36" ht="15.9" customHeight="1" x14ac:dyDescent="0.35">
      <c r="A19" s="14">
        <v>2021</v>
      </c>
      <c r="B19" s="15">
        <v>14</v>
      </c>
      <c r="C19" s="16">
        <v>44291</v>
      </c>
      <c r="D19" s="21">
        <f>SUM(weekly_covid_deaths_council_area[[#This Row],[Aberdeen City]:[West Lothian]])</f>
        <v>34</v>
      </c>
      <c r="E19" s="25">
        <v>1</v>
      </c>
      <c r="F19" s="25">
        <v>0</v>
      </c>
      <c r="G19" s="25">
        <v>0</v>
      </c>
      <c r="H19" s="25">
        <v>0</v>
      </c>
      <c r="I19" s="25">
        <v>3</v>
      </c>
      <c r="J19" s="25">
        <v>1</v>
      </c>
      <c r="K19" s="25">
        <v>0</v>
      </c>
      <c r="L19" s="25">
        <v>0</v>
      </c>
      <c r="M19" s="25">
        <v>1</v>
      </c>
      <c r="N19" s="25">
        <v>0</v>
      </c>
      <c r="O19" s="25">
        <v>1</v>
      </c>
      <c r="P19" s="25">
        <v>0</v>
      </c>
      <c r="Q19" s="25">
        <v>1</v>
      </c>
      <c r="R19" s="25">
        <v>4</v>
      </c>
      <c r="S19" s="25">
        <v>7</v>
      </c>
      <c r="T19" s="25">
        <v>0</v>
      </c>
      <c r="U19" s="25">
        <v>1</v>
      </c>
      <c r="V19" s="25">
        <v>1</v>
      </c>
      <c r="W19" s="25">
        <v>0</v>
      </c>
      <c r="X19" s="25">
        <v>0</v>
      </c>
      <c r="Y19" s="25">
        <v>0</v>
      </c>
      <c r="Z19" s="25">
        <v>5</v>
      </c>
      <c r="AA19" s="25">
        <v>0</v>
      </c>
      <c r="AB19" s="25">
        <v>0</v>
      </c>
      <c r="AC19" s="25">
        <v>0</v>
      </c>
      <c r="AD19" s="25">
        <v>1</v>
      </c>
      <c r="AE19" s="25">
        <v>0</v>
      </c>
      <c r="AF19" s="25">
        <v>3</v>
      </c>
      <c r="AG19" s="25">
        <v>3</v>
      </c>
      <c r="AH19" s="25">
        <v>1</v>
      </c>
      <c r="AI19" s="25">
        <v>0</v>
      </c>
      <c r="AJ19" s="25">
        <v>0</v>
      </c>
    </row>
    <row r="20" spans="1:36" ht="15.9" customHeight="1" x14ac:dyDescent="0.35">
      <c r="A20" s="14">
        <v>2021</v>
      </c>
      <c r="B20" s="15">
        <v>15</v>
      </c>
      <c r="C20" s="16">
        <v>44298</v>
      </c>
      <c r="D20" s="21">
        <f>SUM(weekly_covid_deaths_council_area[[#This Row],[Aberdeen City]:[West Lothian]])</f>
        <v>24</v>
      </c>
      <c r="E20" s="25">
        <v>1</v>
      </c>
      <c r="F20" s="25">
        <v>1</v>
      </c>
      <c r="G20" s="25">
        <v>1</v>
      </c>
      <c r="H20" s="25">
        <v>0</v>
      </c>
      <c r="I20" s="25">
        <v>2</v>
      </c>
      <c r="J20" s="25">
        <v>0</v>
      </c>
      <c r="K20" s="25">
        <v>0</v>
      </c>
      <c r="L20" s="25">
        <v>1</v>
      </c>
      <c r="M20" s="25">
        <v>1</v>
      </c>
      <c r="N20" s="25">
        <v>0</v>
      </c>
      <c r="O20" s="25">
        <v>0</v>
      </c>
      <c r="P20" s="25">
        <v>0</v>
      </c>
      <c r="Q20" s="25">
        <v>1</v>
      </c>
      <c r="R20" s="25">
        <v>1</v>
      </c>
      <c r="S20" s="25">
        <v>6</v>
      </c>
      <c r="T20" s="25">
        <v>0</v>
      </c>
      <c r="U20" s="25">
        <v>0</v>
      </c>
      <c r="V20" s="25">
        <v>0</v>
      </c>
      <c r="W20" s="25">
        <v>0</v>
      </c>
      <c r="X20" s="25">
        <v>0</v>
      </c>
      <c r="Y20" s="25">
        <v>1</v>
      </c>
      <c r="Z20" s="25">
        <v>4</v>
      </c>
      <c r="AA20" s="25">
        <v>0</v>
      </c>
      <c r="AB20" s="25">
        <v>0</v>
      </c>
      <c r="AC20" s="25">
        <v>1</v>
      </c>
      <c r="AD20" s="25">
        <v>0</v>
      </c>
      <c r="AE20" s="25">
        <v>0</v>
      </c>
      <c r="AF20" s="25">
        <v>2</v>
      </c>
      <c r="AG20" s="25">
        <v>1</v>
      </c>
      <c r="AH20" s="25">
        <v>0</v>
      </c>
      <c r="AI20" s="25">
        <v>0</v>
      </c>
      <c r="AJ20" s="25">
        <v>0</v>
      </c>
    </row>
    <row r="21" spans="1:36" ht="15.9" customHeight="1" x14ac:dyDescent="0.35">
      <c r="A21" s="14">
        <v>2021</v>
      </c>
      <c r="B21" s="15">
        <v>16</v>
      </c>
      <c r="C21" s="16">
        <v>44305</v>
      </c>
      <c r="D21" s="21">
        <f>SUM(weekly_covid_deaths_council_area[[#This Row],[Aberdeen City]:[West Lothian]])</f>
        <v>23</v>
      </c>
      <c r="E21" s="25">
        <v>1</v>
      </c>
      <c r="F21" s="25">
        <v>1</v>
      </c>
      <c r="G21" s="25">
        <v>0</v>
      </c>
      <c r="H21" s="25">
        <v>0</v>
      </c>
      <c r="I21" s="25">
        <v>3</v>
      </c>
      <c r="J21" s="25">
        <v>0</v>
      </c>
      <c r="K21" s="25">
        <v>0</v>
      </c>
      <c r="L21" s="25">
        <v>1</v>
      </c>
      <c r="M21" s="25">
        <v>1</v>
      </c>
      <c r="N21" s="25">
        <v>1</v>
      </c>
      <c r="O21" s="25">
        <v>0</v>
      </c>
      <c r="P21" s="25">
        <v>0</v>
      </c>
      <c r="Q21" s="25">
        <v>1</v>
      </c>
      <c r="R21" s="25">
        <v>1</v>
      </c>
      <c r="S21" s="25">
        <v>2</v>
      </c>
      <c r="T21" s="25">
        <v>0</v>
      </c>
      <c r="U21" s="25">
        <v>0</v>
      </c>
      <c r="V21" s="25">
        <v>0</v>
      </c>
      <c r="W21" s="25">
        <v>0</v>
      </c>
      <c r="X21" s="25">
        <v>0</v>
      </c>
      <c r="Y21" s="25">
        <v>1</v>
      </c>
      <c r="Z21" s="25">
        <v>3</v>
      </c>
      <c r="AA21" s="25">
        <v>0</v>
      </c>
      <c r="AB21" s="25">
        <v>2</v>
      </c>
      <c r="AC21" s="25">
        <v>1</v>
      </c>
      <c r="AD21" s="25">
        <v>0</v>
      </c>
      <c r="AE21" s="25">
        <v>0</v>
      </c>
      <c r="AF21" s="25">
        <v>0</v>
      </c>
      <c r="AG21" s="25">
        <v>1</v>
      </c>
      <c r="AH21" s="25">
        <v>0</v>
      </c>
      <c r="AI21" s="25">
        <v>3</v>
      </c>
      <c r="AJ21" s="25">
        <v>0</v>
      </c>
    </row>
    <row r="22" spans="1:36" ht="15.9" customHeight="1" x14ac:dyDescent="0.35">
      <c r="A22" s="14">
        <v>2021</v>
      </c>
      <c r="B22" s="15">
        <v>17</v>
      </c>
      <c r="C22" s="16">
        <v>44312</v>
      </c>
      <c r="D22" s="21">
        <f>SUM(weekly_covid_deaths_council_area[[#This Row],[Aberdeen City]:[West Lothian]])</f>
        <v>19</v>
      </c>
      <c r="E22" s="25">
        <v>1</v>
      </c>
      <c r="F22" s="25">
        <v>0</v>
      </c>
      <c r="G22" s="25">
        <v>0</v>
      </c>
      <c r="H22" s="25">
        <v>0</v>
      </c>
      <c r="I22" s="25">
        <v>0</v>
      </c>
      <c r="J22" s="25">
        <v>0</v>
      </c>
      <c r="K22" s="25">
        <v>0</v>
      </c>
      <c r="L22" s="25">
        <v>1</v>
      </c>
      <c r="M22" s="25">
        <v>0</v>
      </c>
      <c r="N22" s="25">
        <v>0</v>
      </c>
      <c r="O22" s="25">
        <v>0</v>
      </c>
      <c r="P22" s="25">
        <v>0</v>
      </c>
      <c r="Q22" s="25">
        <v>1</v>
      </c>
      <c r="R22" s="25">
        <v>1</v>
      </c>
      <c r="S22" s="25">
        <v>3</v>
      </c>
      <c r="T22" s="25">
        <v>0</v>
      </c>
      <c r="U22" s="25">
        <v>1</v>
      </c>
      <c r="V22" s="25">
        <v>0</v>
      </c>
      <c r="W22" s="25">
        <v>1</v>
      </c>
      <c r="X22" s="25">
        <v>0</v>
      </c>
      <c r="Y22" s="25">
        <v>0</v>
      </c>
      <c r="Z22" s="25">
        <v>3</v>
      </c>
      <c r="AA22" s="25">
        <v>0</v>
      </c>
      <c r="AB22" s="25">
        <v>0</v>
      </c>
      <c r="AC22" s="25">
        <v>2</v>
      </c>
      <c r="AD22" s="25">
        <v>0</v>
      </c>
      <c r="AE22" s="25">
        <v>0</v>
      </c>
      <c r="AF22" s="25">
        <v>2</v>
      </c>
      <c r="AG22" s="25">
        <v>0</v>
      </c>
      <c r="AH22" s="25">
        <v>1</v>
      </c>
      <c r="AI22" s="25">
        <v>2</v>
      </c>
      <c r="AJ22" s="25">
        <v>0</v>
      </c>
    </row>
    <row r="23" spans="1:36" ht="15.9" customHeight="1" x14ac:dyDescent="0.35">
      <c r="A23" s="14">
        <v>2021</v>
      </c>
      <c r="B23" s="15">
        <v>18</v>
      </c>
      <c r="C23" s="16">
        <v>44319</v>
      </c>
      <c r="D23" s="21">
        <f>SUM(weekly_covid_deaths_council_area[[#This Row],[Aberdeen City]:[West Lothian]])</f>
        <v>8</v>
      </c>
      <c r="E23" s="25">
        <v>0</v>
      </c>
      <c r="F23" s="25">
        <v>0</v>
      </c>
      <c r="G23" s="25">
        <v>1</v>
      </c>
      <c r="H23" s="25">
        <v>0</v>
      </c>
      <c r="I23" s="25">
        <v>0</v>
      </c>
      <c r="J23" s="25">
        <v>0</v>
      </c>
      <c r="K23" s="25">
        <v>0</v>
      </c>
      <c r="L23" s="25">
        <v>0</v>
      </c>
      <c r="M23" s="25">
        <v>0</v>
      </c>
      <c r="N23" s="25">
        <v>0</v>
      </c>
      <c r="O23" s="25">
        <v>0</v>
      </c>
      <c r="P23" s="25">
        <v>0</v>
      </c>
      <c r="Q23" s="25">
        <v>0</v>
      </c>
      <c r="R23" s="25">
        <v>0</v>
      </c>
      <c r="S23" s="25">
        <v>1</v>
      </c>
      <c r="T23" s="25">
        <v>0</v>
      </c>
      <c r="U23" s="25">
        <v>1</v>
      </c>
      <c r="V23" s="25">
        <v>1</v>
      </c>
      <c r="W23" s="25">
        <v>0</v>
      </c>
      <c r="X23" s="25">
        <v>0</v>
      </c>
      <c r="Y23" s="25">
        <v>0</v>
      </c>
      <c r="Z23" s="25">
        <v>3</v>
      </c>
      <c r="AA23" s="25">
        <v>0</v>
      </c>
      <c r="AB23" s="25">
        <v>0</v>
      </c>
      <c r="AC23" s="25">
        <v>0</v>
      </c>
      <c r="AD23" s="25">
        <v>0</v>
      </c>
      <c r="AE23" s="25">
        <v>0</v>
      </c>
      <c r="AF23" s="25">
        <v>0</v>
      </c>
      <c r="AG23" s="25">
        <v>1</v>
      </c>
      <c r="AH23" s="25">
        <v>0</v>
      </c>
      <c r="AI23" s="25">
        <v>0</v>
      </c>
      <c r="AJ23" s="25">
        <v>0</v>
      </c>
    </row>
    <row r="24" spans="1:36" ht="15.9" customHeight="1" x14ac:dyDescent="0.35">
      <c r="A24" s="14">
        <v>2021</v>
      </c>
      <c r="B24" s="15">
        <v>19</v>
      </c>
      <c r="C24" s="16">
        <v>44326</v>
      </c>
      <c r="D24" s="21">
        <f>SUM(weekly_covid_deaths_council_area[[#This Row],[Aberdeen City]:[West Lothian]])</f>
        <v>6</v>
      </c>
      <c r="E24" s="25">
        <v>0</v>
      </c>
      <c r="F24" s="25">
        <v>0</v>
      </c>
      <c r="G24" s="25">
        <v>0</v>
      </c>
      <c r="H24" s="25">
        <v>0</v>
      </c>
      <c r="I24" s="25">
        <v>0</v>
      </c>
      <c r="J24" s="25">
        <v>0</v>
      </c>
      <c r="K24" s="25">
        <v>0</v>
      </c>
      <c r="L24" s="25">
        <v>0</v>
      </c>
      <c r="M24" s="25">
        <v>0</v>
      </c>
      <c r="N24" s="25">
        <v>0</v>
      </c>
      <c r="O24" s="25">
        <v>0</v>
      </c>
      <c r="P24" s="25">
        <v>0</v>
      </c>
      <c r="Q24" s="25">
        <v>0</v>
      </c>
      <c r="R24" s="25">
        <v>0</v>
      </c>
      <c r="S24" s="25">
        <v>2</v>
      </c>
      <c r="T24" s="25">
        <v>0</v>
      </c>
      <c r="U24" s="25">
        <v>0</v>
      </c>
      <c r="V24" s="25">
        <v>0</v>
      </c>
      <c r="W24" s="25">
        <v>0</v>
      </c>
      <c r="X24" s="25">
        <v>0</v>
      </c>
      <c r="Y24" s="25">
        <v>0</v>
      </c>
      <c r="Z24" s="25">
        <v>3</v>
      </c>
      <c r="AA24" s="25">
        <v>0</v>
      </c>
      <c r="AB24" s="25">
        <v>1</v>
      </c>
      <c r="AC24" s="25">
        <v>0</v>
      </c>
      <c r="AD24" s="25">
        <v>0</v>
      </c>
      <c r="AE24" s="25">
        <v>0</v>
      </c>
      <c r="AF24" s="25">
        <v>0</v>
      </c>
      <c r="AG24" s="25">
        <v>0</v>
      </c>
      <c r="AH24" s="25">
        <v>0</v>
      </c>
      <c r="AI24" s="25">
        <v>0</v>
      </c>
      <c r="AJ24" s="25">
        <v>0</v>
      </c>
    </row>
    <row r="25" spans="1:36" ht="15.9" customHeight="1" x14ac:dyDescent="0.35">
      <c r="A25" s="14">
        <v>2021</v>
      </c>
      <c r="B25" s="15">
        <v>20</v>
      </c>
      <c r="C25" s="16">
        <v>44333</v>
      </c>
      <c r="D25" s="21">
        <f>SUM(weekly_covid_deaths_council_area[[#This Row],[Aberdeen City]:[West Lothian]])</f>
        <v>4</v>
      </c>
      <c r="E25" s="25">
        <v>0</v>
      </c>
      <c r="F25" s="25">
        <v>0</v>
      </c>
      <c r="G25" s="25">
        <v>0</v>
      </c>
      <c r="H25" s="25">
        <v>0</v>
      </c>
      <c r="I25" s="25">
        <v>0</v>
      </c>
      <c r="J25" s="25">
        <v>0</v>
      </c>
      <c r="K25" s="25">
        <v>0</v>
      </c>
      <c r="L25" s="25">
        <v>0</v>
      </c>
      <c r="M25" s="25">
        <v>0</v>
      </c>
      <c r="N25" s="25">
        <v>1</v>
      </c>
      <c r="O25" s="25">
        <v>0</v>
      </c>
      <c r="P25" s="25">
        <v>0</v>
      </c>
      <c r="Q25" s="25">
        <v>1</v>
      </c>
      <c r="R25" s="25">
        <v>0</v>
      </c>
      <c r="S25" s="25">
        <v>0</v>
      </c>
      <c r="T25" s="25">
        <v>0</v>
      </c>
      <c r="U25" s="25">
        <v>0</v>
      </c>
      <c r="V25" s="25">
        <v>0</v>
      </c>
      <c r="W25" s="25">
        <v>0</v>
      </c>
      <c r="X25" s="25">
        <v>0</v>
      </c>
      <c r="Y25" s="25">
        <v>0</v>
      </c>
      <c r="Z25" s="25">
        <v>0</v>
      </c>
      <c r="AA25" s="25">
        <v>0</v>
      </c>
      <c r="AB25" s="25">
        <v>0</v>
      </c>
      <c r="AC25" s="25">
        <v>0</v>
      </c>
      <c r="AD25" s="25">
        <v>0</v>
      </c>
      <c r="AE25" s="25">
        <v>0</v>
      </c>
      <c r="AF25" s="25">
        <v>0</v>
      </c>
      <c r="AG25" s="25">
        <v>2</v>
      </c>
      <c r="AH25" s="25">
        <v>0</v>
      </c>
      <c r="AI25" s="25">
        <v>0</v>
      </c>
      <c r="AJ25" s="25">
        <v>0</v>
      </c>
    </row>
    <row r="26" spans="1:36" ht="15.9" customHeight="1" x14ac:dyDescent="0.35">
      <c r="A26" s="14">
        <v>2021</v>
      </c>
      <c r="B26" s="15">
        <v>21</v>
      </c>
      <c r="C26" s="16">
        <v>44340</v>
      </c>
      <c r="D26" s="21">
        <f>SUM(weekly_covid_deaths_council_area[[#This Row],[Aberdeen City]:[West Lothian]])</f>
        <v>8</v>
      </c>
      <c r="E26" s="25">
        <v>0</v>
      </c>
      <c r="F26" s="25">
        <v>0</v>
      </c>
      <c r="G26" s="25">
        <v>0</v>
      </c>
      <c r="H26" s="25">
        <v>0</v>
      </c>
      <c r="I26" s="25">
        <v>0</v>
      </c>
      <c r="J26" s="25">
        <v>0</v>
      </c>
      <c r="K26" s="25">
        <v>0</v>
      </c>
      <c r="L26" s="25">
        <v>0</v>
      </c>
      <c r="M26" s="25">
        <v>1</v>
      </c>
      <c r="N26" s="25">
        <v>0</v>
      </c>
      <c r="O26" s="25">
        <v>0</v>
      </c>
      <c r="P26" s="25">
        <v>0</v>
      </c>
      <c r="Q26" s="25">
        <v>1</v>
      </c>
      <c r="R26" s="25">
        <v>0</v>
      </c>
      <c r="S26" s="25">
        <v>2</v>
      </c>
      <c r="T26" s="25">
        <v>0</v>
      </c>
      <c r="U26" s="25">
        <v>0</v>
      </c>
      <c r="V26" s="25">
        <v>0</v>
      </c>
      <c r="W26" s="25">
        <v>0</v>
      </c>
      <c r="X26" s="25">
        <v>1</v>
      </c>
      <c r="Y26" s="25">
        <v>0</v>
      </c>
      <c r="Z26" s="25">
        <v>2</v>
      </c>
      <c r="AA26" s="25">
        <v>0</v>
      </c>
      <c r="AB26" s="25">
        <v>0</v>
      </c>
      <c r="AC26" s="25">
        <v>0</v>
      </c>
      <c r="AD26" s="25">
        <v>0</v>
      </c>
      <c r="AE26" s="25">
        <v>0</v>
      </c>
      <c r="AF26" s="25">
        <v>0</v>
      </c>
      <c r="AG26" s="25">
        <v>1</v>
      </c>
      <c r="AH26" s="25">
        <v>0</v>
      </c>
      <c r="AI26" s="25">
        <v>0</v>
      </c>
      <c r="AJ26" s="25">
        <v>0</v>
      </c>
    </row>
    <row r="27" spans="1:36" ht="15.9" customHeight="1" x14ac:dyDescent="0.35">
      <c r="A27" s="14">
        <v>2021</v>
      </c>
      <c r="B27" s="15">
        <v>22</v>
      </c>
      <c r="C27" s="16">
        <v>44347</v>
      </c>
      <c r="D27" s="21">
        <f>SUM(weekly_covid_deaths_council_area[[#This Row],[Aberdeen City]:[West Lothian]])</f>
        <v>8</v>
      </c>
      <c r="E27" s="25">
        <v>0</v>
      </c>
      <c r="F27" s="25">
        <v>0</v>
      </c>
      <c r="G27" s="25">
        <v>0</v>
      </c>
      <c r="H27" s="25">
        <v>0</v>
      </c>
      <c r="I27" s="25">
        <v>0</v>
      </c>
      <c r="J27" s="25">
        <v>0</v>
      </c>
      <c r="K27" s="25">
        <v>0</v>
      </c>
      <c r="L27" s="25">
        <v>0</v>
      </c>
      <c r="M27" s="25">
        <v>0</v>
      </c>
      <c r="N27" s="25">
        <v>0</v>
      </c>
      <c r="O27" s="25">
        <v>0</v>
      </c>
      <c r="P27" s="25">
        <v>0</v>
      </c>
      <c r="Q27" s="25">
        <v>0</v>
      </c>
      <c r="R27" s="25">
        <v>0</v>
      </c>
      <c r="S27" s="25">
        <v>2</v>
      </c>
      <c r="T27" s="25">
        <v>0</v>
      </c>
      <c r="U27" s="25">
        <v>0</v>
      </c>
      <c r="V27" s="25">
        <v>0</v>
      </c>
      <c r="W27" s="25">
        <v>0</v>
      </c>
      <c r="X27" s="25">
        <v>0</v>
      </c>
      <c r="Y27" s="25">
        <v>0</v>
      </c>
      <c r="Z27" s="25">
        <v>2</v>
      </c>
      <c r="AA27" s="25">
        <v>0</v>
      </c>
      <c r="AB27" s="25">
        <v>0</v>
      </c>
      <c r="AC27" s="25">
        <v>0</v>
      </c>
      <c r="AD27" s="25">
        <v>1</v>
      </c>
      <c r="AE27" s="25">
        <v>0</v>
      </c>
      <c r="AF27" s="25">
        <v>3</v>
      </c>
      <c r="AG27" s="25">
        <v>0</v>
      </c>
      <c r="AH27" s="25">
        <v>0</v>
      </c>
      <c r="AI27" s="25">
        <v>0</v>
      </c>
      <c r="AJ27" s="25">
        <v>0</v>
      </c>
    </row>
    <row r="28" spans="1:36" ht="15.9" customHeight="1" x14ac:dyDescent="0.35">
      <c r="A28" s="14">
        <v>2021</v>
      </c>
      <c r="B28" s="15">
        <v>23</v>
      </c>
      <c r="C28" s="16">
        <v>44354</v>
      </c>
      <c r="D28" s="21">
        <f>SUM(weekly_covid_deaths_council_area[[#This Row],[Aberdeen City]:[West Lothian]])</f>
        <v>7</v>
      </c>
      <c r="E28" s="25">
        <v>1</v>
      </c>
      <c r="F28" s="25">
        <v>0</v>
      </c>
      <c r="G28" s="25">
        <v>0</v>
      </c>
      <c r="H28" s="25">
        <v>0</v>
      </c>
      <c r="I28" s="25">
        <v>1</v>
      </c>
      <c r="J28" s="25">
        <v>0</v>
      </c>
      <c r="K28" s="25">
        <v>0</v>
      </c>
      <c r="L28" s="25">
        <v>0</v>
      </c>
      <c r="M28" s="25">
        <v>0</v>
      </c>
      <c r="N28" s="25">
        <v>1</v>
      </c>
      <c r="O28" s="25">
        <v>0</v>
      </c>
      <c r="P28" s="25">
        <v>0</v>
      </c>
      <c r="Q28" s="25">
        <v>0</v>
      </c>
      <c r="R28" s="25">
        <v>0</v>
      </c>
      <c r="S28" s="25">
        <v>1</v>
      </c>
      <c r="T28" s="25">
        <v>0</v>
      </c>
      <c r="U28" s="25">
        <v>0</v>
      </c>
      <c r="V28" s="25">
        <v>0</v>
      </c>
      <c r="W28" s="25">
        <v>0</v>
      </c>
      <c r="X28" s="25">
        <v>0</v>
      </c>
      <c r="Y28" s="25">
        <v>1</v>
      </c>
      <c r="Z28" s="25">
        <v>0</v>
      </c>
      <c r="AA28" s="25">
        <v>0</v>
      </c>
      <c r="AB28" s="25">
        <v>0</v>
      </c>
      <c r="AC28" s="25">
        <v>0</v>
      </c>
      <c r="AD28" s="25">
        <v>0</v>
      </c>
      <c r="AE28" s="25">
        <v>0</v>
      </c>
      <c r="AF28" s="25">
        <v>0</v>
      </c>
      <c r="AG28" s="25">
        <v>2</v>
      </c>
      <c r="AH28" s="25">
        <v>0</v>
      </c>
      <c r="AI28" s="25">
        <v>0</v>
      </c>
      <c r="AJ28" s="25">
        <v>0</v>
      </c>
    </row>
    <row r="29" spans="1:36" ht="15.9" customHeight="1" x14ac:dyDescent="0.35">
      <c r="A29" s="14">
        <v>2021</v>
      </c>
      <c r="B29" s="15">
        <v>24</v>
      </c>
      <c r="C29" s="16">
        <v>44361</v>
      </c>
      <c r="D29" s="21">
        <f>SUM(weekly_covid_deaths_council_area[[#This Row],[Aberdeen City]:[West Lothian]])</f>
        <v>13</v>
      </c>
      <c r="E29" s="25">
        <v>0</v>
      </c>
      <c r="F29" s="25">
        <v>0</v>
      </c>
      <c r="G29" s="25">
        <v>0</v>
      </c>
      <c r="H29" s="25">
        <v>0</v>
      </c>
      <c r="I29" s="25">
        <v>0</v>
      </c>
      <c r="J29" s="25">
        <v>0</v>
      </c>
      <c r="K29" s="25">
        <v>0</v>
      </c>
      <c r="L29" s="25">
        <v>1</v>
      </c>
      <c r="M29" s="25">
        <v>0</v>
      </c>
      <c r="N29" s="25">
        <v>0</v>
      </c>
      <c r="O29" s="25">
        <v>0</v>
      </c>
      <c r="P29" s="25">
        <v>0</v>
      </c>
      <c r="Q29" s="25">
        <v>1</v>
      </c>
      <c r="R29" s="25">
        <v>0</v>
      </c>
      <c r="S29" s="25">
        <v>4</v>
      </c>
      <c r="T29" s="25">
        <v>1</v>
      </c>
      <c r="U29" s="25">
        <v>0</v>
      </c>
      <c r="V29" s="25">
        <v>1</v>
      </c>
      <c r="W29" s="25">
        <v>0</v>
      </c>
      <c r="X29" s="25">
        <v>0</v>
      </c>
      <c r="Y29" s="25">
        <v>0</v>
      </c>
      <c r="Z29" s="25">
        <v>0</v>
      </c>
      <c r="AA29" s="25">
        <v>0</v>
      </c>
      <c r="AB29" s="25">
        <v>2</v>
      </c>
      <c r="AC29" s="25">
        <v>0</v>
      </c>
      <c r="AD29" s="25">
        <v>0</v>
      </c>
      <c r="AE29" s="25">
        <v>0</v>
      </c>
      <c r="AF29" s="25">
        <v>1</v>
      </c>
      <c r="AG29" s="25">
        <v>0</v>
      </c>
      <c r="AH29" s="25">
        <v>0</v>
      </c>
      <c r="AI29" s="25">
        <v>1</v>
      </c>
      <c r="AJ29" s="25">
        <v>1</v>
      </c>
    </row>
    <row r="30" spans="1:36" ht="15.9" customHeight="1" x14ac:dyDescent="0.35">
      <c r="A30" s="14">
        <v>2021</v>
      </c>
      <c r="B30" s="15">
        <v>25</v>
      </c>
      <c r="C30" s="16">
        <v>44368</v>
      </c>
      <c r="D30" s="21">
        <f>SUM(weekly_covid_deaths_council_area[[#This Row],[Aberdeen City]:[West Lothian]])</f>
        <v>17</v>
      </c>
      <c r="E30" s="25">
        <v>2</v>
      </c>
      <c r="F30" s="25">
        <v>2</v>
      </c>
      <c r="G30" s="25">
        <v>0</v>
      </c>
      <c r="H30" s="25">
        <v>0</v>
      </c>
      <c r="I30" s="25">
        <v>2</v>
      </c>
      <c r="J30" s="25">
        <v>2</v>
      </c>
      <c r="K30" s="25">
        <v>0</v>
      </c>
      <c r="L30" s="25">
        <v>1</v>
      </c>
      <c r="M30" s="25">
        <v>2</v>
      </c>
      <c r="N30" s="25">
        <v>0</v>
      </c>
      <c r="O30" s="25">
        <v>0</v>
      </c>
      <c r="P30" s="25">
        <v>1</v>
      </c>
      <c r="Q30" s="25">
        <v>0</v>
      </c>
      <c r="R30" s="25">
        <v>0</v>
      </c>
      <c r="S30" s="25">
        <v>1</v>
      </c>
      <c r="T30" s="25">
        <v>0</v>
      </c>
      <c r="U30" s="25">
        <v>0</v>
      </c>
      <c r="V30" s="25">
        <v>2</v>
      </c>
      <c r="W30" s="25">
        <v>0</v>
      </c>
      <c r="X30" s="25">
        <v>0</v>
      </c>
      <c r="Y30" s="25">
        <v>0</v>
      </c>
      <c r="Z30" s="25">
        <v>0</v>
      </c>
      <c r="AA30" s="25">
        <v>0</v>
      </c>
      <c r="AB30" s="25">
        <v>0</v>
      </c>
      <c r="AC30" s="25">
        <v>1</v>
      </c>
      <c r="AD30" s="25">
        <v>0</v>
      </c>
      <c r="AE30" s="25">
        <v>0</v>
      </c>
      <c r="AF30" s="25">
        <v>0</v>
      </c>
      <c r="AG30" s="25">
        <v>1</v>
      </c>
      <c r="AH30" s="25">
        <v>0</v>
      </c>
      <c r="AI30" s="25">
        <v>0</v>
      </c>
      <c r="AJ30" s="25">
        <v>0</v>
      </c>
    </row>
    <row r="31" spans="1:36" ht="15.9" customHeight="1" x14ac:dyDescent="0.35">
      <c r="A31" s="14">
        <v>2021</v>
      </c>
      <c r="B31" s="15">
        <v>26</v>
      </c>
      <c r="C31" s="16">
        <v>44375</v>
      </c>
      <c r="D31" s="21">
        <f>SUM(weekly_covid_deaths_council_area[[#This Row],[Aberdeen City]:[West Lothian]])</f>
        <v>22</v>
      </c>
      <c r="E31" s="25">
        <v>0</v>
      </c>
      <c r="F31" s="25">
        <v>1</v>
      </c>
      <c r="G31" s="25">
        <v>1</v>
      </c>
      <c r="H31" s="25">
        <v>0</v>
      </c>
      <c r="I31" s="25">
        <v>0</v>
      </c>
      <c r="J31" s="25">
        <v>2</v>
      </c>
      <c r="K31" s="25">
        <v>0</v>
      </c>
      <c r="L31" s="25">
        <v>1</v>
      </c>
      <c r="M31" s="25">
        <v>1</v>
      </c>
      <c r="N31" s="25">
        <v>0</v>
      </c>
      <c r="O31" s="25">
        <v>0</v>
      </c>
      <c r="P31" s="25">
        <v>0</v>
      </c>
      <c r="Q31" s="25">
        <v>4</v>
      </c>
      <c r="R31" s="25">
        <v>0</v>
      </c>
      <c r="S31" s="25">
        <v>3</v>
      </c>
      <c r="T31" s="25">
        <v>0</v>
      </c>
      <c r="U31" s="25">
        <v>0</v>
      </c>
      <c r="V31" s="25">
        <v>0</v>
      </c>
      <c r="W31" s="25">
        <v>0</v>
      </c>
      <c r="X31" s="25">
        <v>0</v>
      </c>
      <c r="Y31" s="25">
        <v>1</v>
      </c>
      <c r="Z31" s="25">
        <v>1</v>
      </c>
      <c r="AA31" s="25">
        <v>0</v>
      </c>
      <c r="AB31" s="25">
        <v>2</v>
      </c>
      <c r="AC31" s="25">
        <v>1</v>
      </c>
      <c r="AD31" s="25">
        <v>0</v>
      </c>
      <c r="AE31" s="25">
        <v>0</v>
      </c>
      <c r="AF31" s="25">
        <v>1</v>
      </c>
      <c r="AG31" s="25">
        <v>2</v>
      </c>
      <c r="AH31" s="25">
        <v>0</v>
      </c>
      <c r="AI31" s="25">
        <v>0</v>
      </c>
      <c r="AJ31" s="25">
        <v>1</v>
      </c>
    </row>
    <row r="32" spans="1:36" ht="15.9" customHeight="1" x14ac:dyDescent="0.35">
      <c r="A32" s="14">
        <v>2021</v>
      </c>
      <c r="B32" s="15">
        <v>27</v>
      </c>
      <c r="C32" s="16">
        <v>44382</v>
      </c>
      <c r="D32" s="21">
        <f>SUM(weekly_covid_deaths_council_area[[#This Row],[Aberdeen City]:[West Lothian]])</f>
        <v>31</v>
      </c>
      <c r="E32" s="25">
        <v>0</v>
      </c>
      <c r="F32" s="25">
        <v>0</v>
      </c>
      <c r="G32" s="25">
        <v>0</v>
      </c>
      <c r="H32" s="25">
        <v>0</v>
      </c>
      <c r="I32" s="25">
        <v>5</v>
      </c>
      <c r="J32" s="25">
        <v>1</v>
      </c>
      <c r="K32" s="25">
        <v>1</v>
      </c>
      <c r="L32" s="25">
        <v>2</v>
      </c>
      <c r="M32" s="25">
        <v>0</v>
      </c>
      <c r="N32" s="25">
        <v>1</v>
      </c>
      <c r="O32" s="25">
        <v>2</v>
      </c>
      <c r="P32" s="25">
        <v>0</v>
      </c>
      <c r="Q32" s="25">
        <v>0</v>
      </c>
      <c r="R32" s="25">
        <v>1</v>
      </c>
      <c r="S32" s="25">
        <v>5</v>
      </c>
      <c r="T32" s="25">
        <v>1</v>
      </c>
      <c r="U32" s="25">
        <v>1</v>
      </c>
      <c r="V32" s="25">
        <v>1</v>
      </c>
      <c r="W32" s="25">
        <v>0</v>
      </c>
      <c r="X32" s="25">
        <v>0</v>
      </c>
      <c r="Y32" s="25">
        <v>1</v>
      </c>
      <c r="Z32" s="25">
        <v>1</v>
      </c>
      <c r="AA32" s="25">
        <v>0</v>
      </c>
      <c r="AB32" s="25">
        <v>2</v>
      </c>
      <c r="AC32" s="25">
        <v>0</v>
      </c>
      <c r="AD32" s="25">
        <v>0</v>
      </c>
      <c r="AE32" s="25">
        <v>0</v>
      </c>
      <c r="AF32" s="25">
        <v>1</v>
      </c>
      <c r="AG32" s="25">
        <v>4</v>
      </c>
      <c r="AH32" s="25">
        <v>0</v>
      </c>
      <c r="AI32" s="25">
        <v>0</v>
      </c>
      <c r="AJ32" s="25">
        <v>1</v>
      </c>
    </row>
    <row r="33" spans="1:36" ht="15.9" customHeight="1" x14ac:dyDescent="0.35">
      <c r="A33" s="14">
        <v>2021</v>
      </c>
      <c r="B33" s="15">
        <v>28</v>
      </c>
      <c r="C33" s="16">
        <v>44389</v>
      </c>
      <c r="D33" s="21">
        <f>SUM(weekly_covid_deaths_council_area[[#This Row],[Aberdeen City]:[West Lothian]])</f>
        <v>48</v>
      </c>
      <c r="E33" s="25">
        <v>0</v>
      </c>
      <c r="F33" s="25">
        <v>1</v>
      </c>
      <c r="G33" s="25">
        <v>1</v>
      </c>
      <c r="H33" s="25">
        <v>0</v>
      </c>
      <c r="I33" s="25">
        <v>7</v>
      </c>
      <c r="J33" s="25">
        <v>0</v>
      </c>
      <c r="K33" s="25">
        <v>0</v>
      </c>
      <c r="L33" s="25">
        <v>5</v>
      </c>
      <c r="M33" s="25">
        <v>2</v>
      </c>
      <c r="N33" s="25">
        <v>0</v>
      </c>
      <c r="O33" s="25">
        <v>2</v>
      </c>
      <c r="P33" s="25">
        <v>0</v>
      </c>
      <c r="Q33" s="25">
        <v>2</v>
      </c>
      <c r="R33" s="25">
        <v>1</v>
      </c>
      <c r="S33" s="25">
        <v>11</v>
      </c>
      <c r="T33" s="25">
        <v>2</v>
      </c>
      <c r="U33" s="25">
        <v>1</v>
      </c>
      <c r="V33" s="25">
        <v>1</v>
      </c>
      <c r="W33" s="25">
        <v>0</v>
      </c>
      <c r="X33" s="25">
        <v>0</v>
      </c>
      <c r="Y33" s="25">
        <v>0</v>
      </c>
      <c r="Z33" s="25">
        <v>4</v>
      </c>
      <c r="AA33" s="25">
        <v>0</v>
      </c>
      <c r="AB33" s="25">
        <v>3</v>
      </c>
      <c r="AC33" s="25">
        <v>1</v>
      </c>
      <c r="AD33" s="25">
        <v>1</v>
      </c>
      <c r="AE33" s="25">
        <v>0</v>
      </c>
      <c r="AF33" s="25">
        <v>1</v>
      </c>
      <c r="AG33" s="25">
        <v>1</v>
      </c>
      <c r="AH33" s="25">
        <v>1</v>
      </c>
      <c r="AI33" s="25">
        <v>0</v>
      </c>
      <c r="AJ33" s="25">
        <v>0</v>
      </c>
    </row>
    <row r="34" spans="1:36" ht="15.9" customHeight="1" x14ac:dyDescent="0.35">
      <c r="A34" s="14">
        <v>2021</v>
      </c>
      <c r="B34" s="15">
        <v>29</v>
      </c>
      <c r="C34" s="16">
        <v>44396</v>
      </c>
      <c r="D34" s="21">
        <f>SUM(weekly_covid_deaths_council_area[[#This Row],[Aberdeen City]:[West Lothian]])</f>
        <v>55</v>
      </c>
      <c r="E34" s="25">
        <v>0</v>
      </c>
      <c r="F34" s="25">
        <v>0</v>
      </c>
      <c r="G34" s="25">
        <v>1</v>
      </c>
      <c r="H34" s="25">
        <v>0</v>
      </c>
      <c r="I34" s="25">
        <v>7</v>
      </c>
      <c r="J34" s="25">
        <v>0</v>
      </c>
      <c r="K34" s="25">
        <v>0</v>
      </c>
      <c r="L34" s="25">
        <v>7</v>
      </c>
      <c r="M34" s="25">
        <v>1</v>
      </c>
      <c r="N34" s="25">
        <v>0</v>
      </c>
      <c r="O34" s="25">
        <v>1</v>
      </c>
      <c r="P34" s="25">
        <v>0</v>
      </c>
      <c r="Q34" s="25">
        <v>2</v>
      </c>
      <c r="R34" s="25">
        <v>4</v>
      </c>
      <c r="S34" s="25">
        <v>8</v>
      </c>
      <c r="T34" s="25">
        <v>1</v>
      </c>
      <c r="U34" s="25">
        <v>0</v>
      </c>
      <c r="V34" s="25">
        <v>2</v>
      </c>
      <c r="W34" s="25">
        <v>0</v>
      </c>
      <c r="X34" s="25">
        <v>0</v>
      </c>
      <c r="Y34" s="25">
        <v>1</v>
      </c>
      <c r="Z34" s="25">
        <v>6</v>
      </c>
      <c r="AA34" s="25">
        <v>1</v>
      </c>
      <c r="AB34" s="25">
        <v>4</v>
      </c>
      <c r="AC34" s="25">
        <v>4</v>
      </c>
      <c r="AD34" s="25">
        <v>1</v>
      </c>
      <c r="AE34" s="25">
        <v>0</v>
      </c>
      <c r="AF34" s="25">
        <v>0</v>
      </c>
      <c r="AG34" s="25">
        <v>2</v>
      </c>
      <c r="AH34" s="25">
        <v>2</v>
      </c>
      <c r="AI34" s="25">
        <v>0</v>
      </c>
      <c r="AJ34" s="25">
        <v>0</v>
      </c>
    </row>
    <row r="35" spans="1:36" ht="15.9" customHeight="1" x14ac:dyDescent="0.35">
      <c r="A35" s="14">
        <v>2021</v>
      </c>
      <c r="B35" s="15">
        <v>30</v>
      </c>
      <c r="C35" s="16">
        <v>44403</v>
      </c>
      <c r="D35" s="21">
        <f>SUM(weekly_covid_deaths_council_area[[#This Row],[Aberdeen City]:[West Lothian]])</f>
        <v>46</v>
      </c>
      <c r="E35" s="25">
        <v>2</v>
      </c>
      <c r="F35" s="25">
        <v>0</v>
      </c>
      <c r="G35" s="25">
        <v>2</v>
      </c>
      <c r="H35" s="25">
        <v>1</v>
      </c>
      <c r="I35" s="25">
        <v>3</v>
      </c>
      <c r="J35" s="25">
        <v>0</v>
      </c>
      <c r="K35" s="25">
        <v>0</v>
      </c>
      <c r="L35" s="25">
        <v>1</v>
      </c>
      <c r="M35" s="25">
        <v>2</v>
      </c>
      <c r="N35" s="25">
        <v>0</v>
      </c>
      <c r="O35" s="25">
        <v>1</v>
      </c>
      <c r="P35" s="25">
        <v>1</v>
      </c>
      <c r="Q35" s="25">
        <v>1</v>
      </c>
      <c r="R35" s="25">
        <v>5</v>
      </c>
      <c r="S35" s="25">
        <v>9</v>
      </c>
      <c r="T35" s="25">
        <v>1</v>
      </c>
      <c r="U35" s="25">
        <v>1</v>
      </c>
      <c r="V35" s="25">
        <v>1</v>
      </c>
      <c r="W35" s="25">
        <v>2</v>
      </c>
      <c r="X35" s="25">
        <v>0</v>
      </c>
      <c r="Y35" s="25">
        <v>0</v>
      </c>
      <c r="Z35" s="25">
        <v>3</v>
      </c>
      <c r="AA35" s="25">
        <v>0</v>
      </c>
      <c r="AB35" s="25">
        <v>0</v>
      </c>
      <c r="AC35" s="25">
        <v>0</v>
      </c>
      <c r="AD35" s="25">
        <v>1</v>
      </c>
      <c r="AE35" s="25">
        <v>0</v>
      </c>
      <c r="AF35" s="25">
        <v>0</v>
      </c>
      <c r="AG35" s="25">
        <v>4</v>
      </c>
      <c r="AH35" s="25">
        <v>1</v>
      </c>
      <c r="AI35" s="25">
        <v>0</v>
      </c>
      <c r="AJ35" s="25">
        <v>4</v>
      </c>
    </row>
    <row r="36" spans="1:36" ht="15.9" customHeight="1" x14ac:dyDescent="0.35">
      <c r="A36" s="14">
        <v>2021</v>
      </c>
      <c r="B36" s="15">
        <v>31</v>
      </c>
      <c r="C36" s="16">
        <v>44410</v>
      </c>
      <c r="D36" s="21">
        <f>SUM(weekly_covid_deaths_council_area[[#This Row],[Aberdeen City]:[West Lothian]])</f>
        <v>55</v>
      </c>
      <c r="E36" s="25">
        <v>2</v>
      </c>
      <c r="F36" s="25">
        <v>4</v>
      </c>
      <c r="G36" s="25">
        <v>0</v>
      </c>
      <c r="H36" s="25">
        <v>0</v>
      </c>
      <c r="I36" s="25">
        <v>2</v>
      </c>
      <c r="J36" s="25">
        <v>0</v>
      </c>
      <c r="K36" s="25">
        <v>1</v>
      </c>
      <c r="L36" s="25">
        <v>6</v>
      </c>
      <c r="M36" s="25">
        <v>0</v>
      </c>
      <c r="N36" s="25">
        <v>1</v>
      </c>
      <c r="O36" s="25">
        <v>0</v>
      </c>
      <c r="P36" s="25">
        <v>1</v>
      </c>
      <c r="Q36" s="25">
        <v>1</v>
      </c>
      <c r="R36" s="25">
        <v>2</v>
      </c>
      <c r="S36" s="25">
        <v>9</v>
      </c>
      <c r="T36" s="25">
        <v>4</v>
      </c>
      <c r="U36" s="25">
        <v>0</v>
      </c>
      <c r="V36" s="25">
        <v>0</v>
      </c>
      <c r="W36" s="25">
        <v>0</v>
      </c>
      <c r="X36" s="25">
        <v>3</v>
      </c>
      <c r="Y36" s="25">
        <v>1</v>
      </c>
      <c r="Z36" s="25">
        <v>7</v>
      </c>
      <c r="AA36" s="25">
        <v>0</v>
      </c>
      <c r="AB36" s="25">
        <v>1</v>
      </c>
      <c r="AC36" s="25">
        <v>0</v>
      </c>
      <c r="AD36" s="25">
        <v>3</v>
      </c>
      <c r="AE36" s="25">
        <v>0</v>
      </c>
      <c r="AF36" s="25">
        <v>1</v>
      </c>
      <c r="AG36" s="25">
        <v>4</v>
      </c>
      <c r="AH36" s="25">
        <v>0</v>
      </c>
      <c r="AI36" s="25">
        <v>1</v>
      </c>
      <c r="AJ36" s="25">
        <v>1</v>
      </c>
    </row>
    <row r="37" spans="1:36" ht="15.9" customHeight="1" x14ac:dyDescent="0.35">
      <c r="A37" s="14">
        <v>2021</v>
      </c>
      <c r="B37" s="15">
        <v>32</v>
      </c>
      <c r="C37" s="16">
        <v>44417</v>
      </c>
      <c r="D37" s="21">
        <f>SUM(weekly_covid_deaths_council_area[[#This Row],[Aberdeen City]:[West Lothian]])</f>
        <v>40</v>
      </c>
      <c r="E37" s="25">
        <v>1</v>
      </c>
      <c r="F37" s="25">
        <v>0</v>
      </c>
      <c r="G37" s="25">
        <v>0</v>
      </c>
      <c r="H37" s="25">
        <v>0</v>
      </c>
      <c r="I37" s="25">
        <v>5</v>
      </c>
      <c r="J37" s="25">
        <v>1</v>
      </c>
      <c r="K37" s="25">
        <v>0</v>
      </c>
      <c r="L37" s="25">
        <v>2</v>
      </c>
      <c r="M37" s="25">
        <v>1</v>
      </c>
      <c r="N37" s="25">
        <v>0</v>
      </c>
      <c r="O37" s="25">
        <v>1</v>
      </c>
      <c r="P37" s="25">
        <v>2</v>
      </c>
      <c r="Q37" s="25">
        <v>2</v>
      </c>
      <c r="R37" s="25">
        <v>0</v>
      </c>
      <c r="S37" s="25">
        <v>5</v>
      </c>
      <c r="T37" s="25">
        <v>3</v>
      </c>
      <c r="U37" s="25">
        <v>2</v>
      </c>
      <c r="V37" s="25">
        <v>0</v>
      </c>
      <c r="W37" s="25">
        <v>0</v>
      </c>
      <c r="X37" s="25">
        <v>0</v>
      </c>
      <c r="Y37" s="25">
        <v>0</v>
      </c>
      <c r="Z37" s="25">
        <v>5</v>
      </c>
      <c r="AA37" s="25">
        <v>0</v>
      </c>
      <c r="AB37" s="25">
        <v>0</v>
      </c>
      <c r="AC37" s="25">
        <v>1</v>
      </c>
      <c r="AD37" s="25">
        <v>0</v>
      </c>
      <c r="AE37" s="25">
        <v>0</v>
      </c>
      <c r="AF37" s="25">
        <v>2</v>
      </c>
      <c r="AG37" s="25">
        <v>0</v>
      </c>
      <c r="AH37" s="25">
        <v>0</v>
      </c>
      <c r="AI37" s="25">
        <v>5</v>
      </c>
      <c r="AJ37" s="25">
        <v>2</v>
      </c>
    </row>
    <row r="38" spans="1:36" ht="15.9" customHeight="1" x14ac:dyDescent="0.35">
      <c r="A38" s="14">
        <v>2021</v>
      </c>
      <c r="B38" s="15">
        <v>33</v>
      </c>
      <c r="C38" s="16">
        <v>44424</v>
      </c>
      <c r="D38" s="21">
        <f>SUM(weekly_covid_deaths_council_area[[#This Row],[Aberdeen City]:[West Lothian]])</f>
        <v>43</v>
      </c>
      <c r="E38" s="25">
        <v>2</v>
      </c>
      <c r="F38" s="25">
        <v>0</v>
      </c>
      <c r="G38" s="25">
        <v>2</v>
      </c>
      <c r="H38" s="25">
        <v>2</v>
      </c>
      <c r="I38" s="25">
        <v>5</v>
      </c>
      <c r="J38" s="25">
        <v>0</v>
      </c>
      <c r="K38" s="25">
        <v>2</v>
      </c>
      <c r="L38" s="25">
        <v>0</v>
      </c>
      <c r="M38" s="25">
        <v>2</v>
      </c>
      <c r="N38" s="25">
        <v>1</v>
      </c>
      <c r="O38" s="25">
        <v>0</v>
      </c>
      <c r="P38" s="25">
        <v>0</v>
      </c>
      <c r="Q38" s="25">
        <v>1</v>
      </c>
      <c r="R38" s="25">
        <v>4</v>
      </c>
      <c r="S38" s="25">
        <v>3</v>
      </c>
      <c r="T38" s="25">
        <v>1</v>
      </c>
      <c r="U38" s="25">
        <v>0</v>
      </c>
      <c r="V38" s="25">
        <v>1</v>
      </c>
      <c r="W38" s="25">
        <v>0</v>
      </c>
      <c r="X38" s="25">
        <v>0</v>
      </c>
      <c r="Y38" s="25">
        <v>1</v>
      </c>
      <c r="Z38" s="25">
        <v>2</v>
      </c>
      <c r="AA38" s="25">
        <v>0</v>
      </c>
      <c r="AB38" s="25">
        <v>2</v>
      </c>
      <c r="AC38" s="25">
        <v>1</v>
      </c>
      <c r="AD38" s="25">
        <v>4</v>
      </c>
      <c r="AE38" s="25">
        <v>1</v>
      </c>
      <c r="AF38" s="25">
        <v>0</v>
      </c>
      <c r="AG38" s="25">
        <v>4</v>
      </c>
      <c r="AH38" s="25">
        <v>0</v>
      </c>
      <c r="AI38" s="25">
        <v>1</v>
      </c>
      <c r="AJ38" s="25">
        <v>1</v>
      </c>
    </row>
    <row r="39" spans="1:36" ht="15.9" customHeight="1" x14ac:dyDescent="0.35">
      <c r="A39" s="14">
        <v>2021</v>
      </c>
      <c r="B39" s="15">
        <v>34</v>
      </c>
      <c r="C39" s="16">
        <v>44431</v>
      </c>
      <c r="D39" s="21">
        <f>SUM(weekly_covid_deaths_council_area[[#This Row],[Aberdeen City]:[West Lothian]])</f>
        <v>50</v>
      </c>
      <c r="E39" s="25">
        <v>2</v>
      </c>
      <c r="F39" s="25">
        <v>0</v>
      </c>
      <c r="G39" s="25">
        <v>0</v>
      </c>
      <c r="H39" s="25">
        <v>1</v>
      </c>
      <c r="I39" s="25">
        <v>4</v>
      </c>
      <c r="J39" s="25">
        <v>0</v>
      </c>
      <c r="K39" s="25">
        <v>0</v>
      </c>
      <c r="L39" s="25">
        <v>1</v>
      </c>
      <c r="M39" s="25">
        <v>2</v>
      </c>
      <c r="N39" s="25">
        <v>1</v>
      </c>
      <c r="O39" s="25">
        <v>5</v>
      </c>
      <c r="P39" s="25">
        <v>0</v>
      </c>
      <c r="Q39" s="25">
        <v>3</v>
      </c>
      <c r="R39" s="25">
        <v>1</v>
      </c>
      <c r="S39" s="25">
        <v>6</v>
      </c>
      <c r="T39" s="25">
        <v>1</v>
      </c>
      <c r="U39" s="25">
        <v>0</v>
      </c>
      <c r="V39" s="25">
        <v>0</v>
      </c>
      <c r="W39" s="25">
        <v>1</v>
      </c>
      <c r="X39" s="25">
        <v>1</v>
      </c>
      <c r="Y39" s="25">
        <v>0</v>
      </c>
      <c r="Z39" s="25">
        <v>4</v>
      </c>
      <c r="AA39" s="25">
        <v>0</v>
      </c>
      <c r="AB39" s="25">
        <v>1</v>
      </c>
      <c r="AC39" s="25">
        <v>3</v>
      </c>
      <c r="AD39" s="25">
        <v>6</v>
      </c>
      <c r="AE39" s="25">
        <v>0</v>
      </c>
      <c r="AF39" s="25">
        <v>1</v>
      </c>
      <c r="AG39" s="25">
        <v>2</v>
      </c>
      <c r="AH39" s="25">
        <v>1</v>
      </c>
      <c r="AI39" s="25">
        <v>0</v>
      </c>
      <c r="AJ39" s="25">
        <v>3</v>
      </c>
    </row>
    <row r="40" spans="1:36" ht="15.9" customHeight="1" x14ac:dyDescent="0.35">
      <c r="A40" s="14">
        <v>2021</v>
      </c>
      <c r="B40" s="15">
        <v>35</v>
      </c>
      <c r="C40" s="16">
        <v>44438</v>
      </c>
      <c r="D40" s="21">
        <f>SUM(weekly_covid_deaths_council_area[[#This Row],[Aberdeen City]:[West Lothian]])</f>
        <v>60</v>
      </c>
      <c r="E40" s="25">
        <v>2</v>
      </c>
      <c r="F40" s="25">
        <v>1</v>
      </c>
      <c r="G40" s="25">
        <v>1</v>
      </c>
      <c r="H40" s="25">
        <v>0</v>
      </c>
      <c r="I40" s="25">
        <v>8</v>
      </c>
      <c r="J40" s="25">
        <v>1</v>
      </c>
      <c r="K40" s="25">
        <v>2</v>
      </c>
      <c r="L40" s="25">
        <v>0</v>
      </c>
      <c r="M40" s="25">
        <v>1</v>
      </c>
      <c r="N40" s="25">
        <v>1</v>
      </c>
      <c r="O40" s="25">
        <v>3</v>
      </c>
      <c r="P40" s="25">
        <v>1</v>
      </c>
      <c r="Q40" s="25">
        <v>1</v>
      </c>
      <c r="R40" s="25">
        <v>4</v>
      </c>
      <c r="S40" s="25">
        <v>10</v>
      </c>
      <c r="T40" s="25">
        <v>0</v>
      </c>
      <c r="U40" s="25">
        <v>1</v>
      </c>
      <c r="V40" s="25">
        <v>0</v>
      </c>
      <c r="W40" s="25">
        <v>0</v>
      </c>
      <c r="X40" s="25">
        <v>0</v>
      </c>
      <c r="Y40" s="25">
        <v>1</v>
      </c>
      <c r="Z40" s="25">
        <v>6</v>
      </c>
      <c r="AA40" s="25">
        <v>0</v>
      </c>
      <c r="AB40" s="25">
        <v>3</v>
      </c>
      <c r="AC40" s="25">
        <v>2</v>
      </c>
      <c r="AD40" s="25">
        <v>3</v>
      </c>
      <c r="AE40" s="25">
        <v>0</v>
      </c>
      <c r="AF40" s="25">
        <v>1</v>
      </c>
      <c r="AG40" s="25">
        <v>4</v>
      </c>
      <c r="AH40" s="25">
        <v>3</v>
      </c>
      <c r="AI40" s="25">
        <v>0</v>
      </c>
      <c r="AJ40" s="25">
        <v>0</v>
      </c>
    </row>
    <row r="41" spans="1:36" ht="15.9" customHeight="1" x14ac:dyDescent="0.35">
      <c r="A41" s="14">
        <v>2021</v>
      </c>
      <c r="B41" s="15">
        <v>36</v>
      </c>
      <c r="C41" s="16">
        <v>44445</v>
      </c>
      <c r="D41" s="21">
        <f>SUM(weekly_covid_deaths_council_area[[#This Row],[Aberdeen City]:[West Lothian]])</f>
        <v>80</v>
      </c>
      <c r="E41" s="25">
        <v>0</v>
      </c>
      <c r="F41" s="25">
        <v>1</v>
      </c>
      <c r="G41" s="25">
        <v>0</v>
      </c>
      <c r="H41" s="25">
        <v>0</v>
      </c>
      <c r="I41" s="25">
        <v>5</v>
      </c>
      <c r="J41" s="25">
        <v>2</v>
      </c>
      <c r="K41" s="25">
        <v>4</v>
      </c>
      <c r="L41" s="25">
        <v>6</v>
      </c>
      <c r="M41" s="25">
        <v>0</v>
      </c>
      <c r="N41" s="25">
        <v>1</v>
      </c>
      <c r="O41" s="25">
        <v>2</v>
      </c>
      <c r="P41" s="25">
        <v>1</v>
      </c>
      <c r="Q41" s="25">
        <v>4</v>
      </c>
      <c r="R41" s="25">
        <v>4</v>
      </c>
      <c r="S41" s="25">
        <v>11</v>
      </c>
      <c r="T41" s="25">
        <v>1</v>
      </c>
      <c r="U41" s="25">
        <v>2</v>
      </c>
      <c r="V41" s="25">
        <v>1</v>
      </c>
      <c r="W41" s="25">
        <v>0</v>
      </c>
      <c r="X41" s="25">
        <v>0</v>
      </c>
      <c r="Y41" s="25">
        <v>2</v>
      </c>
      <c r="Z41" s="25">
        <v>8</v>
      </c>
      <c r="AA41" s="25">
        <v>1</v>
      </c>
      <c r="AB41" s="25">
        <v>2</v>
      </c>
      <c r="AC41" s="25">
        <v>4</v>
      </c>
      <c r="AD41" s="25">
        <v>1</v>
      </c>
      <c r="AE41" s="25">
        <v>1</v>
      </c>
      <c r="AF41" s="25">
        <v>2</v>
      </c>
      <c r="AG41" s="25">
        <v>7</v>
      </c>
      <c r="AH41" s="25">
        <v>1</v>
      </c>
      <c r="AI41" s="25">
        <v>2</v>
      </c>
      <c r="AJ41" s="25">
        <v>4</v>
      </c>
    </row>
    <row r="42" spans="1:36" ht="15.9" customHeight="1" x14ac:dyDescent="0.35">
      <c r="A42" s="14">
        <v>2021</v>
      </c>
      <c r="B42" s="15">
        <v>37</v>
      </c>
      <c r="C42" s="16">
        <v>44452</v>
      </c>
      <c r="D42" s="21">
        <f>SUM(weekly_covid_deaths_council_area[[#This Row],[Aberdeen City]:[West Lothian]])</f>
        <v>136</v>
      </c>
      <c r="E42" s="25">
        <v>4</v>
      </c>
      <c r="F42" s="25">
        <v>0</v>
      </c>
      <c r="G42" s="25">
        <v>1</v>
      </c>
      <c r="H42" s="25">
        <v>0</v>
      </c>
      <c r="I42" s="25">
        <v>9</v>
      </c>
      <c r="J42" s="25">
        <v>2</v>
      </c>
      <c r="K42" s="25">
        <v>6</v>
      </c>
      <c r="L42" s="25">
        <v>3</v>
      </c>
      <c r="M42" s="25">
        <v>5</v>
      </c>
      <c r="N42" s="25">
        <v>1</v>
      </c>
      <c r="O42" s="25">
        <v>4</v>
      </c>
      <c r="P42" s="25">
        <v>0</v>
      </c>
      <c r="Q42" s="25">
        <v>6</v>
      </c>
      <c r="R42" s="25">
        <v>7</v>
      </c>
      <c r="S42" s="25">
        <v>22</v>
      </c>
      <c r="T42" s="25">
        <v>6</v>
      </c>
      <c r="U42" s="25">
        <v>1</v>
      </c>
      <c r="V42" s="25">
        <v>2</v>
      </c>
      <c r="W42" s="25">
        <v>1</v>
      </c>
      <c r="X42" s="25">
        <v>0</v>
      </c>
      <c r="Y42" s="25">
        <v>6</v>
      </c>
      <c r="Z42" s="25">
        <v>12</v>
      </c>
      <c r="AA42" s="25">
        <v>0</v>
      </c>
      <c r="AB42" s="25">
        <v>5</v>
      </c>
      <c r="AC42" s="25">
        <v>5</v>
      </c>
      <c r="AD42" s="25">
        <v>6</v>
      </c>
      <c r="AE42" s="25">
        <v>0</v>
      </c>
      <c r="AF42" s="25">
        <v>3</v>
      </c>
      <c r="AG42" s="25">
        <v>5</v>
      </c>
      <c r="AH42" s="25">
        <v>1</v>
      </c>
      <c r="AI42" s="25">
        <v>5</v>
      </c>
      <c r="AJ42" s="25">
        <v>8</v>
      </c>
    </row>
    <row r="43" spans="1:36" ht="15.9" customHeight="1" x14ac:dyDescent="0.35">
      <c r="A43" s="14">
        <v>2021</v>
      </c>
      <c r="B43" s="15">
        <v>38</v>
      </c>
      <c r="C43" s="16">
        <v>44459</v>
      </c>
      <c r="D43" s="21">
        <f>SUM(weekly_covid_deaths_council_area[[#This Row],[Aberdeen City]:[West Lothian]])</f>
        <v>168</v>
      </c>
      <c r="E43" s="25">
        <v>5</v>
      </c>
      <c r="F43" s="25">
        <v>7</v>
      </c>
      <c r="G43" s="25">
        <v>0</v>
      </c>
      <c r="H43" s="25">
        <v>4</v>
      </c>
      <c r="I43" s="25">
        <v>10</v>
      </c>
      <c r="J43" s="25">
        <v>1</v>
      </c>
      <c r="K43" s="25">
        <v>5</v>
      </c>
      <c r="L43" s="25">
        <v>9</v>
      </c>
      <c r="M43" s="25">
        <v>5</v>
      </c>
      <c r="N43" s="25">
        <v>7</v>
      </c>
      <c r="O43" s="25">
        <v>1</v>
      </c>
      <c r="P43" s="25">
        <v>5</v>
      </c>
      <c r="Q43" s="25">
        <v>3</v>
      </c>
      <c r="R43" s="25">
        <v>6</v>
      </c>
      <c r="S43" s="25">
        <v>23</v>
      </c>
      <c r="T43" s="25">
        <v>1</v>
      </c>
      <c r="U43" s="25">
        <v>5</v>
      </c>
      <c r="V43" s="25">
        <v>4</v>
      </c>
      <c r="W43" s="25">
        <v>1</v>
      </c>
      <c r="X43" s="25">
        <v>0</v>
      </c>
      <c r="Y43" s="25">
        <v>5</v>
      </c>
      <c r="Z43" s="25">
        <v>9</v>
      </c>
      <c r="AA43" s="25">
        <v>0</v>
      </c>
      <c r="AB43" s="25">
        <v>5</v>
      </c>
      <c r="AC43" s="25">
        <v>11</v>
      </c>
      <c r="AD43" s="25">
        <v>4</v>
      </c>
      <c r="AE43" s="25">
        <v>0</v>
      </c>
      <c r="AF43" s="25">
        <v>8</v>
      </c>
      <c r="AG43" s="25">
        <v>14</v>
      </c>
      <c r="AH43" s="25">
        <v>0</v>
      </c>
      <c r="AI43" s="25">
        <v>4</v>
      </c>
      <c r="AJ43" s="25">
        <v>6</v>
      </c>
    </row>
    <row r="44" spans="1:36" ht="15.9" customHeight="1" x14ac:dyDescent="0.35">
      <c r="A44" s="14">
        <v>2021</v>
      </c>
      <c r="B44" s="15">
        <v>39</v>
      </c>
      <c r="C44" s="16">
        <v>44466</v>
      </c>
      <c r="D44" s="21">
        <f>SUM(weekly_covid_deaths_council_area[[#This Row],[Aberdeen City]:[West Lothian]])</f>
        <v>144</v>
      </c>
      <c r="E44" s="25">
        <v>4</v>
      </c>
      <c r="F44" s="25">
        <v>3</v>
      </c>
      <c r="G44" s="25">
        <v>4</v>
      </c>
      <c r="H44" s="25">
        <v>2</v>
      </c>
      <c r="I44" s="25">
        <v>16</v>
      </c>
      <c r="J44" s="25">
        <v>3</v>
      </c>
      <c r="K44" s="25">
        <v>1</v>
      </c>
      <c r="L44" s="25">
        <v>6</v>
      </c>
      <c r="M44" s="25">
        <v>10</v>
      </c>
      <c r="N44" s="25">
        <v>3</v>
      </c>
      <c r="O44" s="25">
        <v>6</v>
      </c>
      <c r="P44" s="25">
        <v>2</v>
      </c>
      <c r="Q44" s="25">
        <v>3</v>
      </c>
      <c r="R44" s="25">
        <v>7</v>
      </c>
      <c r="S44" s="25">
        <v>17</v>
      </c>
      <c r="T44" s="25">
        <v>5</v>
      </c>
      <c r="U44" s="25">
        <v>1</v>
      </c>
      <c r="V44" s="25">
        <v>3</v>
      </c>
      <c r="W44" s="25">
        <v>0</v>
      </c>
      <c r="X44" s="25">
        <v>0</v>
      </c>
      <c r="Y44" s="25">
        <v>4</v>
      </c>
      <c r="Z44" s="25">
        <v>9</v>
      </c>
      <c r="AA44" s="25">
        <v>1</v>
      </c>
      <c r="AB44" s="25">
        <v>0</v>
      </c>
      <c r="AC44" s="25">
        <v>3</v>
      </c>
      <c r="AD44" s="25">
        <v>1</v>
      </c>
      <c r="AE44" s="25">
        <v>0</v>
      </c>
      <c r="AF44" s="25">
        <v>13</v>
      </c>
      <c r="AG44" s="25">
        <v>4</v>
      </c>
      <c r="AH44" s="25">
        <v>2</v>
      </c>
      <c r="AI44" s="25">
        <v>2</v>
      </c>
      <c r="AJ44" s="25">
        <v>9</v>
      </c>
    </row>
    <row r="45" spans="1:36" ht="15.9" customHeight="1" x14ac:dyDescent="0.35">
      <c r="A45" s="14">
        <v>2021</v>
      </c>
      <c r="B45" s="15">
        <v>40</v>
      </c>
      <c r="C45" s="16">
        <v>44473</v>
      </c>
      <c r="D45" s="21">
        <f>SUM(weekly_covid_deaths_council_area[[#This Row],[Aberdeen City]:[West Lothian]])</f>
        <v>133</v>
      </c>
      <c r="E45" s="25">
        <v>4</v>
      </c>
      <c r="F45" s="25">
        <v>5</v>
      </c>
      <c r="G45" s="25">
        <v>2</v>
      </c>
      <c r="H45" s="25">
        <v>2</v>
      </c>
      <c r="I45" s="25">
        <v>6</v>
      </c>
      <c r="J45" s="25">
        <v>0</v>
      </c>
      <c r="K45" s="25">
        <v>3</v>
      </c>
      <c r="L45" s="25">
        <v>4</v>
      </c>
      <c r="M45" s="25">
        <v>8</v>
      </c>
      <c r="N45" s="25">
        <v>2</v>
      </c>
      <c r="O45" s="25">
        <v>3</v>
      </c>
      <c r="P45" s="25">
        <v>3</v>
      </c>
      <c r="Q45" s="25">
        <v>4</v>
      </c>
      <c r="R45" s="25">
        <v>6</v>
      </c>
      <c r="S45" s="25">
        <v>15</v>
      </c>
      <c r="T45" s="25">
        <v>5</v>
      </c>
      <c r="U45" s="25">
        <v>0</v>
      </c>
      <c r="V45" s="25">
        <v>6</v>
      </c>
      <c r="W45" s="25">
        <v>0</v>
      </c>
      <c r="X45" s="25">
        <v>0</v>
      </c>
      <c r="Y45" s="25">
        <v>7</v>
      </c>
      <c r="Z45" s="25">
        <v>5</v>
      </c>
      <c r="AA45" s="25">
        <v>0</v>
      </c>
      <c r="AB45" s="25">
        <v>1</v>
      </c>
      <c r="AC45" s="25">
        <v>6</v>
      </c>
      <c r="AD45" s="25">
        <v>0</v>
      </c>
      <c r="AE45" s="25">
        <v>0</v>
      </c>
      <c r="AF45" s="25">
        <v>7</v>
      </c>
      <c r="AG45" s="25">
        <v>8</v>
      </c>
      <c r="AH45" s="25">
        <v>1</v>
      </c>
      <c r="AI45" s="25">
        <v>11</v>
      </c>
      <c r="AJ45" s="25">
        <v>9</v>
      </c>
    </row>
    <row r="46" spans="1:36" ht="15.9" customHeight="1" x14ac:dyDescent="0.35">
      <c r="A46" s="14">
        <v>2021</v>
      </c>
      <c r="B46" s="15">
        <v>41</v>
      </c>
      <c r="C46" s="16">
        <v>44480</v>
      </c>
      <c r="D46" s="21">
        <f>SUM(weekly_covid_deaths_council_area[[#This Row],[Aberdeen City]:[West Lothian]])</f>
        <v>141</v>
      </c>
      <c r="E46" s="25">
        <v>3</v>
      </c>
      <c r="F46" s="25">
        <v>2</v>
      </c>
      <c r="G46" s="25">
        <v>0</v>
      </c>
      <c r="H46" s="25">
        <v>1</v>
      </c>
      <c r="I46" s="25">
        <v>7</v>
      </c>
      <c r="J46" s="25">
        <v>0</v>
      </c>
      <c r="K46" s="25">
        <v>5</v>
      </c>
      <c r="L46" s="25">
        <v>5</v>
      </c>
      <c r="M46" s="25">
        <v>6</v>
      </c>
      <c r="N46" s="25">
        <v>2</v>
      </c>
      <c r="O46" s="25">
        <v>1</v>
      </c>
      <c r="P46" s="25">
        <v>2</v>
      </c>
      <c r="Q46" s="25">
        <v>4</v>
      </c>
      <c r="R46" s="25">
        <v>16</v>
      </c>
      <c r="S46" s="25">
        <v>23</v>
      </c>
      <c r="T46" s="25">
        <v>0</v>
      </c>
      <c r="U46" s="25">
        <v>2</v>
      </c>
      <c r="V46" s="25">
        <v>4</v>
      </c>
      <c r="W46" s="25">
        <v>2</v>
      </c>
      <c r="X46" s="25">
        <v>2</v>
      </c>
      <c r="Y46" s="25">
        <v>8</v>
      </c>
      <c r="Z46" s="25">
        <v>11</v>
      </c>
      <c r="AA46" s="25">
        <v>0</v>
      </c>
      <c r="AB46" s="25">
        <v>3</v>
      </c>
      <c r="AC46" s="25">
        <v>6</v>
      </c>
      <c r="AD46" s="25">
        <v>2</v>
      </c>
      <c r="AE46" s="25">
        <v>0</v>
      </c>
      <c r="AF46" s="25">
        <v>5</v>
      </c>
      <c r="AG46" s="25">
        <v>4</v>
      </c>
      <c r="AH46" s="25">
        <v>0</v>
      </c>
      <c r="AI46" s="25">
        <v>6</v>
      </c>
      <c r="AJ46" s="25">
        <v>9</v>
      </c>
    </row>
    <row r="47" spans="1:36" ht="15.9" customHeight="1" x14ac:dyDescent="0.35">
      <c r="A47" s="14">
        <v>2021</v>
      </c>
      <c r="B47" s="15">
        <v>42</v>
      </c>
      <c r="C47" s="16">
        <v>44487</v>
      </c>
      <c r="D47" s="21">
        <f>SUM(weekly_covid_deaths_council_area[[#This Row],[Aberdeen City]:[West Lothian]])</f>
        <v>131</v>
      </c>
      <c r="E47" s="25">
        <v>0</v>
      </c>
      <c r="F47" s="25">
        <v>4</v>
      </c>
      <c r="G47" s="25">
        <v>3</v>
      </c>
      <c r="H47" s="25">
        <v>1</v>
      </c>
      <c r="I47" s="25">
        <v>9</v>
      </c>
      <c r="J47" s="25">
        <v>3</v>
      </c>
      <c r="K47" s="25">
        <v>3</v>
      </c>
      <c r="L47" s="25">
        <v>4</v>
      </c>
      <c r="M47" s="25">
        <v>5</v>
      </c>
      <c r="N47" s="25">
        <v>1</v>
      </c>
      <c r="O47" s="25">
        <v>1</v>
      </c>
      <c r="P47" s="25">
        <v>1</v>
      </c>
      <c r="Q47" s="25">
        <v>4</v>
      </c>
      <c r="R47" s="25">
        <v>21</v>
      </c>
      <c r="S47" s="25">
        <v>14</v>
      </c>
      <c r="T47" s="25">
        <v>3</v>
      </c>
      <c r="U47" s="25">
        <v>1</v>
      </c>
      <c r="V47" s="25">
        <v>0</v>
      </c>
      <c r="W47" s="25">
        <v>2</v>
      </c>
      <c r="X47" s="25">
        <v>1</v>
      </c>
      <c r="Y47" s="25">
        <v>8</v>
      </c>
      <c r="Z47" s="25">
        <v>15</v>
      </c>
      <c r="AA47" s="25">
        <v>0</v>
      </c>
      <c r="AB47" s="25">
        <v>1</v>
      </c>
      <c r="AC47" s="25">
        <v>10</v>
      </c>
      <c r="AD47" s="25">
        <v>3</v>
      </c>
      <c r="AE47" s="25">
        <v>0</v>
      </c>
      <c r="AF47" s="25">
        <v>3</v>
      </c>
      <c r="AG47" s="25">
        <v>6</v>
      </c>
      <c r="AH47" s="25">
        <v>1</v>
      </c>
      <c r="AI47" s="25">
        <v>0</v>
      </c>
      <c r="AJ47" s="25">
        <v>3</v>
      </c>
    </row>
    <row r="48" spans="1:36" ht="15.9" customHeight="1" x14ac:dyDescent="0.35">
      <c r="A48" s="14">
        <v>2021</v>
      </c>
      <c r="B48" s="15">
        <v>43</v>
      </c>
      <c r="C48" s="16">
        <v>44494</v>
      </c>
      <c r="D48" s="21">
        <f>SUM(weekly_covid_deaths_council_area[[#This Row],[Aberdeen City]:[West Lothian]])</f>
        <v>135</v>
      </c>
      <c r="E48" s="25">
        <v>2</v>
      </c>
      <c r="F48" s="25">
        <v>6</v>
      </c>
      <c r="G48" s="25">
        <v>3</v>
      </c>
      <c r="H48" s="25">
        <v>1</v>
      </c>
      <c r="I48" s="25">
        <v>6</v>
      </c>
      <c r="J48" s="25">
        <v>3</v>
      </c>
      <c r="K48" s="25">
        <v>3</v>
      </c>
      <c r="L48" s="25">
        <v>3</v>
      </c>
      <c r="M48" s="25">
        <v>5</v>
      </c>
      <c r="N48" s="25">
        <v>1</v>
      </c>
      <c r="O48" s="25">
        <v>1</v>
      </c>
      <c r="P48" s="25">
        <v>4</v>
      </c>
      <c r="Q48" s="25">
        <v>6</v>
      </c>
      <c r="R48" s="25">
        <v>8</v>
      </c>
      <c r="S48" s="25">
        <v>14</v>
      </c>
      <c r="T48" s="25">
        <v>4</v>
      </c>
      <c r="U48" s="25">
        <v>2</v>
      </c>
      <c r="V48" s="25">
        <v>1</v>
      </c>
      <c r="W48" s="25">
        <v>4</v>
      </c>
      <c r="X48" s="25">
        <v>1</v>
      </c>
      <c r="Y48" s="25">
        <v>10</v>
      </c>
      <c r="Z48" s="25">
        <v>7</v>
      </c>
      <c r="AA48" s="25">
        <v>0</v>
      </c>
      <c r="AB48" s="25">
        <v>3</v>
      </c>
      <c r="AC48" s="25">
        <v>7</v>
      </c>
      <c r="AD48" s="25">
        <v>3</v>
      </c>
      <c r="AE48" s="25">
        <v>0</v>
      </c>
      <c r="AF48" s="25">
        <v>3</v>
      </c>
      <c r="AG48" s="25">
        <v>10</v>
      </c>
      <c r="AH48" s="25">
        <v>3</v>
      </c>
      <c r="AI48" s="25">
        <v>4</v>
      </c>
      <c r="AJ48" s="25">
        <v>7</v>
      </c>
    </row>
    <row r="49" spans="1:36" ht="15.9" customHeight="1" x14ac:dyDescent="0.35">
      <c r="A49" s="14">
        <v>2021</v>
      </c>
      <c r="B49" s="15">
        <v>44</v>
      </c>
      <c r="C49" s="16">
        <v>44501</v>
      </c>
      <c r="D49" s="21">
        <f>SUM(weekly_covid_deaths_council_area[[#This Row],[Aberdeen City]:[West Lothian]])</f>
        <v>145</v>
      </c>
      <c r="E49" s="25">
        <v>4</v>
      </c>
      <c r="F49" s="25">
        <v>4</v>
      </c>
      <c r="G49" s="25">
        <v>8</v>
      </c>
      <c r="H49" s="25">
        <v>5</v>
      </c>
      <c r="I49" s="25">
        <v>8</v>
      </c>
      <c r="J49" s="25">
        <v>4</v>
      </c>
      <c r="K49" s="25">
        <v>2</v>
      </c>
      <c r="L49" s="25">
        <v>5</v>
      </c>
      <c r="M49" s="25">
        <v>15</v>
      </c>
      <c r="N49" s="25">
        <v>0</v>
      </c>
      <c r="O49" s="25">
        <v>0</v>
      </c>
      <c r="P49" s="25">
        <v>0</v>
      </c>
      <c r="Q49" s="25">
        <v>4</v>
      </c>
      <c r="R49" s="25">
        <v>6</v>
      </c>
      <c r="S49" s="25">
        <v>24</v>
      </c>
      <c r="T49" s="25">
        <v>5</v>
      </c>
      <c r="U49" s="25">
        <v>2</v>
      </c>
      <c r="V49" s="25">
        <v>2</v>
      </c>
      <c r="W49" s="25">
        <v>0</v>
      </c>
      <c r="X49" s="25">
        <v>0</v>
      </c>
      <c r="Y49" s="25">
        <v>2</v>
      </c>
      <c r="Z49" s="25">
        <v>11</v>
      </c>
      <c r="AA49" s="25">
        <v>0</v>
      </c>
      <c r="AB49" s="25">
        <v>2</v>
      </c>
      <c r="AC49" s="25">
        <v>5</v>
      </c>
      <c r="AD49" s="25">
        <v>4</v>
      </c>
      <c r="AE49" s="25">
        <v>0</v>
      </c>
      <c r="AF49" s="25">
        <v>4</v>
      </c>
      <c r="AG49" s="25">
        <v>7</v>
      </c>
      <c r="AH49" s="25">
        <v>2</v>
      </c>
      <c r="AI49" s="25">
        <v>4</v>
      </c>
      <c r="AJ49" s="25">
        <v>6</v>
      </c>
    </row>
    <row r="50" spans="1:36" ht="15.9" customHeight="1" x14ac:dyDescent="0.35">
      <c r="A50" s="14">
        <v>2021</v>
      </c>
      <c r="B50" s="15">
        <v>45</v>
      </c>
      <c r="C50" s="16">
        <v>44508</v>
      </c>
      <c r="D50" s="21">
        <f>SUM(weekly_covid_deaths_council_area[[#This Row],[Aberdeen City]:[West Lothian]])</f>
        <v>121</v>
      </c>
      <c r="E50" s="25">
        <v>5</v>
      </c>
      <c r="F50" s="25">
        <v>6</v>
      </c>
      <c r="G50" s="25">
        <v>2</v>
      </c>
      <c r="H50" s="25">
        <v>1</v>
      </c>
      <c r="I50" s="25">
        <v>6</v>
      </c>
      <c r="J50" s="25">
        <v>0</v>
      </c>
      <c r="K50" s="25">
        <v>3</v>
      </c>
      <c r="L50" s="25">
        <v>4</v>
      </c>
      <c r="M50" s="25">
        <v>5</v>
      </c>
      <c r="N50" s="25">
        <v>4</v>
      </c>
      <c r="O50" s="25">
        <v>3</v>
      </c>
      <c r="P50" s="25">
        <v>1</v>
      </c>
      <c r="Q50" s="25">
        <v>4</v>
      </c>
      <c r="R50" s="25">
        <v>15</v>
      </c>
      <c r="S50" s="25">
        <v>14</v>
      </c>
      <c r="T50" s="25">
        <v>0</v>
      </c>
      <c r="U50" s="25">
        <v>3</v>
      </c>
      <c r="V50" s="25">
        <v>4</v>
      </c>
      <c r="W50" s="25">
        <v>1</v>
      </c>
      <c r="X50" s="25">
        <v>0</v>
      </c>
      <c r="Y50" s="25">
        <v>6</v>
      </c>
      <c r="Z50" s="25">
        <v>4</v>
      </c>
      <c r="AA50" s="25">
        <v>0</v>
      </c>
      <c r="AB50" s="25">
        <v>1</v>
      </c>
      <c r="AC50" s="25">
        <v>4</v>
      </c>
      <c r="AD50" s="25">
        <v>3</v>
      </c>
      <c r="AE50" s="25">
        <v>0</v>
      </c>
      <c r="AF50" s="25">
        <v>4</v>
      </c>
      <c r="AG50" s="25">
        <v>9</v>
      </c>
      <c r="AH50" s="25">
        <v>4</v>
      </c>
      <c r="AI50" s="25">
        <v>0</v>
      </c>
      <c r="AJ50" s="25">
        <v>5</v>
      </c>
    </row>
    <row r="51" spans="1:36" ht="15.9" customHeight="1" x14ac:dyDescent="0.35">
      <c r="A51" s="14">
        <v>2021</v>
      </c>
      <c r="B51" s="15">
        <v>46</v>
      </c>
      <c r="C51" s="16">
        <v>44515</v>
      </c>
      <c r="D51" s="21">
        <f>SUM(weekly_covid_deaths_council_area[[#This Row],[Aberdeen City]:[West Lothian]])</f>
        <v>97</v>
      </c>
      <c r="E51" s="25">
        <v>2</v>
      </c>
      <c r="F51" s="25">
        <v>6</v>
      </c>
      <c r="G51" s="25">
        <v>2</v>
      </c>
      <c r="H51" s="25">
        <v>2</v>
      </c>
      <c r="I51" s="25">
        <v>5</v>
      </c>
      <c r="J51" s="25">
        <v>1</v>
      </c>
      <c r="K51" s="25">
        <v>1</v>
      </c>
      <c r="L51" s="25">
        <v>5</v>
      </c>
      <c r="M51" s="25">
        <v>3</v>
      </c>
      <c r="N51" s="25">
        <v>2</v>
      </c>
      <c r="O51" s="25">
        <v>1</v>
      </c>
      <c r="P51" s="25">
        <v>1</v>
      </c>
      <c r="Q51" s="25">
        <v>8</v>
      </c>
      <c r="R51" s="25">
        <v>7</v>
      </c>
      <c r="S51" s="25">
        <v>13</v>
      </c>
      <c r="T51" s="25">
        <v>1</v>
      </c>
      <c r="U51" s="25">
        <v>0</v>
      </c>
      <c r="V51" s="25">
        <v>1</v>
      </c>
      <c r="W51" s="25">
        <v>1</v>
      </c>
      <c r="X51" s="25">
        <v>1</v>
      </c>
      <c r="Y51" s="25">
        <v>3</v>
      </c>
      <c r="Z51" s="25">
        <v>4</v>
      </c>
      <c r="AA51" s="25">
        <v>0</v>
      </c>
      <c r="AB51" s="25">
        <v>3</v>
      </c>
      <c r="AC51" s="25">
        <v>2</v>
      </c>
      <c r="AD51" s="25">
        <v>3</v>
      </c>
      <c r="AE51" s="25">
        <v>0</v>
      </c>
      <c r="AF51" s="25">
        <v>4</v>
      </c>
      <c r="AG51" s="25">
        <v>5</v>
      </c>
      <c r="AH51" s="25">
        <v>2</v>
      </c>
      <c r="AI51" s="25">
        <v>2</v>
      </c>
      <c r="AJ51" s="25">
        <v>6</v>
      </c>
    </row>
    <row r="52" spans="1:36" ht="15.9" customHeight="1" x14ac:dyDescent="0.35">
      <c r="A52" s="14">
        <v>2021</v>
      </c>
      <c r="B52" s="15">
        <v>47</v>
      </c>
      <c r="C52" s="16">
        <v>44522</v>
      </c>
      <c r="D52" s="21">
        <f>SUM(weekly_covid_deaths_council_area[[#This Row],[Aberdeen City]:[West Lothian]])</f>
        <v>99</v>
      </c>
      <c r="E52" s="25">
        <v>2</v>
      </c>
      <c r="F52" s="25">
        <v>3</v>
      </c>
      <c r="G52" s="25">
        <v>3</v>
      </c>
      <c r="H52" s="25">
        <v>2</v>
      </c>
      <c r="I52" s="25">
        <v>2</v>
      </c>
      <c r="J52" s="25">
        <v>0</v>
      </c>
      <c r="K52" s="25">
        <v>1</v>
      </c>
      <c r="L52" s="25">
        <v>6</v>
      </c>
      <c r="M52" s="25">
        <v>4</v>
      </c>
      <c r="N52" s="25">
        <v>0</v>
      </c>
      <c r="O52" s="25">
        <v>0</v>
      </c>
      <c r="P52" s="25">
        <v>1</v>
      </c>
      <c r="Q52" s="25">
        <v>4</v>
      </c>
      <c r="R52" s="25">
        <v>11</v>
      </c>
      <c r="S52" s="25">
        <v>10</v>
      </c>
      <c r="T52" s="25">
        <v>8</v>
      </c>
      <c r="U52" s="25">
        <v>2</v>
      </c>
      <c r="V52" s="25">
        <v>0</v>
      </c>
      <c r="W52" s="25">
        <v>2</v>
      </c>
      <c r="X52" s="25">
        <v>1</v>
      </c>
      <c r="Y52" s="25">
        <v>3</v>
      </c>
      <c r="Z52" s="25">
        <v>5</v>
      </c>
      <c r="AA52" s="25">
        <v>1</v>
      </c>
      <c r="AB52" s="25">
        <v>3</v>
      </c>
      <c r="AC52" s="25">
        <v>5</v>
      </c>
      <c r="AD52" s="25">
        <v>0</v>
      </c>
      <c r="AE52" s="25">
        <v>0</v>
      </c>
      <c r="AF52" s="25">
        <v>3</v>
      </c>
      <c r="AG52" s="25">
        <v>8</v>
      </c>
      <c r="AH52" s="25">
        <v>5</v>
      </c>
      <c r="AI52" s="25">
        <v>2</v>
      </c>
      <c r="AJ52" s="25">
        <v>2</v>
      </c>
    </row>
    <row r="53" spans="1:36" ht="15.9" customHeight="1" x14ac:dyDescent="0.35">
      <c r="A53" s="14">
        <v>2021</v>
      </c>
      <c r="B53" s="15">
        <v>48</v>
      </c>
      <c r="C53" s="16">
        <v>44529</v>
      </c>
      <c r="D53" s="21">
        <f>SUM(weekly_covid_deaths_council_area[[#This Row],[Aberdeen City]:[West Lothian]])</f>
        <v>91</v>
      </c>
      <c r="E53" s="25">
        <v>5</v>
      </c>
      <c r="F53" s="25">
        <v>3</v>
      </c>
      <c r="G53" s="25">
        <v>2</v>
      </c>
      <c r="H53" s="25">
        <v>1</v>
      </c>
      <c r="I53" s="25">
        <v>6</v>
      </c>
      <c r="J53" s="25">
        <v>2</v>
      </c>
      <c r="K53" s="25">
        <v>2</v>
      </c>
      <c r="L53" s="25">
        <v>3</v>
      </c>
      <c r="M53" s="25">
        <v>0</v>
      </c>
      <c r="N53" s="25">
        <v>2</v>
      </c>
      <c r="O53" s="25">
        <v>1</v>
      </c>
      <c r="P53" s="25">
        <v>0</v>
      </c>
      <c r="Q53" s="25">
        <v>7</v>
      </c>
      <c r="R53" s="25">
        <v>4</v>
      </c>
      <c r="S53" s="25">
        <v>12</v>
      </c>
      <c r="T53" s="25">
        <v>1</v>
      </c>
      <c r="U53" s="25">
        <v>0</v>
      </c>
      <c r="V53" s="25">
        <v>1</v>
      </c>
      <c r="W53" s="25">
        <v>2</v>
      </c>
      <c r="X53" s="25">
        <v>1</v>
      </c>
      <c r="Y53" s="25">
        <v>3</v>
      </c>
      <c r="Z53" s="25">
        <v>7</v>
      </c>
      <c r="AA53" s="25">
        <v>1</v>
      </c>
      <c r="AB53" s="25">
        <v>2</v>
      </c>
      <c r="AC53" s="25">
        <v>3</v>
      </c>
      <c r="AD53" s="25">
        <v>5</v>
      </c>
      <c r="AE53" s="25">
        <v>0</v>
      </c>
      <c r="AF53" s="25">
        <v>3</v>
      </c>
      <c r="AG53" s="25">
        <v>6</v>
      </c>
      <c r="AH53" s="25">
        <v>3</v>
      </c>
      <c r="AI53" s="25">
        <v>3</v>
      </c>
      <c r="AJ53" s="25">
        <v>0</v>
      </c>
    </row>
    <row r="54" spans="1:36" ht="15.9" customHeight="1" x14ac:dyDescent="0.35">
      <c r="A54" s="14">
        <v>2021</v>
      </c>
      <c r="B54" s="15">
        <v>49</v>
      </c>
      <c r="C54" s="16">
        <v>44536</v>
      </c>
      <c r="D54" s="21">
        <f>SUM(weekly_covid_deaths_council_area[[#This Row],[Aberdeen City]:[West Lothian]])</f>
        <v>86</v>
      </c>
      <c r="E54" s="25">
        <v>7</v>
      </c>
      <c r="F54" s="25">
        <v>9</v>
      </c>
      <c r="G54" s="25">
        <v>1</v>
      </c>
      <c r="H54" s="25">
        <v>1</v>
      </c>
      <c r="I54" s="25">
        <v>2</v>
      </c>
      <c r="J54" s="25">
        <v>0</v>
      </c>
      <c r="K54" s="25">
        <v>3</v>
      </c>
      <c r="L54" s="25">
        <v>3</v>
      </c>
      <c r="M54" s="25">
        <v>6</v>
      </c>
      <c r="N54" s="25">
        <v>0</v>
      </c>
      <c r="O54" s="25">
        <v>1</v>
      </c>
      <c r="P54" s="25">
        <v>0</v>
      </c>
      <c r="Q54" s="25">
        <v>4</v>
      </c>
      <c r="R54" s="25">
        <v>8</v>
      </c>
      <c r="S54" s="25">
        <v>11</v>
      </c>
      <c r="T54" s="25">
        <v>2</v>
      </c>
      <c r="U54" s="25">
        <v>0</v>
      </c>
      <c r="V54" s="25">
        <v>1</v>
      </c>
      <c r="W54" s="25">
        <v>1</v>
      </c>
      <c r="X54" s="25">
        <v>0</v>
      </c>
      <c r="Y54" s="25">
        <v>3</v>
      </c>
      <c r="Z54" s="25">
        <v>6</v>
      </c>
      <c r="AA54" s="25">
        <v>0</v>
      </c>
      <c r="AB54" s="25">
        <v>0</v>
      </c>
      <c r="AC54" s="25">
        <v>3</v>
      </c>
      <c r="AD54" s="25">
        <v>4</v>
      </c>
      <c r="AE54" s="25">
        <v>0</v>
      </c>
      <c r="AF54" s="25">
        <v>2</v>
      </c>
      <c r="AG54" s="25">
        <v>4</v>
      </c>
      <c r="AH54" s="25">
        <v>0</v>
      </c>
      <c r="AI54" s="25">
        <v>2</v>
      </c>
      <c r="AJ54" s="25">
        <v>2</v>
      </c>
    </row>
    <row r="55" spans="1:36" ht="15.9" customHeight="1" x14ac:dyDescent="0.35">
      <c r="A55" s="14">
        <v>2021</v>
      </c>
      <c r="B55" s="15">
        <v>50</v>
      </c>
      <c r="C55" s="16">
        <v>44543</v>
      </c>
      <c r="D55" s="21">
        <f>SUM(weekly_covid_deaths_council_area[[#This Row],[Aberdeen City]:[West Lothian]])</f>
        <v>73</v>
      </c>
      <c r="E55" s="25">
        <v>2</v>
      </c>
      <c r="F55" s="25">
        <v>4</v>
      </c>
      <c r="G55" s="25">
        <v>3</v>
      </c>
      <c r="H55" s="25">
        <v>0</v>
      </c>
      <c r="I55" s="25">
        <v>9</v>
      </c>
      <c r="J55" s="25">
        <v>2</v>
      </c>
      <c r="K55" s="25">
        <v>2</v>
      </c>
      <c r="L55" s="25">
        <v>4</v>
      </c>
      <c r="M55" s="25">
        <v>1</v>
      </c>
      <c r="N55" s="25">
        <v>1</v>
      </c>
      <c r="O55" s="25">
        <v>2</v>
      </c>
      <c r="P55" s="25">
        <v>2</v>
      </c>
      <c r="Q55" s="25">
        <v>2</v>
      </c>
      <c r="R55" s="25">
        <v>3</v>
      </c>
      <c r="S55" s="25">
        <v>13</v>
      </c>
      <c r="T55" s="25">
        <v>3</v>
      </c>
      <c r="U55" s="25">
        <v>0</v>
      </c>
      <c r="V55" s="25">
        <v>0</v>
      </c>
      <c r="W55" s="25">
        <v>0</v>
      </c>
      <c r="X55" s="25">
        <v>0</v>
      </c>
      <c r="Y55" s="25">
        <v>3</v>
      </c>
      <c r="Z55" s="25">
        <v>3</v>
      </c>
      <c r="AA55" s="25">
        <v>0</v>
      </c>
      <c r="AB55" s="25">
        <v>0</v>
      </c>
      <c r="AC55" s="25">
        <v>2</v>
      </c>
      <c r="AD55" s="25">
        <v>1</v>
      </c>
      <c r="AE55" s="25">
        <v>0</v>
      </c>
      <c r="AF55" s="25">
        <v>0</v>
      </c>
      <c r="AG55" s="25">
        <v>7</v>
      </c>
      <c r="AH55" s="25">
        <v>0</v>
      </c>
      <c r="AI55" s="25">
        <v>2</v>
      </c>
      <c r="AJ55" s="25">
        <v>2</v>
      </c>
    </row>
    <row r="56" spans="1:36" ht="15.9" customHeight="1" x14ac:dyDescent="0.35">
      <c r="A56" s="14">
        <v>2021</v>
      </c>
      <c r="B56" s="15">
        <v>51</v>
      </c>
      <c r="C56" s="16">
        <v>44550</v>
      </c>
      <c r="D56" s="21">
        <f>SUM(weekly_covid_deaths_council_area[[#This Row],[Aberdeen City]:[West Lothian]])</f>
        <v>55</v>
      </c>
      <c r="E56" s="25">
        <v>1</v>
      </c>
      <c r="F56" s="25">
        <v>1</v>
      </c>
      <c r="G56" s="25">
        <v>0</v>
      </c>
      <c r="H56" s="25">
        <v>1</v>
      </c>
      <c r="I56" s="25">
        <v>8</v>
      </c>
      <c r="J56" s="25">
        <v>1</v>
      </c>
      <c r="K56" s="25">
        <v>1</v>
      </c>
      <c r="L56" s="25">
        <v>1</v>
      </c>
      <c r="M56" s="25">
        <v>2</v>
      </c>
      <c r="N56" s="25">
        <v>0</v>
      </c>
      <c r="O56" s="25">
        <v>1</v>
      </c>
      <c r="P56" s="25">
        <v>1</v>
      </c>
      <c r="Q56" s="25">
        <v>1</v>
      </c>
      <c r="R56" s="25">
        <v>3</v>
      </c>
      <c r="S56" s="25">
        <v>5</v>
      </c>
      <c r="T56" s="25">
        <v>2</v>
      </c>
      <c r="U56" s="25">
        <v>1</v>
      </c>
      <c r="V56" s="25">
        <v>0</v>
      </c>
      <c r="W56" s="25">
        <v>0</v>
      </c>
      <c r="X56" s="25">
        <v>1</v>
      </c>
      <c r="Y56" s="25">
        <v>3</v>
      </c>
      <c r="Z56" s="25">
        <v>7</v>
      </c>
      <c r="AA56" s="25">
        <v>0</v>
      </c>
      <c r="AB56" s="25">
        <v>2</v>
      </c>
      <c r="AC56" s="25">
        <v>5</v>
      </c>
      <c r="AD56" s="25">
        <v>1</v>
      </c>
      <c r="AE56" s="25">
        <v>0</v>
      </c>
      <c r="AF56" s="25">
        <v>1</v>
      </c>
      <c r="AG56" s="25">
        <v>4</v>
      </c>
      <c r="AH56" s="25">
        <v>0</v>
      </c>
      <c r="AI56" s="25">
        <v>1</v>
      </c>
      <c r="AJ56" s="25">
        <v>0</v>
      </c>
    </row>
    <row r="57" spans="1:36" ht="15.9" customHeight="1" x14ac:dyDescent="0.35">
      <c r="A57" s="14">
        <v>2021</v>
      </c>
      <c r="B57" s="15">
        <v>52</v>
      </c>
      <c r="C57" s="16">
        <v>44557</v>
      </c>
      <c r="D57" s="21">
        <f>SUM(weekly_covid_deaths_council_area[[#This Row],[Aberdeen City]:[West Lothian]])</f>
        <v>47</v>
      </c>
      <c r="E57" s="25">
        <v>1</v>
      </c>
      <c r="F57" s="25">
        <v>2</v>
      </c>
      <c r="G57" s="25">
        <v>2</v>
      </c>
      <c r="H57" s="25">
        <v>1</v>
      </c>
      <c r="I57" s="25">
        <v>6</v>
      </c>
      <c r="J57" s="25">
        <v>1</v>
      </c>
      <c r="K57" s="25">
        <v>3</v>
      </c>
      <c r="L57" s="25">
        <v>1</v>
      </c>
      <c r="M57" s="25">
        <v>1</v>
      </c>
      <c r="N57" s="25">
        <v>0</v>
      </c>
      <c r="O57" s="25">
        <v>1</v>
      </c>
      <c r="P57" s="25">
        <v>0</v>
      </c>
      <c r="Q57" s="25">
        <v>1</v>
      </c>
      <c r="R57" s="25">
        <v>1</v>
      </c>
      <c r="S57" s="25">
        <v>6</v>
      </c>
      <c r="T57" s="25">
        <v>2</v>
      </c>
      <c r="U57" s="25">
        <v>0</v>
      </c>
      <c r="V57" s="25">
        <v>1</v>
      </c>
      <c r="W57" s="25">
        <v>1</v>
      </c>
      <c r="X57" s="25">
        <v>2</v>
      </c>
      <c r="Y57" s="25">
        <v>3</v>
      </c>
      <c r="Z57" s="25">
        <v>2</v>
      </c>
      <c r="AA57" s="25">
        <v>0</v>
      </c>
      <c r="AB57" s="25">
        <v>3</v>
      </c>
      <c r="AC57" s="25">
        <v>0</v>
      </c>
      <c r="AD57" s="25">
        <v>0</v>
      </c>
      <c r="AE57" s="25">
        <v>0</v>
      </c>
      <c r="AF57" s="25">
        <v>0</v>
      </c>
      <c r="AG57" s="25">
        <v>2</v>
      </c>
      <c r="AH57" s="25">
        <v>1</v>
      </c>
      <c r="AI57" s="25">
        <v>2</v>
      </c>
      <c r="AJ57" s="25">
        <v>1</v>
      </c>
    </row>
  </sheetData>
  <hyperlinks>
    <hyperlink ref="A4" location="Contents!A1" display="Back to table of contents" xr:uid="{00000000-0004-0000-05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68"/>
  <sheetViews>
    <sheetView zoomScaleNormal="100" workbookViewId="0"/>
  </sheetViews>
  <sheetFormatPr defaultColWidth="9.08984375" defaultRowHeight="15.5" x14ac:dyDescent="0.35"/>
  <cols>
    <col min="1" max="3" width="15.6328125" style="5" customWidth="1"/>
    <col min="4" max="11" width="9.6328125" style="5" customWidth="1"/>
    <col min="12" max="22" width="9.08984375" style="5"/>
    <col min="23" max="16384" width="9.08984375" style="11"/>
  </cols>
  <sheetData>
    <row r="1" spans="1:22" s="5" customFormat="1" x14ac:dyDescent="0.35">
      <c r="A1" s="4" t="s">
        <v>169</v>
      </c>
    </row>
    <row r="2" spans="1:22" s="5" customFormat="1" x14ac:dyDescent="0.35">
      <c r="A2" s="6" t="s">
        <v>58</v>
      </c>
    </row>
    <row r="3" spans="1:22" s="5" customFormat="1" x14ac:dyDescent="0.35">
      <c r="A3" s="6" t="s">
        <v>59</v>
      </c>
    </row>
    <row r="4" spans="1:22" s="5" customFormat="1" ht="30" customHeight="1" x14ac:dyDescent="0.35">
      <c r="A4" s="7" t="s">
        <v>53</v>
      </c>
    </row>
    <row r="5" spans="1:22" ht="42" customHeight="1" x14ac:dyDescent="0.35">
      <c r="A5" s="22" t="s">
        <v>170</v>
      </c>
      <c r="B5" s="23"/>
      <c r="E5" s="24"/>
      <c r="F5" s="24"/>
    </row>
    <row r="6" spans="1:22" ht="31.5" thickBot="1" x14ac:dyDescent="0.4">
      <c r="A6" s="12" t="s">
        <v>62</v>
      </c>
      <c r="B6" s="13" t="s">
        <v>57</v>
      </c>
      <c r="C6" s="13" t="s">
        <v>85</v>
      </c>
      <c r="D6" s="9" t="s">
        <v>60</v>
      </c>
      <c r="E6" s="10" t="s">
        <v>61</v>
      </c>
      <c r="F6" s="10" t="s">
        <v>64</v>
      </c>
      <c r="G6" s="10" t="s">
        <v>65</v>
      </c>
      <c r="H6" s="10" t="s">
        <v>131</v>
      </c>
      <c r="I6" s="10" t="s">
        <v>66</v>
      </c>
      <c r="J6" s="10" t="s">
        <v>67</v>
      </c>
      <c r="K6" s="8" t="s">
        <v>68</v>
      </c>
      <c r="L6" s="11"/>
      <c r="M6" s="11"/>
      <c r="N6" s="11"/>
      <c r="O6" s="11"/>
      <c r="P6" s="11"/>
      <c r="Q6" s="11"/>
      <c r="R6" s="11"/>
      <c r="S6" s="11"/>
      <c r="T6" s="11"/>
      <c r="U6" s="11"/>
      <c r="V6" s="11"/>
    </row>
    <row r="7" spans="1:22" ht="30" customHeight="1" x14ac:dyDescent="0.35">
      <c r="A7" s="14" t="s">
        <v>63</v>
      </c>
      <c r="B7" s="15">
        <v>1</v>
      </c>
      <c r="C7" s="16">
        <v>44200</v>
      </c>
      <c r="D7" s="17">
        <v>1720</v>
      </c>
      <c r="E7" s="1">
        <v>3</v>
      </c>
      <c r="F7" s="1">
        <v>1</v>
      </c>
      <c r="G7" s="1">
        <v>56</v>
      </c>
      <c r="H7" s="1">
        <v>241</v>
      </c>
      <c r="I7" s="1">
        <v>323</v>
      </c>
      <c r="J7" s="1">
        <v>506</v>
      </c>
      <c r="K7" s="1">
        <v>590</v>
      </c>
      <c r="L7" s="11"/>
      <c r="M7" s="11"/>
      <c r="N7" s="11"/>
      <c r="O7" s="11"/>
      <c r="P7" s="11"/>
      <c r="Q7" s="11"/>
      <c r="R7" s="11"/>
      <c r="S7" s="11"/>
      <c r="T7" s="11"/>
      <c r="U7" s="11"/>
      <c r="V7" s="11"/>
    </row>
    <row r="8" spans="1:22" ht="15.9" customHeight="1" x14ac:dyDescent="0.35">
      <c r="A8" s="14" t="s">
        <v>63</v>
      </c>
      <c r="B8" s="15">
        <v>2</v>
      </c>
      <c r="C8" s="16">
        <v>44207</v>
      </c>
      <c r="D8" s="3">
        <v>1550</v>
      </c>
      <c r="E8" s="2">
        <v>4</v>
      </c>
      <c r="F8" s="2">
        <v>2</v>
      </c>
      <c r="G8" s="2">
        <v>59</v>
      </c>
      <c r="H8" s="2">
        <v>228</v>
      </c>
      <c r="I8" s="2">
        <v>285</v>
      </c>
      <c r="J8" s="2">
        <v>428</v>
      </c>
      <c r="K8" s="2">
        <v>544</v>
      </c>
      <c r="L8" s="11"/>
      <c r="M8" s="11"/>
      <c r="N8" s="11"/>
      <c r="O8" s="11"/>
      <c r="P8" s="11"/>
      <c r="Q8" s="11"/>
      <c r="R8" s="11"/>
      <c r="S8" s="11"/>
      <c r="T8" s="11"/>
      <c r="U8" s="11"/>
      <c r="V8" s="11"/>
    </row>
    <row r="9" spans="1:22" ht="15.9" customHeight="1" x14ac:dyDescent="0.35">
      <c r="A9" s="14" t="s">
        <v>63</v>
      </c>
      <c r="B9" s="15">
        <v>3</v>
      </c>
      <c r="C9" s="16">
        <v>44214</v>
      </c>
      <c r="D9" s="3">
        <v>1559</v>
      </c>
      <c r="E9" s="2">
        <v>3</v>
      </c>
      <c r="F9" s="2">
        <v>1</v>
      </c>
      <c r="G9" s="2">
        <v>53</v>
      </c>
      <c r="H9" s="2">
        <v>220</v>
      </c>
      <c r="I9" s="2">
        <v>277</v>
      </c>
      <c r="J9" s="2">
        <v>449</v>
      </c>
      <c r="K9" s="2">
        <v>556</v>
      </c>
      <c r="L9" s="11"/>
      <c r="M9" s="11"/>
      <c r="N9" s="11"/>
      <c r="O9" s="11"/>
      <c r="P9" s="11"/>
      <c r="Q9" s="11"/>
      <c r="R9" s="11"/>
      <c r="S9" s="11"/>
      <c r="T9" s="11"/>
      <c r="U9" s="11"/>
      <c r="V9" s="11"/>
    </row>
    <row r="10" spans="1:22" ht="15.9" customHeight="1" x14ac:dyDescent="0.35">
      <c r="A10" s="14" t="s">
        <v>63</v>
      </c>
      <c r="B10" s="15">
        <v>4</v>
      </c>
      <c r="C10" s="16">
        <v>44221</v>
      </c>
      <c r="D10" s="3">
        <v>1604</v>
      </c>
      <c r="E10" s="2">
        <v>1</v>
      </c>
      <c r="F10" s="2">
        <v>1</v>
      </c>
      <c r="G10" s="2">
        <v>54</v>
      </c>
      <c r="H10" s="2">
        <v>223</v>
      </c>
      <c r="I10" s="2">
        <v>278</v>
      </c>
      <c r="J10" s="2">
        <v>478</v>
      </c>
      <c r="K10" s="2">
        <v>569</v>
      </c>
      <c r="L10" s="11"/>
      <c r="M10" s="11"/>
      <c r="N10" s="11"/>
      <c r="O10" s="11"/>
      <c r="P10" s="11"/>
      <c r="Q10" s="11"/>
      <c r="R10" s="11"/>
      <c r="S10" s="11"/>
      <c r="T10" s="11"/>
      <c r="U10" s="11"/>
      <c r="V10" s="11"/>
    </row>
    <row r="11" spans="1:22" ht="15.9" customHeight="1" x14ac:dyDescent="0.35">
      <c r="A11" s="14" t="s">
        <v>63</v>
      </c>
      <c r="B11" s="15">
        <v>5</v>
      </c>
      <c r="C11" s="16">
        <v>44228</v>
      </c>
      <c r="D11" s="3">
        <v>1506</v>
      </c>
      <c r="E11" s="2">
        <v>4</v>
      </c>
      <c r="F11" s="2">
        <v>0</v>
      </c>
      <c r="G11" s="2">
        <v>54</v>
      </c>
      <c r="H11" s="2">
        <v>214</v>
      </c>
      <c r="I11" s="2">
        <v>262</v>
      </c>
      <c r="J11" s="2">
        <v>466</v>
      </c>
      <c r="K11" s="2">
        <v>506</v>
      </c>
      <c r="L11" s="11"/>
      <c r="M11" s="11"/>
      <c r="N11" s="11"/>
      <c r="O11" s="11"/>
      <c r="P11" s="11"/>
      <c r="Q11" s="11"/>
      <c r="R11" s="11"/>
      <c r="S11" s="11"/>
      <c r="T11" s="11"/>
      <c r="U11" s="11"/>
      <c r="V11" s="11"/>
    </row>
    <row r="12" spans="1:22" ht="15.9" customHeight="1" x14ac:dyDescent="0.35">
      <c r="A12" s="14" t="s">
        <v>63</v>
      </c>
      <c r="B12" s="15">
        <v>6</v>
      </c>
      <c r="C12" s="16">
        <v>44235</v>
      </c>
      <c r="D12" s="3">
        <v>1412</v>
      </c>
      <c r="E12" s="2">
        <v>7</v>
      </c>
      <c r="F12" s="2">
        <v>2</v>
      </c>
      <c r="G12" s="2">
        <v>47</v>
      </c>
      <c r="H12" s="2">
        <v>212</v>
      </c>
      <c r="I12" s="2">
        <v>270</v>
      </c>
      <c r="J12" s="2">
        <v>431</v>
      </c>
      <c r="K12" s="2">
        <v>443</v>
      </c>
      <c r="L12" s="11"/>
      <c r="M12" s="11"/>
      <c r="N12" s="11"/>
      <c r="O12" s="11"/>
      <c r="P12" s="11"/>
      <c r="Q12" s="11"/>
      <c r="R12" s="11"/>
      <c r="S12" s="11"/>
      <c r="T12" s="11"/>
      <c r="U12" s="11"/>
      <c r="V12" s="11"/>
    </row>
    <row r="13" spans="1:22" ht="15.9" customHeight="1" x14ac:dyDescent="0.35">
      <c r="A13" s="14" t="s">
        <v>63</v>
      </c>
      <c r="B13" s="15">
        <v>7</v>
      </c>
      <c r="C13" s="16">
        <v>44242</v>
      </c>
      <c r="D13" s="3">
        <v>1422</v>
      </c>
      <c r="E13" s="2">
        <v>1</v>
      </c>
      <c r="F13" s="2">
        <v>1</v>
      </c>
      <c r="G13" s="2">
        <v>44</v>
      </c>
      <c r="H13" s="2">
        <v>208</v>
      </c>
      <c r="I13" s="2">
        <v>259</v>
      </c>
      <c r="J13" s="2">
        <v>427</v>
      </c>
      <c r="K13" s="2">
        <v>482</v>
      </c>
      <c r="L13" s="11"/>
      <c r="M13" s="11"/>
      <c r="N13" s="11"/>
      <c r="O13" s="11"/>
      <c r="P13" s="11"/>
      <c r="Q13" s="11"/>
      <c r="R13" s="11"/>
      <c r="S13" s="11"/>
      <c r="T13" s="11"/>
      <c r="U13" s="11"/>
      <c r="V13" s="11"/>
    </row>
    <row r="14" spans="1:22" ht="15.9" customHeight="1" x14ac:dyDescent="0.35">
      <c r="A14" s="14" t="s">
        <v>63</v>
      </c>
      <c r="B14" s="15">
        <v>8</v>
      </c>
      <c r="C14" s="16">
        <v>44249</v>
      </c>
      <c r="D14" s="3">
        <v>1325</v>
      </c>
      <c r="E14" s="2">
        <v>3</v>
      </c>
      <c r="F14" s="2">
        <v>0</v>
      </c>
      <c r="G14" s="2">
        <v>43</v>
      </c>
      <c r="H14" s="2">
        <v>206</v>
      </c>
      <c r="I14" s="2">
        <v>250</v>
      </c>
      <c r="J14" s="2">
        <v>401</v>
      </c>
      <c r="K14" s="2">
        <v>422</v>
      </c>
      <c r="L14" s="11"/>
      <c r="M14" s="11"/>
      <c r="N14" s="11"/>
      <c r="O14" s="11"/>
      <c r="P14" s="11"/>
      <c r="Q14" s="11"/>
      <c r="R14" s="11"/>
      <c r="S14" s="11"/>
      <c r="T14" s="11"/>
      <c r="U14" s="11"/>
      <c r="V14" s="11"/>
    </row>
    <row r="15" spans="1:22" ht="15.9" customHeight="1" x14ac:dyDescent="0.35">
      <c r="A15" s="14" t="s">
        <v>63</v>
      </c>
      <c r="B15" s="15">
        <v>9</v>
      </c>
      <c r="C15" s="16">
        <v>44256</v>
      </c>
      <c r="D15" s="3">
        <v>1204</v>
      </c>
      <c r="E15" s="2">
        <v>0</v>
      </c>
      <c r="F15" s="2">
        <v>3</v>
      </c>
      <c r="G15" s="2">
        <v>55</v>
      </c>
      <c r="H15" s="2">
        <v>212</v>
      </c>
      <c r="I15" s="2">
        <v>220</v>
      </c>
      <c r="J15" s="2">
        <v>342</v>
      </c>
      <c r="K15" s="2">
        <v>372</v>
      </c>
      <c r="L15" s="11"/>
      <c r="M15" s="11"/>
      <c r="N15" s="11"/>
      <c r="O15" s="11"/>
      <c r="P15" s="11"/>
      <c r="Q15" s="11"/>
      <c r="R15" s="11"/>
      <c r="S15" s="11"/>
      <c r="T15" s="11"/>
      <c r="U15" s="11"/>
      <c r="V15" s="11"/>
    </row>
    <row r="16" spans="1:22" ht="15.9" customHeight="1" x14ac:dyDescent="0.35">
      <c r="A16" s="14" t="s">
        <v>63</v>
      </c>
      <c r="B16" s="15">
        <v>10</v>
      </c>
      <c r="C16" s="16">
        <v>44263</v>
      </c>
      <c r="D16" s="3">
        <v>1145</v>
      </c>
      <c r="E16" s="2">
        <v>6</v>
      </c>
      <c r="F16" s="2">
        <v>3</v>
      </c>
      <c r="G16" s="2">
        <v>45</v>
      </c>
      <c r="H16" s="2">
        <v>174</v>
      </c>
      <c r="I16" s="2">
        <v>206</v>
      </c>
      <c r="J16" s="2">
        <v>337</v>
      </c>
      <c r="K16" s="2">
        <v>374</v>
      </c>
      <c r="L16" s="11"/>
      <c r="M16" s="11"/>
      <c r="N16" s="11"/>
      <c r="O16" s="11"/>
      <c r="P16" s="11"/>
      <c r="Q16" s="11"/>
      <c r="R16" s="11"/>
      <c r="S16" s="11"/>
      <c r="T16" s="11"/>
      <c r="U16" s="11"/>
      <c r="V16" s="11"/>
    </row>
    <row r="17" spans="1:22" ht="15.9" customHeight="1" x14ac:dyDescent="0.35">
      <c r="A17" s="14" t="s">
        <v>63</v>
      </c>
      <c r="B17" s="15">
        <v>11</v>
      </c>
      <c r="C17" s="16">
        <v>44270</v>
      </c>
      <c r="D17" s="3">
        <v>1114</v>
      </c>
      <c r="E17" s="2">
        <v>1</v>
      </c>
      <c r="F17" s="2">
        <v>1</v>
      </c>
      <c r="G17" s="2">
        <v>38</v>
      </c>
      <c r="H17" s="2">
        <v>210</v>
      </c>
      <c r="I17" s="2">
        <v>201</v>
      </c>
      <c r="J17" s="2">
        <v>321</v>
      </c>
      <c r="K17" s="2">
        <v>342</v>
      </c>
      <c r="L17" s="11"/>
      <c r="M17" s="11"/>
      <c r="N17" s="11"/>
      <c r="O17" s="11"/>
      <c r="P17" s="11"/>
      <c r="Q17" s="11"/>
      <c r="R17" s="11"/>
      <c r="S17" s="11"/>
      <c r="T17" s="11"/>
      <c r="U17" s="11"/>
      <c r="V17" s="11"/>
    </row>
    <row r="18" spans="1:22" ht="15.9" customHeight="1" x14ac:dyDescent="0.35">
      <c r="A18" s="14" t="s">
        <v>63</v>
      </c>
      <c r="B18" s="15">
        <v>12</v>
      </c>
      <c r="C18" s="16">
        <v>44277</v>
      </c>
      <c r="D18" s="3">
        <v>1097</v>
      </c>
      <c r="E18" s="2">
        <v>4</v>
      </c>
      <c r="F18" s="2">
        <v>0</v>
      </c>
      <c r="G18" s="2">
        <v>60</v>
      </c>
      <c r="H18" s="2">
        <v>177</v>
      </c>
      <c r="I18" s="2">
        <v>210</v>
      </c>
      <c r="J18" s="2">
        <v>317</v>
      </c>
      <c r="K18" s="2">
        <v>329</v>
      </c>
      <c r="L18" s="11"/>
      <c r="M18" s="11"/>
      <c r="N18" s="11"/>
      <c r="O18" s="11"/>
      <c r="P18" s="11"/>
      <c r="Q18" s="11"/>
      <c r="R18" s="11"/>
      <c r="S18" s="11"/>
      <c r="T18" s="11"/>
      <c r="U18" s="11"/>
      <c r="V18" s="11"/>
    </row>
    <row r="19" spans="1:22" ht="15.9" customHeight="1" x14ac:dyDescent="0.35">
      <c r="A19" s="14" t="s">
        <v>63</v>
      </c>
      <c r="B19" s="15">
        <v>13</v>
      </c>
      <c r="C19" s="16">
        <v>44284</v>
      </c>
      <c r="D19" s="3">
        <v>972</v>
      </c>
      <c r="E19" s="2">
        <v>1</v>
      </c>
      <c r="F19" s="2">
        <v>1</v>
      </c>
      <c r="G19" s="2">
        <v>39</v>
      </c>
      <c r="H19" s="2">
        <v>147</v>
      </c>
      <c r="I19" s="2">
        <v>183</v>
      </c>
      <c r="J19" s="2">
        <v>279</v>
      </c>
      <c r="K19" s="2">
        <v>322</v>
      </c>
      <c r="L19" s="11"/>
      <c r="M19" s="11"/>
      <c r="N19" s="11"/>
      <c r="O19" s="11"/>
      <c r="P19" s="11"/>
      <c r="Q19" s="11"/>
      <c r="R19" s="11"/>
      <c r="S19" s="11"/>
      <c r="T19" s="11"/>
      <c r="U19" s="11"/>
      <c r="V19" s="11"/>
    </row>
    <row r="20" spans="1:22" ht="15.9" customHeight="1" x14ac:dyDescent="0.35">
      <c r="A20" s="14" t="s">
        <v>63</v>
      </c>
      <c r="B20" s="15">
        <v>14</v>
      </c>
      <c r="C20" s="16">
        <v>44291</v>
      </c>
      <c r="D20" s="3">
        <v>1058</v>
      </c>
      <c r="E20" s="25">
        <v>4</v>
      </c>
      <c r="F20" s="25">
        <v>3</v>
      </c>
      <c r="G20" s="25">
        <v>38</v>
      </c>
      <c r="H20" s="25">
        <v>171</v>
      </c>
      <c r="I20" s="25">
        <v>205</v>
      </c>
      <c r="J20" s="25">
        <v>296</v>
      </c>
      <c r="K20" s="25">
        <v>341</v>
      </c>
      <c r="L20" s="11"/>
      <c r="M20" s="11"/>
      <c r="N20" s="11"/>
      <c r="O20" s="11"/>
      <c r="P20" s="11"/>
      <c r="Q20" s="11"/>
      <c r="R20" s="11"/>
      <c r="S20" s="11"/>
      <c r="T20" s="11"/>
      <c r="U20" s="11"/>
      <c r="V20" s="11"/>
    </row>
    <row r="21" spans="1:22" ht="15.9" customHeight="1" x14ac:dyDescent="0.35">
      <c r="A21" s="14" t="s">
        <v>63</v>
      </c>
      <c r="B21" s="15">
        <v>15</v>
      </c>
      <c r="C21" s="16">
        <v>44298</v>
      </c>
      <c r="D21" s="3">
        <v>1131</v>
      </c>
      <c r="E21" s="19">
        <v>5</v>
      </c>
      <c r="F21" s="19">
        <v>0</v>
      </c>
      <c r="G21" s="19">
        <v>40</v>
      </c>
      <c r="H21" s="19">
        <v>200</v>
      </c>
      <c r="I21" s="19">
        <v>211</v>
      </c>
      <c r="J21" s="19">
        <v>299</v>
      </c>
      <c r="K21" s="19">
        <v>376</v>
      </c>
      <c r="L21" s="11"/>
      <c r="M21" s="11"/>
      <c r="N21" s="11"/>
      <c r="O21" s="11"/>
      <c r="P21" s="11"/>
      <c r="Q21" s="11"/>
      <c r="R21" s="11"/>
      <c r="S21" s="11"/>
      <c r="T21" s="11"/>
      <c r="U21" s="11"/>
      <c r="V21" s="11"/>
    </row>
    <row r="22" spans="1:22" ht="15.9" customHeight="1" x14ac:dyDescent="0.35">
      <c r="A22" s="14" t="s">
        <v>63</v>
      </c>
      <c r="B22" s="15">
        <v>16</v>
      </c>
      <c r="C22" s="16">
        <v>44305</v>
      </c>
      <c r="D22" s="3">
        <v>1112</v>
      </c>
      <c r="E22" s="19">
        <v>2</v>
      </c>
      <c r="F22" s="19">
        <v>0</v>
      </c>
      <c r="G22" s="19">
        <v>46</v>
      </c>
      <c r="H22" s="19">
        <v>176</v>
      </c>
      <c r="I22" s="19">
        <v>212</v>
      </c>
      <c r="J22" s="19">
        <v>318</v>
      </c>
      <c r="K22" s="19">
        <v>358</v>
      </c>
      <c r="L22" s="11"/>
      <c r="M22" s="11"/>
      <c r="N22" s="11"/>
      <c r="O22" s="11"/>
      <c r="P22" s="11"/>
      <c r="Q22" s="11"/>
      <c r="R22" s="11"/>
      <c r="S22" s="11"/>
      <c r="T22" s="11"/>
      <c r="U22" s="11"/>
      <c r="V22" s="11"/>
    </row>
    <row r="23" spans="1:22" ht="15.9" customHeight="1" x14ac:dyDescent="0.35">
      <c r="A23" s="14" t="s">
        <v>63</v>
      </c>
      <c r="B23" s="15">
        <v>17</v>
      </c>
      <c r="C23" s="16">
        <v>44312</v>
      </c>
      <c r="D23" s="3">
        <v>1040</v>
      </c>
      <c r="E23" s="19">
        <v>2</v>
      </c>
      <c r="F23" s="19">
        <v>4</v>
      </c>
      <c r="G23" s="19">
        <v>45</v>
      </c>
      <c r="H23" s="19">
        <v>147</v>
      </c>
      <c r="I23" s="19">
        <v>190</v>
      </c>
      <c r="J23" s="19">
        <v>330</v>
      </c>
      <c r="K23" s="19">
        <v>322</v>
      </c>
      <c r="L23" s="11"/>
      <c r="M23" s="11"/>
      <c r="N23" s="11"/>
      <c r="O23" s="11"/>
      <c r="P23" s="11"/>
      <c r="Q23" s="11"/>
      <c r="R23" s="11"/>
      <c r="S23" s="11"/>
      <c r="T23" s="11"/>
      <c r="U23" s="11"/>
      <c r="V23" s="11"/>
    </row>
    <row r="24" spans="1:22" ht="15.9" customHeight="1" x14ac:dyDescent="0.35">
      <c r="A24" s="14" t="s">
        <v>63</v>
      </c>
      <c r="B24" s="15">
        <v>18</v>
      </c>
      <c r="C24" s="16">
        <v>44319</v>
      </c>
      <c r="D24" s="20">
        <v>954</v>
      </c>
      <c r="E24" s="19">
        <v>2</v>
      </c>
      <c r="F24" s="19">
        <v>1</v>
      </c>
      <c r="G24" s="19">
        <v>34</v>
      </c>
      <c r="H24" s="19">
        <v>141</v>
      </c>
      <c r="I24" s="19">
        <v>193</v>
      </c>
      <c r="J24" s="19">
        <v>290</v>
      </c>
      <c r="K24" s="19">
        <v>293</v>
      </c>
      <c r="L24" s="11"/>
      <c r="M24" s="11"/>
      <c r="N24" s="11"/>
      <c r="O24" s="11"/>
      <c r="P24" s="11"/>
      <c r="Q24" s="11"/>
      <c r="R24" s="11"/>
      <c r="S24" s="11"/>
      <c r="T24" s="11"/>
      <c r="U24" s="11"/>
      <c r="V24" s="11"/>
    </row>
    <row r="25" spans="1:22" ht="15.9" customHeight="1" x14ac:dyDescent="0.35">
      <c r="A25" s="14" t="s">
        <v>63</v>
      </c>
      <c r="B25" s="15">
        <v>19</v>
      </c>
      <c r="C25" s="16">
        <v>44326</v>
      </c>
      <c r="D25" s="20">
        <v>1076</v>
      </c>
      <c r="E25" s="19">
        <v>3</v>
      </c>
      <c r="F25" s="19">
        <v>1</v>
      </c>
      <c r="G25" s="19">
        <v>38</v>
      </c>
      <c r="H25" s="19">
        <v>183</v>
      </c>
      <c r="I25" s="19">
        <v>231</v>
      </c>
      <c r="J25" s="19">
        <v>296</v>
      </c>
      <c r="K25" s="19">
        <v>324</v>
      </c>
      <c r="L25" s="11"/>
      <c r="M25" s="11"/>
      <c r="N25" s="11"/>
      <c r="O25" s="11"/>
      <c r="P25" s="11"/>
      <c r="Q25" s="11"/>
      <c r="R25" s="11"/>
      <c r="S25" s="11"/>
      <c r="T25" s="11"/>
      <c r="U25" s="11"/>
      <c r="V25" s="11"/>
    </row>
    <row r="26" spans="1:22" ht="15.9" customHeight="1" x14ac:dyDescent="0.35">
      <c r="A26" s="14" t="s">
        <v>63</v>
      </c>
      <c r="B26" s="15">
        <v>20</v>
      </c>
      <c r="C26" s="16">
        <v>44333</v>
      </c>
      <c r="D26" s="20">
        <v>1042</v>
      </c>
      <c r="E26" s="19">
        <v>2</v>
      </c>
      <c r="F26" s="19">
        <v>1</v>
      </c>
      <c r="G26" s="19">
        <v>41</v>
      </c>
      <c r="H26" s="19">
        <v>156</v>
      </c>
      <c r="I26" s="19">
        <v>210</v>
      </c>
      <c r="J26" s="19">
        <v>322</v>
      </c>
      <c r="K26" s="19">
        <v>310</v>
      </c>
      <c r="L26" s="11"/>
      <c r="M26" s="11"/>
      <c r="N26" s="11"/>
      <c r="O26" s="11"/>
      <c r="P26" s="11"/>
      <c r="Q26" s="11"/>
      <c r="R26" s="11"/>
      <c r="S26" s="11"/>
      <c r="T26" s="11"/>
      <c r="U26" s="11"/>
      <c r="V26" s="11"/>
    </row>
    <row r="27" spans="1:22" ht="15.9" customHeight="1" x14ac:dyDescent="0.35">
      <c r="A27" s="14" t="s">
        <v>63</v>
      </c>
      <c r="B27" s="15">
        <v>21</v>
      </c>
      <c r="C27" s="16">
        <v>44340</v>
      </c>
      <c r="D27" s="20">
        <v>1098</v>
      </c>
      <c r="E27" s="19">
        <v>4</v>
      </c>
      <c r="F27" s="19">
        <v>2</v>
      </c>
      <c r="G27" s="19">
        <v>43</v>
      </c>
      <c r="H27" s="19">
        <v>155</v>
      </c>
      <c r="I27" s="19">
        <v>221</v>
      </c>
      <c r="J27" s="19">
        <v>324</v>
      </c>
      <c r="K27" s="19">
        <v>349</v>
      </c>
      <c r="L27" s="11"/>
      <c r="M27" s="11"/>
      <c r="N27" s="11"/>
      <c r="O27" s="11"/>
      <c r="P27" s="11"/>
      <c r="Q27" s="11"/>
      <c r="R27" s="11"/>
      <c r="S27" s="11"/>
      <c r="T27" s="11"/>
      <c r="U27" s="11"/>
      <c r="V27" s="11"/>
    </row>
    <row r="28" spans="1:22" ht="15.9" customHeight="1" x14ac:dyDescent="0.35">
      <c r="A28" s="14" t="s">
        <v>63</v>
      </c>
      <c r="B28" s="15">
        <v>22</v>
      </c>
      <c r="C28" s="16">
        <v>44347</v>
      </c>
      <c r="D28" s="21">
        <v>1055</v>
      </c>
      <c r="E28" s="19">
        <v>7</v>
      </c>
      <c r="F28" s="19">
        <v>1</v>
      </c>
      <c r="G28" s="19">
        <v>46</v>
      </c>
      <c r="H28" s="19">
        <v>148</v>
      </c>
      <c r="I28" s="19">
        <v>204</v>
      </c>
      <c r="J28" s="19">
        <v>300</v>
      </c>
      <c r="K28" s="19">
        <v>349</v>
      </c>
      <c r="L28" s="11"/>
      <c r="M28" s="11"/>
      <c r="N28" s="11"/>
      <c r="O28" s="11"/>
      <c r="P28" s="11"/>
      <c r="Q28" s="11"/>
      <c r="R28" s="11"/>
      <c r="S28" s="11"/>
      <c r="T28" s="11"/>
      <c r="U28" s="11"/>
      <c r="V28" s="11"/>
    </row>
    <row r="29" spans="1:22" ht="15.9" customHeight="1" x14ac:dyDescent="0.35">
      <c r="A29" s="14" t="s">
        <v>63</v>
      </c>
      <c r="B29" s="15">
        <v>23</v>
      </c>
      <c r="C29" s="16">
        <v>44354</v>
      </c>
      <c r="D29" s="20">
        <v>1150</v>
      </c>
      <c r="E29" s="19">
        <v>5</v>
      </c>
      <c r="F29" s="19">
        <v>0</v>
      </c>
      <c r="G29" s="19">
        <v>46</v>
      </c>
      <c r="H29" s="19">
        <v>186</v>
      </c>
      <c r="I29" s="19">
        <v>200</v>
      </c>
      <c r="J29" s="19">
        <v>333</v>
      </c>
      <c r="K29" s="19">
        <v>380</v>
      </c>
      <c r="L29" s="11"/>
      <c r="M29" s="11"/>
      <c r="N29" s="11"/>
      <c r="O29" s="11"/>
      <c r="P29" s="11"/>
      <c r="Q29" s="11"/>
      <c r="R29" s="11"/>
      <c r="S29" s="11"/>
      <c r="T29" s="11"/>
      <c r="U29" s="11"/>
      <c r="V29" s="11"/>
    </row>
    <row r="30" spans="1:22" ht="15.9" customHeight="1" x14ac:dyDescent="0.35">
      <c r="A30" s="14" t="s">
        <v>63</v>
      </c>
      <c r="B30" s="15">
        <v>24</v>
      </c>
      <c r="C30" s="16">
        <v>44361</v>
      </c>
      <c r="D30" s="20">
        <v>1054</v>
      </c>
      <c r="E30" s="19">
        <v>6</v>
      </c>
      <c r="F30" s="19">
        <v>3</v>
      </c>
      <c r="G30" s="19">
        <v>53</v>
      </c>
      <c r="H30" s="19">
        <v>141</v>
      </c>
      <c r="I30" s="19">
        <v>197</v>
      </c>
      <c r="J30" s="19">
        <v>295</v>
      </c>
      <c r="K30" s="19">
        <v>359</v>
      </c>
      <c r="L30" s="11"/>
      <c r="M30" s="11"/>
      <c r="N30" s="11"/>
      <c r="O30" s="11"/>
      <c r="P30" s="11"/>
      <c r="Q30" s="11"/>
      <c r="R30" s="11"/>
      <c r="S30" s="11"/>
      <c r="T30" s="11"/>
      <c r="U30" s="11"/>
      <c r="V30" s="11"/>
    </row>
    <row r="31" spans="1:22" ht="15.9" customHeight="1" x14ac:dyDescent="0.35">
      <c r="A31" s="14" t="s">
        <v>63</v>
      </c>
      <c r="B31" s="15">
        <v>25</v>
      </c>
      <c r="C31" s="16">
        <v>44368</v>
      </c>
      <c r="D31" s="20">
        <v>1055</v>
      </c>
      <c r="E31" s="19">
        <v>3</v>
      </c>
      <c r="F31" s="19">
        <v>3</v>
      </c>
      <c r="G31" s="19">
        <v>45</v>
      </c>
      <c r="H31" s="19">
        <v>159</v>
      </c>
      <c r="I31" s="19">
        <v>217</v>
      </c>
      <c r="J31" s="19">
        <v>317</v>
      </c>
      <c r="K31" s="19">
        <v>311</v>
      </c>
      <c r="L31" s="11"/>
      <c r="M31" s="11"/>
      <c r="N31" s="11"/>
      <c r="O31" s="11"/>
      <c r="P31" s="11"/>
      <c r="Q31" s="11"/>
      <c r="R31" s="11"/>
      <c r="S31" s="11"/>
      <c r="T31" s="11"/>
      <c r="U31" s="11"/>
      <c r="V31" s="11"/>
    </row>
    <row r="32" spans="1:22" ht="15.9" customHeight="1" x14ac:dyDescent="0.35">
      <c r="A32" s="14" t="s">
        <v>63</v>
      </c>
      <c r="B32" s="15">
        <v>26</v>
      </c>
      <c r="C32" s="16">
        <v>44375</v>
      </c>
      <c r="D32" s="3">
        <v>1095</v>
      </c>
      <c r="E32" s="19">
        <v>3</v>
      </c>
      <c r="F32" s="19">
        <v>0</v>
      </c>
      <c r="G32" s="19">
        <v>40</v>
      </c>
      <c r="H32" s="19">
        <v>174</v>
      </c>
      <c r="I32" s="19">
        <v>209</v>
      </c>
      <c r="J32" s="19">
        <v>327</v>
      </c>
      <c r="K32" s="19">
        <v>342</v>
      </c>
      <c r="L32" s="11"/>
      <c r="M32" s="11"/>
      <c r="N32" s="11"/>
      <c r="O32" s="11"/>
      <c r="P32" s="11"/>
      <c r="Q32" s="11"/>
      <c r="R32" s="11"/>
      <c r="S32" s="11"/>
      <c r="T32" s="11"/>
      <c r="U32" s="11"/>
      <c r="V32" s="11"/>
    </row>
    <row r="33" spans="1:22" ht="15.9" customHeight="1" x14ac:dyDescent="0.35">
      <c r="A33" s="14" t="s">
        <v>63</v>
      </c>
      <c r="B33" s="15">
        <v>27</v>
      </c>
      <c r="C33" s="16">
        <v>44382</v>
      </c>
      <c r="D33" s="20">
        <v>1087</v>
      </c>
      <c r="E33" s="19">
        <v>1</v>
      </c>
      <c r="F33" s="19">
        <v>2</v>
      </c>
      <c r="G33" s="19">
        <v>35</v>
      </c>
      <c r="H33" s="19">
        <v>173</v>
      </c>
      <c r="I33" s="19">
        <v>197</v>
      </c>
      <c r="J33" s="19">
        <v>338</v>
      </c>
      <c r="K33" s="19">
        <v>341</v>
      </c>
      <c r="L33" s="11"/>
      <c r="M33" s="11"/>
      <c r="N33" s="11"/>
      <c r="O33" s="11"/>
      <c r="P33" s="11"/>
      <c r="Q33" s="11"/>
      <c r="R33" s="11"/>
      <c r="S33" s="11"/>
      <c r="T33" s="11"/>
      <c r="U33" s="11"/>
      <c r="V33" s="11"/>
    </row>
    <row r="34" spans="1:22" ht="15.9" customHeight="1" x14ac:dyDescent="0.35">
      <c r="A34" s="14" t="s">
        <v>63</v>
      </c>
      <c r="B34" s="15">
        <v>28</v>
      </c>
      <c r="C34" s="16">
        <v>44389</v>
      </c>
      <c r="D34" s="20">
        <v>1127</v>
      </c>
      <c r="E34" s="19">
        <v>6</v>
      </c>
      <c r="F34" s="19">
        <v>2</v>
      </c>
      <c r="G34" s="19">
        <v>54</v>
      </c>
      <c r="H34" s="19">
        <v>181</v>
      </c>
      <c r="I34" s="19">
        <v>230</v>
      </c>
      <c r="J34" s="19">
        <v>310</v>
      </c>
      <c r="K34" s="19">
        <v>344</v>
      </c>
      <c r="L34" s="11"/>
      <c r="M34" s="11"/>
      <c r="N34" s="11"/>
      <c r="O34" s="11"/>
      <c r="P34" s="11"/>
      <c r="Q34" s="11"/>
      <c r="R34" s="11"/>
      <c r="S34" s="11"/>
      <c r="T34" s="11"/>
      <c r="U34" s="11"/>
      <c r="V34" s="11"/>
    </row>
    <row r="35" spans="1:22" ht="15.9" customHeight="1" x14ac:dyDescent="0.35">
      <c r="A35" s="14" t="s">
        <v>63</v>
      </c>
      <c r="B35" s="15">
        <v>29</v>
      </c>
      <c r="C35" s="16">
        <v>44396</v>
      </c>
      <c r="D35" s="3">
        <v>1126</v>
      </c>
      <c r="E35" s="19">
        <v>4</v>
      </c>
      <c r="F35" s="19">
        <v>0</v>
      </c>
      <c r="G35" s="19">
        <v>43</v>
      </c>
      <c r="H35" s="19">
        <v>171</v>
      </c>
      <c r="I35" s="19">
        <v>198</v>
      </c>
      <c r="J35" s="19">
        <v>324</v>
      </c>
      <c r="K35" s="19">
        <v>386</v>
      </c>
      <c r="L35" s="11"/>
      <c r="M35" s="11"/>
      <c r="N35" s="11"/>
      <c r="O35" s="11"/>
      <c r="P35" s="11"/>
      <c r="Q35" s="11"/>
      <c r="R35" s="11"/>
      <c r="S35" s="11"/>
      <c r="T35" s="11"/>
      <c r="U35" s="11"/>
      <c r="V35" s="11"/>
    </row>
    <row r="36" spans="1:22" ht="15.9" customHeight="1" x14ac:dyDescent="0.35">
      <c r="A36" s="14" t="s">
        <v>63</v>
      </c>
      <c r="B36" s="15">
        <v>30</v>
      </c>
      <c r="C36" s="16">
        <v>44403</v>
      </c>
      <c r="D36" s="3">
        <v>1155</v>
      </c>
      <c r="E36" s="19">
        <v>3</v>
      </c>
      <c r="F36" s="19">
        <v>3</v>
      </c>
      <c r="G36" s="19">
        <v>46</v>
      </c>
      <c r="H36" s="19">
        <v>165</v>
      </c>
      <c r="I36" s="19">
        <v>214</v>
      </c>
      <c r="J36" s="19">
        <v>354</v>
      </c>
      <c r="K36" s="19">
        <v>370</v>
      </c>
      <c r="L36" s="11"/>
      <c r="M36" s="11"/>
      <c r="N36" s="11"/>
      <c r="O36" s="11"/>
      <c r="P36" s="11"/>
      <c r="Q36" s="11"/>
      <c r="R36" s="11"/>
      <c r="S36" s="11"/>
      <c r="T36" s="11"/>
      <c r="U36" s="11"/>
      <c r="V36" s="11"/>
    </row>
    <row r="37" spans="1:22" ht="15.9" customHeight="1" x14ac:dyDescent="0.35">
      <c r="A37" s="14" t="s">
        <v>63</v>
      </c>
      <c r="B37" s="15">
        <v>31</v>
      </c>
      <c r="C37" s="16">
        <v>44410</v>
      </c>
      <c r="D37" s="20">
        <v>1073</v>
      </c>
      <c r="E37" s="19">
        <v>1</v>
      </c>
      <c r="F37" s="19">
        <v>2</v>
      </c>
      <c r="G37" s="19">
        <v>50</v>
      </c>
      <c r="H37" s="19">
        <v>157</v>
      </c>
      <c r="I37" s="19">
        <v>198</v>
      </c>
      <c r="J37" s="19">
        <v>309</v>
      </c>
      <c r="K37" s="19">
        <v>356</v>
      </c>
      <c r="L37" s="11"/>
      <c r="M37" s="11"/>
      <c r="N37" s="11"/>
      <c r="O37" s="11"/>
      <c r="P37" s="11"/>
      <c r="Q37" s="11"/>
      <c r="R37" s="11"/>
      <c r="S37" s="11"/>
      <c r="T37" s="11"/>
      <c r="U37" s="11"/>
      <c r="V37" s="11"/>
    </row>
    <row r="38" spans="1:22" ht="15.9" customHeight="1" x14ac:dyDescent="0.35">
      <c r="A38" s="14" t="s">
        <v>63</v>
      </c>
      <c r="B38" s="15">
        <v>32</v>
      </c>
      <c r="C38" s="16">
        <v>44417</v>
      </c>
      <c r="D38" s="20">
        <v>1099</v>
      </c>
      <c r="E38" s="19">
        <v>3</v>
      </c>
      <c r="F38" s="19">
        <v>0</v>
      </c>
      <c r="G38" s="19">
        <v>55</v>
      </c>
      <c r="H38" s="19">
        <v>163</v>
      </c>
      <c r="I38" s="19">
        <v>195</v>
      </c>
      <c r="J38" s="19">
        <v>311</v>
      </c>
      <c r="K38" s="19">
        <v>372</v>
      </c>
      <c r="L38" s="11"/>
      <c r="M38" s="11"/>
      <c r="N38" s="11"/>
      <c r="O38" s="11"/>
      <c r="P38" s="11"/>
      <c r="Q38" s="11"/>
      <c r="R38" s="11"/>
      <c r="S38" s="11"/>
      <c r="T38" s="11"/>
      <c r="U38" s="11"/>
      <c r="V38" s="11"/>
    </row>
    <row r="39" spans="1:22" ht="15.9" customHeight="1" x14ac:dyDescent="0.35">
      <c r="A39" s="14" t="s">
        <v>63</v>
      </c>
      <c r="B39" s="15">
        <v>33</v>
      </c>
      <c r="C39" s="16">
        <v>44424</v>
      </c>
      <c r="D39" s="20">
        <v>1171</v>
      </c>
      <c r="E39" s="19">
        <v>4</v>
      </c>
      <c r="F39" s="19">
        <v>0</v>
      </c>
      <c r="G39" s="19">
        <v>40</v>
      </c>
      <c r="H39" s="19">
        <v>161</v>
      </c>
      <c r="I39" s="19">
        <v>230</v>
      </c>
      <c r="J39" s="19">
        <v>358</v>
      </c>
      <c r="K39" s="19">
        <v>378</v>
      </c>
      <c r="L39" s="11"/>
      <c r="M39" s="11"/>
      <c r="N39" s="11"/>
      <c r="O39" s="11"/>
      <c r="P39" s="11"/>
      <c r="Q39" s="11"/>
      <c r="R39" s="11"/>
      <c r="S39" s="11"/>
      <c r="T39" s="11"/>
      <c r="U39" s="11"/>
      <c r="V39" s="11"/>
    </row>
    <row r="40" spans="1:22" ht="15.9" customHeight="1" x14ac:dyDescent="0.35">
      <c r="A40" s="14" t="s">
        <v>63</v>
      </c>
      <c r="B40" s="15">
        <v>34</v>
      </c>
      <c r="C40" s="16">
        <v>44431</v>
      </c>
      <c r="D40" s="20">
        <v>1129</v>
      </c>
      <c r="E40" s="19">
        <v>2</v>
      </c>
      <c r="F40" s="19">
        <v>2</v>
      </c>
      <c r="G40" s="19">
        <v>46</v>
      </c>
      <c r="H40" s="19">
        <v>184</v>
      </c>
      <c r="I40" s="19">
        <v>187</v>
      </c>
      <c r="J40" s="19">
        <v>334</v>
      </c>
      <c r="K40" s="19">
        <v>374</v>
      </c>
      <c r="L40" s="11"/>
      <c r="M40" s="11"/>
      <c r="N40" s="11"/>
      <c r="O40" s="11"/>
      <c r="P40" s="11"/>
      <c r="Q40" s="11"/>
      <c r="R40" s="11"/>
      <c r="S40" s="11"/>
      <c r="T40" s="11"/>
      <c r="U40" s="11"/>
      <c r="V40" s="11"/>
    </row>
    <row r="41" spans="1:22" ht="15.9" customHeight="1" x14ac:dyDescent="0.35">
      <c r="A41" s="14" t="s">
        <v>63</v>
      </c>
      <c r="B41" s="15">
        <v>35</v>
      </c>
      <c r="C41" s="16">
        <v>44438</v>
      </c>
      <c r="D41" s="20">
        <v>1180</v>
      </c>
      <c r="E41" s="19">
        <v>5</v>
      </c>
      <c r="F41" s="19">
        <v>0</v>
      </c>
      <c r="G41" s="19">
        <v>38</v>
      </c>
      <c r="H41" s="19">
        <v>170</v>
      </c>
      <c r="I41" s="19">
        <v>216</v>
      </c>
      <c r="J41" s="19">
        <v>357</v>
      </c>
      <c r="K41" s="19">
        <v>394</v>
      </c>
      <c r="L41" s="11"/>
      <c r="M41" s="11"/>
      <c r="N41" s="11"/>
      <c r="O41" s="11"/>
      <c r="P41" s="11"/>
      <c r="Q41" s="11"/>
      <c r="R41" s="11"/>
      <c r="S41" s="11"/>
      <c r="T41" s="11"/>
      <c r="U41" s="11"/>
      <c r="V41" s="11"/>
    </row>
    <row r="42" spans="1:22" ht="15.9" customHeight="1" x14ac:dyDescent="0.35">
      <c r="A42" s="14" t="s">
        <v>63</v>
      </c>
      <c r="B42" s="15">
        <v>36</v>
      </c>
      <c r="C42" s="16">
        <v>44445</v>
      </c>
      <c r="D42" s="20">
        <v>1130</v>
      </c>
      <c r="E42" s="19">
        <v>4</v>
      </c>
      <c r="F42" s="19">
        <v>4</v>
      </c>
      <c r="G42" s="19">
        <v>46</v>
      </c>
      <c r="H42" s="19">
        <v>163</v>
      </c>
      <c r="I42" s="19">
        <v>216</v>
      </c>
      <c r="J42" s="19">
        <v>329</v>
      </c>
      <c r="K42" s="19">
        <v>368</v>
      </c>
      <c r="L42" s="11"/>
      <c r="M42" s="11"/>
      <c r="N42" s="11"/>
      <c r="O42" s="11"/>
      <c r="P42" s="11"/>
      <c r="Q42" s="11"/>
      <c r="R42" s="11"/>
      <c r="S42" s="11"/>
      <c r="T42" s="11"/>
      <c r="U42" s="11"/>
      <c r="V42" s="11"/>
    </row>
    <row r="43" spans="1:22" ht="15.9" customHeight="1" x14ac:dyDescent="0.35">
      <c r="A43" s="14" t="s">
        <v>63</v>
      </c>
      <c r="B43" s="15">
        <v>37</v>
      </c>
      <c r="C43" s="16">
        <v>44452</v>
      </c>
      <c r="D43" s="20">
        <v>1259</v>
      </c>
      <c r="E43" s="19">
        <v>7</v>
      </c>
      <c r="F43" s="19">
        <v>0</v>
      </c>
      <c r="G43" s="19">
        <v>37</v>
      </c>
      <c r="H43" s="19">
        <v>194</v>
      </c>
      <c r="I43" s="19">
        <v>265</v>
      </c>
      <c r="J43" s="19">
        <v>357</v>
      </c>
      <c r="K43" s="19">
        <v>399</v>
      </c>
      <c r="L43" s="11"/>
      <c r="M43" s="11"/>
      <c r="N43" s="11"/>
      <c r="O43" s="11"/>
      <c r="P43" s="11"/>
      <c r="Q43" s="11"/>
      <c r="R43" s="11"/>
      <c r="S43" s="11"/>
      <c r="T43" s="11"/>
      <c r="U43" s="11"/>
      <c r="V43" s="11"/>
    </row>
    <row r="44" spans="1:22" ht="15.9" customHeight="1" x14ac:dyDescent="0.35">
      <c r="A44" s="14" t="s">
        <v>63</v>
      </c>
      <c r="B44" s="15">
        <v>38</v>
      </c>
      <c r="C44" s="16">
        <v>44459</v>
      </c>
      <c r="D44" s="21">
        <v>1228</v>
      </c>
      <c r="E44" s="19">
        <v>5</v>
      </c>
      <c r="F44" s="19">
        <v>2</v>
      </c>
      <c r="G44" s="19">
        <v>44</v>
      </c>
      <c r="H44" s="19">
        <v>188</v>
      </c>
      <c r="I44" s="19">
        <v>224</v>
      </c>
      <c r="J44" s="19">
        <v>351</v>
      </c>
      <c r="K44" s="19">
        <v>414</v>
      </c>
      <c r="L44" s="11"/>
      <c r="M44" s="11"/>
      <c r="N44" s="11"/>
      <c r="O44" s="11"/>
      <c r="P44" s="11"/>
      <c r="Q44" s="11"/>
      <c r="R44" s="11"/>
      <c r="S44" s="11"/>
      <c r="T44" s="11"/>
      <c r="U44" s="11"/>
      <c r="V44" s="11"/>
    </row>
    <row r="45" spans="1:22" ht="15.9" customHeight="1" x14ac:dyDescent="0.35">
      <c r="A45" s="14" t="s">
        <v>63</v>
      </c>
      <c r="B45" s="15">
        <v>39</v>
      </c>
      <c r="C45" s="16">
        <v>44466</v>
      </c>
      <c r="D45" s="20">
        <v>1255</v>
      </c>
      <c r="E45" s="19">
        <v>4</v>
      </c>
      <c r="F45" s="19">
        <v>0</v>
      </c>
      <c r="G45" s="19">
        <v>45</v>
      </c>
      <c r="H45" s="19">
        <v>169</v>
      </c>
      <c r="I45" s="19">
        <v>249</v>
      </c>
      <c r="J45" s="19">
        <v>376</v>
      </c>
      <c r="K45" s="19">
        <v>412</v>
      </c>
      <c r="L45" s="11"/>
      <c r="M45" s="11"/>
      <c r="N45" s="11"/>
      <c r="O45" s="11"/>
      <c r="P45" s="11"/>
      <c r="Q45" s="11"/>
      <c r="R45" s="11"/>
      <c r="S45" s="11"/>
      <c r="T45" s="11"/>
      <c r="U45" s="11"/>
      <c r="V45" s="11"/>
    </row>
    <row r="46" spans="1:22" ht="15.9" customHeight="1" x14ac:dyDescent="0.35">
      <c r="A46" s="14" t="s">
        <v>63</v>
      </c>
      <c r="B46" s="15">
        <v>40</v>
      </c>
      <c r="C46" s="16">
        <v>44473</v>
      </c>
      <c r="D46" s="20">
        <v>1368</v>
      </c>
      <c r="E46" s="19">
        <v>9</v>
      </c>
      <c r="F46" s="19">
        <v>1</v>
      </c>
      <c r="G46" s="19">
        <v>44</v>
      </c>
      <c r="H46" s="19">
        <v>200</v>
      </c>
      <c r="I46" s="19">
        <v>244</v>
      </c>
      <c r="J46" s="19">
        <v>421</v>
      </c>
      <c r="K46" s="19">
        <v>449</v>
      </c>
      <c r="L46" s="11"/>
      <c r="M46" s="11"/>
      <c r="N46" s="11"/>
      <c r="O46" s="11"/>
      <c r="P46" s="11"/>
      <c r="Q46" s="11"/>
      <c r="R46" s="11"/>
      <c r="S46" s="11"/>
      <c r="T46" s="11"/>
      <c r="U46" s="11"/>
      <c r="V46" s="11"/>
    </row>
    <row r="47" spans="1:22" ht="15.9" customHeight="1" x14ac:dyDescent="0.35">
      <c r="A47" s="14" t="s">
        <v>63</v>
      </c>
      <c r="B47" s="15">
        <v>41</v>
      </c>
      <c r="C47" s="16">
        <v>44480</v>
      </c>
      <c r="D47" s="20">
        <v>1345</v>
      </c>
      <c r="E47" s="19">
        <v>3</v>
      </c>
      <c r="F47" s="19">
        <v>2</v>
      </c>
      <c r="G47" s="19">
        <v>47</v>
      </c>
      <c r="H47" s="19">
        <v>211</v>
      </c>
      <c r="I47" s="19">
        <v>260</v>
      </c>
      <c r="J47" s="19">
        <v>407</v>
      </c>
      <c r="K47" s="19">
        <v>415</v>
      </c>
      <c r="L47" s="11"/>
      <c r="M47" s="11"/>
      <c r="N47" s="11"/>
      <c r="O47" s="11"/>
      <c r="P47" s="11"/>
      <c r="Q47" s="11"/>
      <c r="R47" s="11"/>
      <c r="S47" s="11"/>
      <c r="T47" s="11"/>
      <c r="U47" s="11"/>
      <c r="V47" s="11"/>
    </row>
    <row r="48" spans="1:22" ht="15.9" customHeight="1" x14ac:dyDescent="0.35">
      <c r="A48" s="14" t="s">
        <v>63</v>
      </c>
      <c r="B48" s="15">
        <v>42</v>
      </c>
      <c r="C48" s="16">
        <v>44487</v>
      </c>
      <c r="D48" s="20">
        <v>1323</v>
      </c>
      <c r="E48" s="19">
        <v>2</v>
      </c>
      <c r="F48" s="19">
        <v>1</v>
      </c>
      <c r="G48" s="19">
        <v>42</v>
      </c>
      <c r="H48" s="19">
        <v>211</v>
      </c>
      <c r="I48" s="19">
        <v>255</v>
      </c>
      <c r="J48" s="19">
        <v>382</v>
      </c>
      <c r="K48" s="19">
        <v>430</v>
      </c>
      <c r="L48" s="11"/>
      <c r="M48" s="11"/>
      <c r="N48" s="11"/>
      <c r="O48" s="11"/>
      <c r="P48" s="11"/>
      <c r="Q48" s="11"/>
      <c r="R48" s="11"/>
      <c r="S48" s="11"/>
      <c r="T48" s="11"/>
      <c r="U48" s="11"/>
      <c r="V48" s="11"/>
    </row>
    <row r="49" spans="1:22" ht="15.9" customHeight="1" x14ac:dyDescent="0.35">
      <c r="A49" s="14" t="s">
        <v>63</v>
      </c>
      <c r="B49" s="15">
        <v>43</v>
      </c>
      <c r="C49" s="16">
        <v>44494</v>
      </c>
      <c r="D49" s="20">
        <v>1342</v>
      </c>
      <c r="E49" s="19">
        <v>6</v>
      </c>
      <c r="F49" s="19">
        <v>1</v>
      </c>
      <c r="G49" s="19">
        <v>36</v>
      </c>
      <c r="H49" s="19">
        <v>186</v>
      </c>
      <c r="I49" s="19">
        <v>251</v>
      </c>
      <c r="J49" s="19">
        <v>422</v>
      </c>
      <c r="K49" s="19">
        <v>440</v>
      </c>
      <c r="L49" s="11"/>
      <c r="M49" s="11"/>
      <c r="N49" s="11"/>
      <c r="O49" s="11"/>
      <c r="P49" s="11"/>
      <c r="Q49" s="11"/>
      <c r="R49" s="11"/>
      <c r="S49" s="11"/>
      <c r="T49" s="11"/>
      <c r="U49" s="11"/>
      <c r="V49" s="11"/>
    </row>
    <row r="50" spans="1:22" ht="15.9" customHeight="1" x14ac:dyDescent="0.35">
      <c r="A50" s="14" t="s">
        <v>63</v>
      </c>
      <c r="B50" s="15">
        <v>44</v>
      </c>
      <c r="C50" s="16">
        <v>44501</v>
      </c>
      <c r="D50" s="21">
        <v>1298</v>
      </c>
      <c r="E50" s="25">
        <v>7</v>
      </c>
      <c r="F50" s="25">
        <v>0</v>
      </c>
      <c r="G50" s="25">
        <v>38</v>
      </c>
      <c r="H50" s="25">
        <v>198</v>
      </c>
      <c r="I50" s="25">
        <v>267</v>
      </c>
      <c r="J50" s="25">
        <v>379</v>
      </c>
      <c r="K50" s="25">
        <v>409</v>
      </c>
      <c r="L50" s="11"/>
      <c r="M50" s="11"/>
      <c r="N50" s="11"/>
      <c r="O50" s="11"/>
      <c r="P50" s="11"/>
      <c r="Q50" s="11"/>
      <c r="R50" s="11"/>
      <c r="S50" s="11"/>
      <c r="T50" s="11"/>
      <c r="U50" s="11"/>
      <c r="V50" s="11"/>
    </row>
    <row r="51" spans="1:22" ht="15.9" customHeight="1" x14ac:dyDescent="0.35">
      <c r="A51" s="14" t="s">
        <v>63</v>
      </c>
      <c r="B51" s="15">
        <v>45</v>
      </c>
      <c r="C51" s="16">
        <v>44508</v>
      </c>
      <c r="D51" s="20">
        <v>1338</v>
      </c>
      <c r="E51" s="19">
        <v>1</v>
      </c>
      <c r="F51" s="19">
        <v>2</v>
      </c>
      <c r="G51" s="19">
        <v>34</v>
      </c>
      <c r="H51" s="19">
        <v>212</v>
      </c>
      <c r="I51" s="19">
        <v>264</v>
      </c>
      <c r="J51" s="19">
        <v>399</v>
      </c>
      <c r="K51" s="19">
        <v>426</v>
      </c>
      <c r="L51" s="11"/>
      <c r="M51" s="11"/>
      <c r="N51" s="11"/>
      <c r="O51" s="11"/>
      <c r="P51" s="11"/>
      <c r="Q51" s="11"/>
      <c r="R51" s="11"/>
      <c r="S51" s="11"/>
      <c r="T51" s="11"/>
      <c r="U51" s="11"/>
      <c r="V51" s="11"/>
    </row>
    <row r="52" spans="1:22" ht="15.9" customHeight="1" x14ac:dyDescent="0.35">
      <c r="A52" s="14" t="s">
        <v>63</v>
      </c>
      <c r="B52" s="15">
        <v>46</v>
      </c>
      <c r="C52" s="16">
        <v>44515</v>
      </c>
      <c r="D52" s="3">
        <v>1277</v>
      </c>
      <c r="E52" s="19">
        <v>4</v>
      </c>
      <c r="F52" s="19">
        <v>3</v>
      </c>
      <c r="G52" s="19">
        <v>52</v>
      </c>
      <c r="H52" s="19">
        <v>174</v>
      </c>
      <c r="I52" s="19">
        <v>232</v>
      </c>
      <c r="J52" s="19">
        <v>398</v>
      </c>
      <c r="K52" s="19">
        <v>414</v>
      </c>
      <c r="L52" s="11"/>
      <c r="M52" s="11"/>
      <c r="N52" s="11"/>
      <c r="O52" s="11"/>
      <c r="P52" s="11"/>
      <c r="Q52" s="11"/>
      <c r="R52" s="11"/>
      <c r="S52" s="11"/>
      <c r="T52" s="11"/>
      <c r="U52" s="11"/>
      <c r="V52" s="11"/>
    </row>
    <row r="53" spans="1:22" ht="15.9" customHeight="1" x14ac:dyDescent="0.35">
      <c r="A53" s="14" t="s">
        <v>63</v>
      </c>
      <c r="B53" s="15">
        <v>47</v>
      </c>
      <c r="C53" s="16">
        <v>44522</v>
      </c>
      <c r="D53" s="21">
        <v>1286</v>
      </c>
      <c r="E53" s="25">
        <v>4</v>
      </c>
      <c r="F53" s="25">
        <v>0</v>
      </c>
      <c r="G53" s="25">
        <v>45</v>
      </c>
      <c r="H53" s="25">
        <v>192</v>
      </c>
      <c r="I53" s="25">
        <v>233</v>
      </c>
      <c r="J53" s="25">
        <v>402</v>
      </c>
      <c r="K53" s="25">
        <v>410</v>
      </c>
      <c r="L53" s="11"/>
      <c r="M53" s="11"/>
      <c r="N53" s="11"/>
      <c r="O53" s="11"/>
      <c r="P53" s="11"/>
      <c r="Q53" s="11"/>
      <c r="R53" s="11"/>
      <c r="S53" s="11"/>
      <c r="T53" s="11"/>
      <c r="U53" s="11"/>
      <c r="V53" s="11"/>
    </row>
    <row r="54" spans="1:22" ht="15.9" customHeight="1" x14ac:dyDescent="0.35">
      <c r="A54" s="14" t="s">
        <v>63</v>
      </c>
      <c r="B54" s="15">
        <v>48</v>
      </c>
      <c r="C54" s="16">
        <v>44529</v>
      </c>
      <c r="D54" s="21">
        <v>1333</v>
      </c>
      <c r="E54" s="54">
        <v>3</v>
      </c>
      <c r="F54" s="54">
        <v>5</v>
      </c>
      <c r="G54" s="54">
        <v>47</v>
      </c>
      <c r="H54" s="54">
        <v>212</v>
      </c>
      <c r="I54" s="54">
        <v>236</v>
      </c>
      <c r="J54" s="54">
        <v>396</v>
      </c>
      <c r="K54" s="54">
        <v>434</v>
      </c>
      <c r="L54" s="11"/>
      <c r="M54" s="11"/>
      <c r="N54" s="11"/>
      <c r="O54" s="11"/>
      <c r="P54" s="11"/>
      <c r="Q54" s="11"/>
      <c r="R54" s="11"/>
      <c r="S54" s="11"/>
      <c r="T54" s="11"/>
      <c r="U54" s="11"/>
      <c r="V54" s="11"/>
    </row>
    <row r="55" spans="1:22" ht="15.9" customHeight="1" x14ac:dyDescent="0.35">
      <c r="A55" s="14" t="s">
        <v>63</v>
      </c>
      <c r="B55" s="15">
        <v>49</v>
      </c>
      <c r="C55" s="16">
        <v>44536</v>
      </c>
      <c r="D55" s="21">
        <v>1326</v>
      </c>
      <c r="E55" s="54">
        <v>4</v>
      </c>
      <c r="F55" s="54">
        <v>1</v>
      </c>
      <c r="G55" s="54">
        <v>50</v>
      </c>
      <c r="H55" s="54">
        <v>190</v>
      </c>
      <c r="I55" s="54">
        <v>246</v>
      </c>
      <c r="J55" s="54">
        <v>388</v>
      </c>
      <c r="K55" s="54">
        <v>447</v>
      </c>
      <c r="L55" s="11"/>
      <c r="M55" s="11"/>
      <c r="N55" s="11"/>
      <c r="O55" s="11"/>
      <c r="P55" s="11"/>
      <c r="Q55" s="11"/>
      <c r="R55" s="11"/>
      <c r="S55" s="11"/>
      <c r="T55" s="11"/>
      <c r="U55" s="11"/>
      <c r="V55" s="11"/>
    </row>
    <row r="56" spans="1:22" ht="15.9" customHeight="1" x14ac:dyDescent="0.35">
      <c r="A56" s="14" t="s">
        <v>63</v>
      </c>
      <c r="B56" s="15">
        <v>50</v>
      </c>
      <c r="C56" s="16">
        <v>44543</v>
      </c>
      <c r="D56" s="21">
        <v>1359</v>
      </c>
      <c r="E56" s="54">
        <v>3</v>
      </c>
      <c r="F56" s="54">
        <v>3</v>
      </c>
      <c r="G56" s="54">
        <v>45</v>
      </c>
      <c r="H56" s="54">
        <v>194</v>
      </c>
      <c r="I56" s="54">
        <v>253</v>
      </c>
      <c r="J56" s="54">
        <v>393</v>
      </c>
      <c r="K56" s="54">
        <v>468</v>
      </c>
      <c r="L56" s="11"/>
      <c r="M56" s="11"/>
      <c r="N56" s="11"/>
      <c r="O56" s="11"/>
      <c r="P56" s="11"/>
      <c r="Q56" s="11"/>
      <c r="R56" s="11"/>
      <c r="S56" s="11"/>
      <c r="T56" s="11"/>
      <c r="U56" s="11"/>
      <c r="V56" s="11"/>
    </row>
    <row r="57" spans="1:22" ht="15.9" customHeight="1" x14ac:dyDescent="0.35">
      <c r="A57" s="14" t="s">
        <v>63</v>
      </c>
      <c r="B57" s="15">
        <v>51</v>
      </c>
      <c r="C57" s="16">
        <v>44550</v>
      </c>
      <c r="D57" s="21">
        <v>1337</v>
      </c>
      <c r="E57" s="54">
        <v>4</v>
      </c>
      <c r="F57" s="54">
        <v>1</v>
      </c>
      <c r="G57" s="54">
        <v>31</v>
      </c>
      <c r="H57" s="54">
        <v>190</v>
      </c>
      <c r="I57" s="54">
        <v>259</v>
      </c>
      <c r="J57" s="54">
        <v>400</v>
      </c>
      <c r="K57" s="54">
        <v>452</v>
      </c>
      <c r="L57" s="11"/>
      <c r="M57" s="11"/>
      <c r="N57" s="11"/>
      <c r="O57" s="11"/>
      <c r="P57" s="11"/>
      <c r="Q57" s="11"/>
      <c r="R57" s="11"/>
      <c r="S57" s="11"/>
      <c r="T57" s="11"/>
      <c r="U57" s="11"/>
      <c r="V57" s="11"/>
    </row>
    <row r="58" spans="1:22" ht="15.9" customHeight="1" x14ac:dyDescent="0.35">
      <c r="A58" s="14" t="s">
        <v>63</v>
      </c>
      <c r="B58" s="15">
        <v>52</v>
      </c>
      <c r="C58" s="16">
        <v>44557</v>
      </c>
      <c r="D58" s="21">
        <v>1085</v>
      </c>
      <c r="E58" s="54">
        <v>1</v>
      </c>
      <c r="F58" s="54">
        <v>0</v>
      </c>
      <c r="G58" s="54">
        <v>30</v>
      </c>
      <c r="H58" s="54">
        <v>145</v>
      </c>
      <c r="I58" s="54">
        <v>173</v>
      </c>
      <c r="J58" s="54">
        <v>360</v>
      </c>
      <c r="K58" s="54">
        <v>376</v>
      </c>
      <c r="L58" s="11"/>
      <c r="M58" s="11"/>
      <c r="N58" s="11"/>
      <c r="O58" s="11"/>
      <c r="P58" s="11"/>
      <c r="Q58" s="11"/>
      <c r="R58" s="11"/>
      <c r="S58" s="11"/>
      <c r="T58" s="11"/>
      <c r="U58" s="11"/>
      <c r="V58" s="11"/>
    </row>
    <row r="60" spans="1:22" x14ac:dyDescent="0.35">
      <c r="A60" s="22" t="s">
        <v>171</v>
      </c>
      <c r="B60" s="23"/>
      <c r="E60" s="24"/>
      <c r="F60" s="24"/>
    </row>
    <row r="61" spans="1:22" ht="31.5" thickBot="1" x14ac:dyDescent="0.4">
      <c r="A61" s="10" t="s">
        <v>62</v>
      </c>
      <c r="B61" s="13" t="s">
        <v>57</v>
      </c>
      <c r="C61" s="13" t="s">
        <v>85</v>
      </c>
      <c r="D61" s="9" t="s">
        <v>60</v>
      </c>
      <c r="E61" s="10" t="s">
        <v>61</v>
      </c>
      <c r="F61" s="10" t="s">
        <v>64</v>
      </c>
      <c r="G61" s="10" t="s">
        <v>65</v>
      </c>
      <c r="H61" s="10" t="s">
        <v>131</v>
      </c>
      <c r="I61" s="10" t="s">
        <v>66</v>
      </c>
      <c r="J61" s="10" t="s">
        <v>67</v>
      </c>
      <c r="K61" s="8" t="s">
        <v>68</v>
      </c>
    </row>
    <row r="62" spans="1:22" x14ac:dyDescent="0.35">
      <c r="A62" s="14" t="s">
        <v>63</v>
      </c>
      <c r="B62" s="15">
        <v>1</v>
      </c>
      <c r="C62" s="16">
        <v>44200</v>
      </c>
      <c r="D62" s="17">
        <f>SUM(weekly_all_cause_deaths_age_females[[#This Row],[&lt;1]:[85+]])</f>
        <v>858</v>
      </c>
      <c r="E62" s="1">
        <v>2</v>
      </c>
      <c r="F62" s="1">
        <v>1</v>
      </c>
      <c r="G62" s="1">
        <v>9</v>
      </c>
      <c r="H62" s="1">
        <v>106</v>
      </c>
      <c r="I62" s="1">
        <v>125</v>
      </c>
      <c r="J62" s="1">
        <v>271</v>
      </c>
      <c r="K62" s="1">
        <v>344</v>
      </c>
    </row>
    <row r="63" spans="1:22" x14ac:dyDescent="0.35">
      <c r="A63" s="14" t="s">
        <v>63</v>
      </c>
      <c r="B63" s="15">
        <v>2</v>
      </c>
      <c r="C63" s="16">
        <v>44207</v>
      </c>
      <c r="D63" s="3">
        <f>SUM(weekly_all_cause_deaths_age_females[[#This Row],[&lt;1]:[85+]])</f>
        <v>767</v>
      </c>
      <c r="E63" s="2">
        <v>0</v>
      </c>
      <c r="F63" s="2">
        <v>0</v>
      </c>
      <c r="G63" s="2">
        <v>19</v>
      </c>
      <c r="H63" s="2">
        <v>98</v>
      </c>
      <c r="I63" s="2">
        <v>112</v>
      </c>
      <c r="J63" s="2">
        <v>208</v>
      </c>
      <c r="K63" s="2">
        <v>330</v>
      </c>
    </row>
    <row r="64" spans="1:22" x14ac:dyDescent="0.35">
      <c r="A64" s="14" t="s">
        <v>63</v>
      </c>
      <c r="B64" s="15">
        <v>3</v>
      </c>
      <c r="C64" s="16">
        <v>44214</v>
      </c>
      <c r="D64" s="3">
        <f>SUM(weekly_all_cause_deaths_age_females[[#This Row],[&lt;1]:[85+]])</f>
        <v>764</v>
      </c>
      <c r="E64" s="2">
        <v>2</v>
      </c>
      <c r="F64" s="2">
        <v>1</v>
      </c>
      <c r="G64" s="2">
        <v>13</v>
      </c>
      <c r="H64" s="2">
        <v>77</v>
      </c>
      <c r="I64" s="2">
        <v>117</v>
      </c>
      <c r="J64" s="2">
        <v>219</v>
      </c>
      <c r="K64" s="2">
        <v>335</v>
      </c>
    </row>
    <row r="65" spans="1:11" x14ac:dyDescent="0.35">
      <c r="A65" s="14" t="s">
        <v>63</v>
      </c>
      <c r="B65" s="15">
        <v>4</v>
      </c>
      <c r="C65" s="16">
        <v>44221</v>
      </c>
      <c r="D65" s="3">
        <f>SUM(weekly_all_cause_deaths_age_females[[#This Row],[&lt;1]:[85+]])</f>
        <v>804</v>
      </c>
      <c r="E65" s="2">
        <v>1</v>
      </c>
      <c r="F65" s="2">
        <v>1</v>
      </c>
      <c r="G65" s="2">
        <v>22</v>
      </c>
      <c r="H65" s="2">
        <v>96</v>
      </c>
      <c r="I65" s="2">
        <v>115</v>
      </c>
      <c r="J65" s="2">
        <v>215</v>
      </c>
      <c r="K65" s="2">
        <v>354</v>
      </c>
    </row>
    <row r="66" spans="1:11" x14ac:dyDescent="0.35">
      <c r="A66" s="14" t="s">
        <v>63</v>
      </c>
      <c r="B66" s="15">
        <v>5</v>
      </c>
      <c r="C66" s="16">
        <v>44228</v>
      </c>
      <c r="D66" s="3">
        <f>SUM(weekly_all_cause_deaths_age_females[[#This Row],[&lt;1]:[85+]])</f>
        <v>762</v>
      </c>
      <c r="E66" s="2">
        <v>2</v>
      </c>
      <c r="F66" s="2">
        <v>0</v>
      </c>
      <c r="G66" s="2">
        <v>21</v>
      </c>
      <c r="H66" s="2">
        <v>99</v>
      </c>
      <c r="I66" s="2">
        <v>119</v>
      </c>
      <c r="J66" s="2">
        <v>228</v>
      </c>
      <c r="K66" s="2">
        <v>293</v>
      </c>
    </row>
    <row r="67" spans="1:11" x14ac:dyDescent="0.35">
      <c r="A67" s="14" t="s">
        <v>63</v>
      </c>
      <c r="B67" s="15">
        <v>6</v>
      </c>
      <c r="C67" s="16">
        <v>44235</v>
      </c>
      <c r="D67" s="3">
        <f>SUM(weekly_all_cause_deaths_age_females[[#This Row],[&lt;1]:[85+]])</f>
        <v>694</v>
      </c>
      <c r="E67" s="2">
        <v>4</v>
      </c>
      <c r="F67" s="2">
        <v>0</v>
      </c>
      <c r="G67" s="2">
        <v>21</v>
      </c>
      <c r="H67" s="2">
        <v>92</v>
      </c>
      <c r="I67" s="2">
        <v>115</v>
      </c>
      <c r="J67" s="2">
        <v>194</v>
      </c>
      <c r="K67" s="2">
        <v>268</v>
      </c>
    </row>
    <row r="68" spans="1:11" x14ac:dyDescent="0.35">
      <c r="A68" s="14" t="s">
        <v>63</v>
      </c>
      <c r="B68" s="15">
        <v>7</v>
      </c>
      <c r="C68" s="16">
        <v>44242</v>
      </c>
      <c r="D68" s="3">
        <f>SUM(weekly_all_cause_deaths_age_females[[#This Row],[&lt;1]:[85+]])</f>
        <v>715</v>
      </c>
      <c r="E68" s="2">
        <v>0</v>
      </c>
      <c r="F68" s="2">
        <v>0</v>
      </c>
      <c r="G68" s="2">
        <v>17</v>
      </c>
      <c r="H68" s="2">
        <v>87</v>
      </c>
      <c r="I68" s="2">
        <v>106</v>
      </c>
      <c r="J68" s="2">
        <v>215</v>
      </c>
      <c r="K68" s="2">
        <v>290</v>
      </c>
    </row>
    <row r="69" spans="1:11" x14ac:dyDescent="0.35">
      <c r="A69" s="14" t="s">
        <v>63</v>
      </c>
      <c r="B69" s="15">
        <v>8</v>
      </c>
      <c r="C69" s="16">
        <v>44249</v>
      </c>
      <c r="D69" s="3">
        <f>SUM(weekly_all_cause_deaths_age_females[[#This Row],[&lt;1]:[85+]])</f>
        <v>694</v>
      </c>
      <c r="E69" s="2">
        <v>2</v>
      </c>
      <c r="F69" s="2">
        <v>0</v>
      </c>
      <c r="G69" s="2">
        <v>15</v>
      </c>
      <c r="H69" s="2">
        <v>97</v>
      </c>
      <c r="I69" s="2">
        <v>112</v>
      </c>
      <c r="J69" s="2">
        <v>197</v>
      </c>
      <c r="K69" s="2">
        <v>271</v>
      </c>
    </row>
    <row r="70" spans="1:11" x14ac:dyDescent="0.35">
      <c r="A70" s="14" t="s">
        <v>63</v>
      </c>
      <c r="B70" s="15">
        <v>9</v>
      </c>
      <c r="C70" s="16">
        <v>44256</v>
      </c>
      <c r="D70" s="3">
        <f>SUM(weekly_all_cause_deaths_age_females[[#This Row],[&lt;1]:[85+]])</f>
        <v>606</v>
      </c>
      <c r="E70" s="2">
        <v>0</v>
      </c>
      <c r="F70" s="2">
        <v>1</v>
      </c>
      <c r="G70" s="2">
        <v>20</v>
      </c>
      <c r="H70" s="2">
        <v>81</v>
      </c>
      <c r="I70" s="2">
        <v>89</v>
      </c>
      <c r="J70" s="2">
        <v>194</v>
      </c>
      <c r="K70" s="2">
        <v>221</v>
      </c>
    </row>
    <row r="71" spans="1:11" x14ac:dyDescent="0.35">
      <c r="A71" s="14" t="s">
        <v>63</v>
      </c>
      <c r="B71" s="15">
        <v>10</v>
      </c>
      <c r="C71" s="16">
        <v>44263</v>
      </c>
      <c r="D71" s="3">
        <f>SUM(weekly_all_cause_deaths_age_females[[#This Row],[&lt;1]:[85+]])</f>
        <v>562</v>
      </c>
      <c r="E71" s="2">
        <v>3</v>
      </c>
      <c r="F71" s="2">
        <v>1</v>
      </c>
      <c r="G71" s="2">
        <v>17</v>
      </c>
      <c r="H71" s="2">
        <v>65</v>
      </c>
      <c r="I71" s="2">
        <v>91</v>
      </c>
      <c r="J71" s="2">
        <v>156</v>
      </c>
      <c r="K71" s="2">
        <v>229</v>
      </c>
    </row>
    <row r="72" spans="1:11" x14ac:dyDescent="0.35">
      <c r="A72" s="14" t="s">
        <v>63</v>
      </c>
      <c r="B72" s="15">
        <v>11</v>
      </c>
      <c r="C72" s="16">
        <v>44270</v>
      </c>
      <c r="D72" s="3">
        <f>SUM(weekly_all_cause_deaths_age_females[[#This Row],[&lt;1]:[85+]])</f>
        <v>537</v>
      </c>
      <c r="E72" s="2">
        <v>0</v>
      </c>
      <c r="F72" s="2">
        <v>0</v>
      </c>
      <c r="G72" s="2">
        <v>15</v>
      </c>
      <c r="H72" s="2">
        <v>79</v>
      </c>
      <c r="I72" s="2">
        <v>91</v>
      </c>
      <c r="J72" s="2">
        <v>158</v>
      </c>
      <c r="K72" s="2">
        <v>194</v>
      </c>
    </row>
    <row r="73" spans="1:11" x14ac:dyDescent="0.35">
      <c r="A73" s="14" t="s">
        <v>63</v>
      </c>
      <c r="B73" s="15">
        <v>12</v>
      </c>
      <c r="C73" s="16">
        <v>44277</v>
      </c>
      <c r="D73" s="3">
        <f>SUM(weekly_all_cause_deaths_age_females[[#This Row],[&lt;1]:[85+]])</f>
        <v>570</v>
      </c>
      <c r="E73" s="2">
        <v>3</v>
      </c>
      <c r="F73" s="2">
        <v>0</v>
      </c>
      <c r="G73" s="2">
        <v>21</v>
      </c>
      <c r="H73" s="2">
        <v>68</v>
      </c>
      <c r="I73" s="2">
        <v>104</v>
      </c>
      <c r="J73" s="2">
        <v>163</v>
      </c>
      <c r="K73" s="2">
        <v>211</v>
      </c>
    </row>
    <row r="74" spans="1:11" x14ac:dyDescent="0.35">
      <c r="A74" s="14" t="s">
        <v>63</v>
      </c>
      <c r="B74" s="15">
        <v>13</v>
      </c>
      <c r="C74" s="16">
        <v>44284</v>
      </c>
      <c r="D74" s="3">
        <f>SUM(weekly_all_cause_deaths_age_females[[#This Row],[&lt;1]:[85+]])</f>
        <v>457</v>
      </c>
      <c r="E74" s="2">
        <v>0</v>
      </c>
      <c r="F74" s="2">
        <v>1</v>
      </c>
      <c r="G74" s="2">
        <v>15</v>
      </c>
      <c r="H74" s="2">
        <v>53</v>
      </c>
      <c r="I74" s="2">
        <v>71</v>
      </c>
      <c r="J74" s="2">
        <v>124</v>
      </c>
      <c r="K74" s="2">
        <v>193</v>
      </c>
    </row>
    <row r="75" spans="1:11" x14ac:dyDescent="0.35">
      <c r="A75" s="14" t="s">
        <v>63</v>
      </c>
      <c r="B75" s="15">
        <v>14</v>
      </c>
      <c r="C75" s="16">
        <v>44291</v>
      </c>
      <c r="D75" s="3">
        <f>SUM(weekly_all_cause_deaths_age_females[[#This Row],[&lt;1]:[85+]])</f>
        <v>524</v>
      </c>
      <c r="E75" s="25">
        <v>2</v>
      </c>
      <c r="F75" s="25">
        <v>0</v>
      </c>
      <c r="G75" s="25">
        <v>17</v>
      </c>
      <c r="H75" s="25">
        <v>74</v>
      </c>
      <c r="I75" s="25">
        <v>79</v>
      </c>
      <c r="J75" s="25">
        <v>149</v>
      </c>
      <c r="K75" s="25">
        <v>203</v>
      </c>
    </row>
    <row r="76" spans="1:11" x14ac:dyDescent="0.35">
      <c r="A76" s="14" t="s">
        <v>63</v>
      </c>
      <c r="B76" s="15">
        <v>15</v>
      </c>
      <c r="C76" s="16">
        <v>44298</v>
      </c>
      <c r="D76" s="3">
        <f>SUM(weekly_all_cause_deaths_age_females[[#This Row],[&lt;1]:[85+]])</f>
        <v>566</v>
      </c>
      <c r="E76" s="19">
        <v>1</v>
      </c>
      <c r="F76" s="19">
        <v>0</v>
      </c>
      <c r="G76" s="19">
        <v>16</v>
      </c>
      <c r="H76" s="19">
        <v>72</v>
      </c>
      <c r="I76" s="19">
        <v>91</v>
      </c>
      <c r="J76" s="19">
        <v>158</v>
      </c>
      <c r="K76" s="19">
        <v>228</v>
      </c>
    </row>
    <row r="77" spans="1:11" x14ac:dyDescent="0.35">
      <c r="A77" s="14" t="s">
        <v>63</v>
      </c>
      <c r="B77" s="15">
        <v>16</v>
      </c>
      <c r="C77" s="16">
        <v>44305</v>
      </c>
      <c r="D77" s="3">
        <f>SUM(weekly_all_cause_deaths_age_females[[#This Row],[&lt;1]:[85+]])</f>
        <v>542</v>
      </c>
      <c r="E77" s="19">
        <v>1</v>
      </c>
      <c r="F77" s="19">
        <v>0</v>
      </c>
      <c r="G77" s="19">
        <v>16</v>
      </c>
      <c r="H77" s="19">
        <v>75</v>
      </c>
      <c r="I77" s="19">
        <v>85</v>
      </c>
      <c r="J77" s="19">
        <v>153</v>
      </c>
      <c r="K77" s="19">
        <v>212</v>
      </c>
    </row>
    <row r="78" spans="1:11" x14ac:dyDescent="0.35">
      <c r="A78" s="14" t="s">
        <v>63</v>
      </c>
      <c r="B78" s="15">
        <v>17</v>
      </c>
      <c r="C78" s="16">
        <v>44312</v>
      </c>
      <c r="D78" s="3">
        <f>SUM(weekly_all_cause_deaths_age_females[[#This Row],[&lt;1]:[85+]])</f>
        <v>519</v>
      </c>
      <c r="E78" s="19">
        <v>0</v>
      </c>
      <c r="F78" s="19">
        <v>2</v>
      </c>
      <c r="G78" s="19">
        <v>15</v>
      </c>
      <c r="H78" s="19">
        <v>68</v>
      </c>
      <c r="I78" s="19">
        <v>79</v>
      </c>
      <c r="J78" s="19">
        <v>148</v>
      </c>
      <c r="K78" s="19">
        <v>207</v>
      </c>
    </row>
    <row r="79" spans="1:11" x14ac:dyDescent="0.35">
      <c r="A79" s="14" t="s">
        <v>63</v>
      </c>
      <c r="B79" s="15">
        <v>18</v>
      </c>
      <c r="C79" s="16">
        <v>44319</v>
      </c>
      <c r="D79" s="20">
        <f>SUM(weekly_all_cause_deaths_age_females[[#This Row],[&lt;1]:[85+]])</f>
        <v>462</v>
      </c>
      <c r="E79" s="19">
        <v>1</v>
      </c>
      <c r="F79" s="19">
        <v>1</v>
      </c>
      <c r="G79" s="19">
        <v>13</v>
      </c>
      <c r="H79" s="19">
        <v>55</v>
      </c>
      <c r="I79" s="19">
        <v>60</v>
      </c>
      <c r="J79" s="19">
        <v>147</v>
      </c>
      <c r="K79" s="19">
        <v>185</v>
      </c>
    </row>
    <row r="80" spans="1:11" x14ac:dyDescent="0.35">
      <c r="A80" s="14" t="s">
        <v>63</v>
      </c>
      <c r="B80" s="15">
        <v>19</v>
      </c>
      <c r="C80" s="16">
        <v>44326</v>
      </c>
      <c r="D80" s="20">
        <f>SUM(weekly_all_cause_deaths_age_females[[#This Row],[&lt;1]:[85+]])</f>
        <v>526</v>
      </c>
      <c r="E80" s="19">
        <v>2</v>
      </c>
      <c r="F80" s="19">
        <v>0</v>
      </c>
      <c r="G80" s="19">
        <v>16</v>
      </c>
      <c r="H80" s="19">
        <v>78</v>
      </c>
      <c r="I80" s="19">
        <v>93</v>
      </c>
      <c r="J80" s="19">
        <v>146</v>
      </c>
      <c r="K80" s="19">
        <v>191</v>
      </c>
    </row>
    <row r="81" spans="1:11" x14ac:dyDescent="0.35">
      <c r="A81" s="14" t="s">
        <v>63</v>
      </c>
      <c r="B81" s="15">
        <v>20</v>
      </c>
      <c r="C81" s="16">
        <v>44333</v>
      </c>
      <c r="D81" s="20">
        <f>SUM(weekly_all_cause_deaths_age_females[[#This Row],[&lt;1]:[85+]])</f>
        <v>507</v>
      </c>
      <c r="E81" s="19">
        <v>0</v>
      </c>
      <c r="F81" s="19">
        <v>0</v>
      </c>
      <c r="G81" s="19">
        <v>14</v>
      </c>
      <c r="H81" s="19">
        <v>61</v>
      </c>
      <c r="I81" s="19">
        <v>97</v>
      </c>
      <c r="J81" s="19">
        <v>148</v>
      </c>
      <c r="K81" s="19">
        <v>187</v>
      </c>
    </row>
    <row r="82" spans="1:11" x14ac:dyDescent="0.35">
      <c r="A82" s="14" t="s">
        <v>63</v>
      </c>
      <c r="B82" s="15">
        <v>21</v>
      </c>
      <c r="C82" s="16">
        <v>44340</v>
      </c>
      <c r="D82" s="20">
        <f>SUM(weekly_all_cause_deaths_age_females[[#This Row],[&lt;1]:[85+]])</f>
        <v>556</v>
      </c>
      <c r="E82" s="19">
        <v>1</v>
      </c>
      <c r="F82" s="19">
        <v>0</v>
      </c>
      <c r="G82" s="19">
        <v>20</v>
      </c>
      <c r="H82" s="19">
        <v>63</v>
      </c>
      <c r="I82" s="19">
        <v>93</v>
      </c>
      <c r="J82" s="19">
        <v>166</v>
      </c>
      <c r="K82" s="19">
        <v>213</v>
      </c>
    </row>
    <row r="83" spans="1:11" x14ac:dyDescent="0.35">
      <c r="A83" s="14" t="s">
        <v>63</v>
      </c>
      <c r="B83" s="15">
        <v>22</v>
      </c>
      <c r="C83" s="16">
        <v>44347</v>
      </c>
      <c r="D83" s="21">
        <f>SUM(weekly_all_cause_deaths_age_females[[#This Row],[&lt;1]:[85+]])</f>
        <v>539</v>
      </c>
      <c r="E83" s="19">
        <v>4</v>
      </c>
      <c r="F83" s="19">
        <v>0</v>
      </c>
      <c r="G83" s="19">
        <v>19</v>
      </c>
      <c r="H83" s="19">
        <v>56</v>
      </c>
      <c r="I83" s="19">
        <v>98</v>
      </c>
      <c r="J83" s="19">
        <v>140</v>
      </c>
      <c r="K83" s="19">
        <v>222</v>
      </c>
    </row>
    <row r="84" spans="1:11" x14ac:dyDescent="0.35">
      <c r="A84" s="14" t="s">
        <v>63</v>
      </c>
      <c r="B84" s="15">
        <v>23</v>
      </c>
      <c r="C84" s="16">
        <v>44354</v>
      </c>
      <c r="D84" s="20">
        <f>SUM(weekly_all_cause_deaths_age_females[[#This Row],[&lt;1]:[85+]])</f>
        <v>581</v>
      </c>
      <c r="E84" s="19">
        <v>5</v>
      </c>
      <c r="F84" s="19">
        <v>0</v>
      </c>
      <c r="G84" s="19">
        <v>12</v>
      </c>
      <c r="H84" s="19">
        <v>79</v>
      </c>
      <c r="I84" s="19">
        <v>90</v>
      </c>
      <c r="J84" s="19">
        <v>154</v>
      </c>
      <c r="K84" s="19">
        <v>241</v>
      </c>
    </row>
    <row r="85" spans="1:11" x14ac:dyDescent="0.35">
      <c r="A85" s="14" t="s">
        <v>63</v>
      </c>
      <c r="B85" s="15">
        <v>24</v>
      </c>
      <c r="C85" s="16">
        <v>44361</v>
      </c>
      <c r="D85" s="20">
        <f>SUM(weekly_all_cause_deaths_age_females[[#This Row],[&lt;1]:[85+]])</f>
        <v>526</v>
      </c>
      <c r="E85" s="19">
        <v>4</v>
      </c>
      <c r="F85" s="19">
        <v>1</v>
      </c>
      <c r="G85" s="19">
        <v>12</v>
      </c>
      <c r="H85" s="19">
        <v>55</v>
      </c>
      <c r="I85" s="19">
        <v>93</v>
      </c>
      <c r="J85" s="19">
        <v>129</v>
      </c>
      <c r="K85" s="19">
        <v>232</v>
      </c>
    </row>
    <row r="86" spans="1:11" x14ac:dyDescent="0.35">
      <c r="A86" s="14" t="s">
        <v>63</v>
      </c>
      <c r="B86" s="15">
        <v>25</v>
      </c>
      <c r="C86" s="16">
        <v>44368</v>
      </c>
      <c r="D86" s="20">
        <f>SUM(weekly_all_cause_deaths_age_females[[#This Row],[&lt;1]:[85+]])</f>
        <v>521</v>
      </c>
      <c r="E86" s="19">
        <v>2</v>
      </c>
      <c r="F86" s="19">
        <v>1</v>
      </c>
      <c r="G86" s="19">
        <v>14</v>
      </c>
      <c r="H86" s="19">
        <v>58</v>
      </c>
      <c r="I86" s="19">
        <v>92</v>
      </c>
      <c r="J86" s="19">
        <v>153</v>
      </c>
      <c r="K86" s="19">
        <v>201</v>
      </c>
    </row>
    <row r="87" spans="1:11" x14ac:dyDescent="0.35">
      <c r="A87" s="14" t="s">
        <v>63</v>
      </c>
      <c r="B87" s="15">
        <v>26</v>
      </c>
      <c r="C87" s="16">
        <v>44375</v>
      </c>
      <c r="D87" s="3">
        <f>SUM(weekly_all_cause_deaths_age_females[[#This Row],[&lt;1]:[85+]])</f>
        <v>565</v>
      </c>
      <c r="E87" s="19">
        <v>2</v>
      </c>
      <c r="F87" s="19">
        <v>0</v>
      </c>
      <c r="G87" s="19">
        <v>19</v>
      </c>
      <c r="H87" s="19">
        <v>70</v>
      </c>
      <c r="I87" s="19">
        <v>90</v>
      </c>
      <c r="J87" s="19">
        <v>172</v>
      </c>
      <c r="K87" s="19">
        <v>212</v>
      </c>
    </row>
    <row r="88" spans="1:11" x14ac:dyDescent="0.35">
      <c r="A88" s="14" t="s">
        <v>63</v>
      </c>
      <c r="B88" s="15">
        <v>27</v>
      </c>
      <c r="C88" s="16">
        <v>44382</v>
      </c>
      <c r="D88" s="20">
        <f>SUM(weekly_all_cause_deaths_age_females[[#This Row],[&lt;1]:[85+]])</f>
        <v>554</v>
      </c>
      <c r="E88" s="19">
        <v>0</v>
      </c>
      <c r="F88" s="19">
        <v>1</v>
      </c>
      <c r="G88" s="19">
        <v>14</v>
      </c>
      <c r="H88" s="19">
        <v>56</v>
      </c>
      <c r="I88" s="19">
        <v>95</v>
      </c>
      <c r="J88" s="19">
        <v>174</v>
      </c>
      <c r="K88" s="19">
        <v>214</v>
      </c>
    </row>
    <row r="89" spans="1:11" x14ac:dyDescent="0.35">
      <c r="A89" s="14" t="s">
        <v>63</v>
      </c>
      <c r="B89" s="15">
        <v>28</v>
      </c>
      <c r="C89" s="16">
        <v>44389</v>
      </c>
      <c r="D89" s="20">
        <f>SUM(weekly_all_cause_deaths_age_females[[#This Row],[&lt;1]:[85+]])</f>
        <v>562</v>
      </c>
      <c r="E89" s="19">
        <v>3</v>
      </c>
      <c r="F89" s="19">
        <v>0</v>
      </c>
      <c r="G89" s="19">
        <v>18</v>
      </c>
      <c r="H89" s="19">
        <v>72</v>
      </c>
      <c r="I89" s="19">
        <v>115</v>
      </c>
      <c r="J89" s="19">
        <v>139</v>
      </c>
      <c r="K89" s="19">
        <v>215</v>
      </c>
    </row>
    <row r="90" spans="1:11" x14ac:dyDescent="0.35">
      <c r="A90" s="14" t="s">
        <v>63</v>
      </c>
      <c r="B90" s="15">
        <v>29</v>
      </c>
      <c r="C90" s="16">
        <v>44396</v>
      </c>
      <c r="D90" s="3">
        <f>SUM(weekly_all_cause_deaths_age_females[[#This Row],[&lt;1]:[85+]])</f>
        <v>587</v>
      </c>
      <c r="E90" s="19">
        <v>3</v>
      </c>
      <c r="F90" s="19">
        <v>0</v>
      </c>
      <c r="G90" s="19">
        <v>15</v>
      </c>
      <c r="H90" s="19">
        <v>74</v>
      </c>
      <c r="I90" s="19">
        <v>88</v>
      </c>
      <c r="J90" s="19">
        <v>170</v>
      </c>
      <c r="K90" s="19">
        <v>237</v>
      </c>
    </row>
    <row r="91" spans="1:11" x14ac:dyDescent="0.35">
      <c r="A91" s="14" t="s">
        <v>63</v>
      </c>
      <c r="B91" s="15">
        <v>30</v>
      </c>
      <c r="C91" s="16">
        <v>44403</v>
      </c>
      <c r="D91" s="3">
        <f>SUM(weekly_all_cause_deaths_age_females[[#This Row],[&lt;1]:[85+]])</f>
        <v>588</v>
      </c>
      <c r="E91" s="19">
        <v>0</v>
      </c>
      <c r="F91" s="19">
        <v>0</v>
      </c>
      <c r="G91" s="19">
        <v>15</v>
      </c>
      <c r="H91" s="19">
        <v>79</v>
      </c>
      <c r="I91" s="19">
        <v>86</v>
      </c>
      <c r="J91" s="19">
        <v>171</v>
      </c>
      <c r="K91" s="19">
        <v>237</v>
      </c>
    </row>
    <row r="92" spans="1:11" x14ac:dyDescent="0.35">
      <c r="A92" s="14" t="s">
        <v>63</v>
      </c>
      <c r="B92" s="15">
        <v>31</v>
      </c>
      <c r="C92" s="16">
        <v>44410</v>
      </c>
      <c r="D92" s="20">
        <f>SUM(weekly_all_cause_deaths_age_females[[#This Row],[&lt;1]:[85+]])</f>
        <v>551</v>
      </c>
      <c r="E92" s="19">
        <v>1</v>
      </c>
      <c r="F92" s="19">
        <v>0</v>
      </c>
      <c r="G92" s="19">
        <v>23</v>
      </c>
      <c r="H92" s="19">
        <v>67</v>
      </c>
      <c r="I92" s="19">
        <v>85</v>
      </c>
      <c r="J92" s="19">
        <v>153</v>
      </c>
      <c r="K92" s="19">
        <v>222</v>
      </c>
    </row>
    <row r="93" spans="1:11" x14ac:dyDescent="0.35">
      <c r="A93" s="14" t="s">
        <v>63</v>
      </c>
      <c r="B93" s="15">
        <v>32</v>
      </c>
      <c r="C93" s="16">
        <v>44417</v>
      </c>
      <c r="D93" s="20">
        <f>SUM(weekly_all_cause_deaths_age_females[[#This Row],[&lt;1]:[85+]])</f>
        <v>526</v>
      </c>
      <c r="E93" s="19">
        <v>3</v>
      </c>
      <c r="F93" s="19">
        <v>0</v>
      </c>
      <c r="G93" s="19">
        <v>14</v>
      </c>
      <c r="H93" s="19">
        <v>57</v>
      </c>
      <c r="I93" s="19">
        <v>85</v>
      </c>
      <c r="J93" s="19">
        <v>154</v>
      </c>
      <c r="K93" s="19">
        <v>213</v>
      </c>
    </row>
    <row r="94" spans="1:11" x14ac:dyDescent="0.35">
      <c r="A94" s="14" t="s">
        <v>63</v>
      </c>
      <c r="B94" s="15">
        <v>33</v>
      </c>
      <c r="C94" s="16">
        <v>44424</v>
      </c>
      <c r="D94" s="20">
        <f>SUM(weekly_all_cause_deaths_age_females[[#This Row],[&lt;1]:[85+]])</f>
        <v>587</v>
      </c>
      <c r="E94" s="19">
        <v>1</v>
      </c>
      <c r="F94" s="19">
        <v>0</v>
      </c>
      <c r="G94" s="19">
        <v>20</v>
      </c>
      <c r="H94" s="19">
        <v>68</v>
      </c>
      <c r="I94" s="19">
        <v>90</v>
      </c>
      <c r="J94" s="19">
        <v>171</v>
      </c>
      <c r="K94" s="19">
        <v>237</v>
      </c>
    </row>
    <row r="95" spans="1:11" x14ac:dyDescent="0.35">
      <c r="A95" s="14" t="s">
        <v>63</v>
      </c>
      <c r="B95" s="15">
        <v>34</v>
      </c>
      <c r="C95" s="16">
        <v>44431</v>
      </c>
      <c r="D95" s="20">
        <f>SUM(weekly_all_cause_deaths_age_females[[#This Row],[&lt;1]:[85+]])</f>
        <v>545</v>
      </c>
      <c r="E95" s="19">
        <v>1</v>
      </c>
      <c r="F95" s="19">
        <v>1</v>
      </c>
      <c r="G95" s="19">
        <v>19</v>
      </c>
      <c r="H95" s="19">
        <v>80</v>
      </c>
      <c r="I95" s="19">
        <v>77</v>
      </c>
      <c r="J95" s="19">
        <v>151</v>
      </c>
      <c r="K95" s="19">
        <v>216</v>
      </c>
    </row>
    <row r="96" spans="1:11" x14ac:dyDescent="0.35">
      <c r="A96" s="14" t="s">
        <v>63</v>
      </c>
      <c r="B96" s="15">
        <v>35</v>
      </c>
      <c r="C96" s="16">
        <v>44438</v>
      </c>
      <c r="D96" s="20">
        <f>SUM(weekly_all_cause_deaths_age_females[[#This Row],[&lt;1]:[85+]])</f>
        <v>587</v>
      </c>
      <c r="E96" s="19">
        <v>3</v>
      </c>
      <c r="F96" s="19">
        <v>0</v>
      </c>
      <c r="G96" s="19">
        <v>14</v>
      </c>
      <c r="H96" s="19">
        <v>71</v>
      </c>
      <c r="I96" s="19">
        <v>88</v>
      </c>
      <c r="J96" s="19">
        <v>157</v>
      </c>
      <c r="K96" s="19">
        <v>254</v>
      </c>
    </row>
    <row r="97" spans="1:11" x14ac:dyDescent="0.35">
      <c r="A97" s="14" t="s">
        <v>63</v>
      </c>
      <c r="B97" s="15">
        <v>36</v>
      </c>
      <c r="C97" s="16">
        <v>44445</v>
      </c>
      <c r="D97" s="20">
        <f>SUM(weekly_all_cause_deaths_age_females[[#This Row],[&lt;1]:[85+]])</f>
        <v>581</v>
      </c>
      <c r="E97" s="19">
        <v>1</v>
      </c>
      <c r="F97" s="19">
        <v>1</v>
      </c>
      <c r="G97" s="19">
        <v>16</v>
      </c>
      <c r="H97" s="19">
        <v>55</v>
      </c>
      <c r="I97" s="19">
        <v>94</v>
      </c>
      <c r="J97" s="19">
        <v>173</v>
      </c>
      <c r="K97" s="19">
        <v>241</v>
      </c>
    </row>
    <row r="98" spans="1:11" x14ac:dyDescent="0.35">
      <c r="A98" s="14" t="s">
        <v>63</v>
      </c>
      <c r="B98" s="15">
        <v>37</v>
      </c>
      <c r="C98" s="16">
        <v>44452</v>
      </c>
      <c r="D98" s="20">
        <f>SUM(weekly_all_cause_deaths_age_females[[#This Row],[&lt;1]:[85+]])</f>
        <v>632</v>
      </c>
      <c r="E98" s="19">
        <v>2</v>
      </c>
      <c r="F98" s="19">
        <v>0</v>
      </c>
      <c r="G98" s="19">
        <v>8</v>
      </c>
      <c r="H98" s="19">
        <v>75</v>
      </c>
      <c r="I98" s="19">
        <v>109</v>
      </c>
      <c r="J98" s="19">
        <v>186</v>
      </c>
      <c r="K98" s="19">
        <v>252</v>
      </c>
    </row>
    <row r="99" spans="1:11" x14ac:dyDescent="0.35">
      <c r="A99" s="14" t="s">
        <v>63</v>
      </c>
      <c r="B99" s="15">
        <v>38</v>
      </c>
      <c r="C99" s="16">
        <v>44459</v>
      </c>
      <c r="D99" s="21">
        <f>SUM(weekly_all_cause_deaths_age_females[[#This Row],[&lt;1]:[85+]])</f>
        <v>640</v>
      </c>
      <c r="E99" s="19">
        <v>3</v>
      </c>
      <c r="F99" s="19">
        <v>1</v>
      </c>
      <c r="G99" s="19">
        <v>20</v>
      </c>
      <c r="H99" s="19">
        <v>89</v>
      </c>
      <c r="I99" s="19">
        <v>100</v>
      </c>
      <c r="J99" s="19">
        <v>156</v>
      </c>
      <c r="K99" s="19">
        <v>271</v>
      </c>
    </row>
    <row r="100" spans="1:11" x14ac:dyDescent="0.35">
      <c r="A100" s="14" t="s">
        <v>63</v>
      </c>
      <c r="B100" s="15">
        <v>39</v>
      </c>
      <c r="C100" s="16">
        <v>44466</v>
      </c>
      <c r="D100" s="20">
        <f>SUM(weekly_all_cause_deaths_age_females[[#This Row],[&lt;1]:[85+]])</f>
        <v>613</v>
      </c>
      <c r="E100" s="19">
        <v>3</v>
      </c>
      <c r="F100" s="19">
        <v>0</v>
      </c>
      <c r="G100" s="19">
        <v>15</v>
      </c>
      <c r="H100" s="19">
        <v>71</v>
      </c>
      <c r="I100" s="19">
        <v>106</v>
      </c>
      <c r="J100" s="19">
        <v>173</v>
      </c>
      <c r="K100" s="19">
        <v>245</v>
      </c>
    </row>
    <row r="101" spans="1:11" x14ac:dyDescent="0.35">
      <c r="A101" s="14" t="s">
        <v>63</v>
      </c>
      <c r="B101" s="15">
        <v>40</v>
      </c>
      <c r="C101" s="16">
        <v>44473</v>
      </c>
      <c r="D101" s="20">
        <f>SUM(weekly_all_cause_deaths_age_females[[#This Row],[&lt;1]:[85+]])</f>
        <v>678</v>
      </c>
      <c r="E101" s="19">
        <v>3</v>
      </c>
      <c r="F101" s="19">
        <v>1</v>
      </c>
      <c r="G101" s="19">
        <v>21</v>
      </c>
      <c r="H101" s="19">
        <v>69</v>
      </c>
      <c r="I101" s="19">
        <v>108</v>
      </c>
      <c r="J101" s="19">
        <v>218</v>
      </c>
      <c r="K101" s="19">
        <v>258</v>
      </c>
    </row>
    <row r="102" spans="1:11" x14ac:dyDescent="0.35">
      <c r="A102" s="14" t="s">
        <v>63</v>
      </c>
      <c r="B102" s="15">
        <v>41</v>
      </c>
      <c r="C102" s="16">
        <v>44480</v>
      </c>
      <c r="D102" s="20">
        <f>SUM(weekly_all_cause_deaths_age_females[[#This Row],[&lt;1]:[85+]])</f>
        <v>657</v>
      </c>
      <c r="E102" s="19">
        <v>1</v>
      </c>
      <c r="F102" s="19">
        <v>1</v>
      </c>
      <c r="G102" s="19">
        <v>13</v>
      </c>
      <c r="H102" s="19">
        <v>81</v>
      </c>
      <c r="I102" s="19">
        <v>119</v>
      </c>
      <c r="J102" s="19">
        <v>200</v>
      </c>
      <c r="K102" s="19">
        <v>242</v>
      </c>
    </row>
    <row r="103" spans="1:11" x14ac:dyDescent="0.35">
      <c r="A103" s="14" t="s">
        <v>63</v>
      </c>
      <c r="B103" s="15">
        <v>42</v>
      </c>
      <c r="C103" s="16">
        <v>44487</v>
      </c>
      <c r="D103" s="20">
        <f>SUM(weekly_all_cause_deaths_age_females[[#This Row],[&lt;1]:[85+]])</f>
        <v>645</v>
      </c>
      <c r="E103" s="19">
        <v>1</v>
      </c>
      <c r="F103" s="19">
        <v>0</v>
      </c>
      <c r="G103" s="19">
        <v>13</v>
      </c>
      <c r="H103" s="19">
        <v>92</v>
      </c>
      <c r="I103" s="19">
        <v>98</v>
      </c>
      <c r="J103" s="19">
        <v>169</v>
      </c>
      <c r="K103" s="19">
        <v>272</v>
      </c>
    </row>
    <row r="104" spans="1:11" x14ac:dyDescent="0.35">
      <c r="A104" s="14" t="s">
        <v>63</v>
      </c>
      <c r="B104" s="15">
        <v>43</v>
      </c>
      <c r="C104" s="16">
        <v>44494</v>
      </c>
      <c r="D104" s="20">
        <f>SUM(weekly_all_cause_deaths_age_females[[#This Row],[&lt;1]:[85+]])</f>
        <v>680</v>
      </c>
      <c r="E104" s="19">
        <v>4</v>
      </c>
      <c r="F104" s="19">
        <v>1</v>
      </c>
      <c r="G104" s="19">
        <v>14</v>
      </c>
      <c r="H104" s="19">
        <v>79</v>
      </c>
      <c r="I104" s="19">
        <v>101</v>
      </c>
      <c r="J104" s="19">
        <v>190</v>
      </c>
      <c r="K104" s="19">
        <v>291</v>
      </c>
    </row>
    <row r="105" spans="1:11" x14ac:dyDescent="0.35">
      <c r="A105" s="14" t="s">
        <v>63</v>
      </c>
      <c r="B105" s="15">
        <v>44</v>
      </c>
      <c r="C105" s="16">
        <v>44501</v>
      </c>
      <c r="D105" s="21">
        <f>SUM(weekly_all_cause_deaths_age_females[[#This Row],[&lt;1]:[85+]])</f>
        <v>624</v>
      </c>
      <c r="E105" s="25">
        <v>4</v>
      </c>
      <c r="F105" s="25">
        <v>0</v>
      </c>
      <c r="G105" s="25">
        <v>11</v>
      </c>
      <c r="H105" s="25">
        <v>72</v>
      </c>
      <c r="I105" s="25">
        <v>118</v>
      </c>
      <c r="J105" s="25">
        <v>187</v>
      </c>
      <c r="K105" s="25">
        <v>232</v>
      </c>
    </row>
    <row r="106" spans="1:11" x14ac:dyDescent="0.35">
      <c r="A106" s="14" t="s">
        <v>63</v>
      </c>
      <c r="B106" s="15">
        <v>45</v>
      </c>
      <c r="C106" s="16">
        <v>44508</v>
      </c>
      <c r="D106" s="20">
        <f>SUM(weekly_all_cause_deaths_age_females[[#This Row],[&lt;1]:[85+]])</f>
        <v>712</v>
      </c>
      <c r="E106" s="19">
        <v>0</v>
      </c>
      <c r="F106" s="19">
        <v>1</v>
      </c>
      <c r="G106" s="19">
        <v>10</v>
      </c>
      <c r="H106" s="19">
        <v>103</v>
      </c>
      <c r="I106" s="19">
        <v>118</v>
      </c>
      <c r="J106" s="19">
        <v>200</v>
      </c>
      <c r="K106" s="19">
        <v>280</v>
      </c>
    </row>
    <row r="107" spans="1:11" x14ac:dyDescent="0.35">
      <c r="A107" s="14" t="s">
        <v>63</v>
      </c>
      <c r="B107" s="15">
        <v>46</v>
      </c>
      <c r="C107" s="16">
        <v>44515</v>
      </c>
      <c r="D107" s="3">
        <f>SUM(weekly_all_cause_deaths_age_females[[#This Row],[&lt;1]:[85+]])</f>
        <v>650</v>
      </c>
      <c r="E107" s="19">
        <v>2</v>
      </c>
      <c r="F107" s="19">
        <v>2</v>
      </c>
      <c r="G107" s="19">
        <v>19</v>
      </c>
      <c r="H107" s="19">
        <v>77</v>
      </c>
      <c r="I107" s="19">
        <v>115</v>
      </c>
      <c r="J107" s="19">
        <v>185</v>
      </c>
      <c r="K107" s="19">
        <v>250</v>
      </c>
    </row>
    <row r="108" spans="1:11" x14ac:dyDescent="0.35">
      <c r="A108" s="14" t="s">
        <v>63</v>
      </c>
      <c r="B108" s="15">
        <v>47</v>
      </c>
      <c r="C108" s="16">
        <v>44522</v>
      </c>
      <c r="D108" s="57">
        <f>SUM(weekly_all_cause_deaths_age_females[[#This Row],[&lt;1]:[85+]])</f>
        <v>652</v>
      </c>
      <c r="E108" s="25">
        <v>3</v>
      </c>
      <c r="F108" s="25">
        <v>0</v>
      </c>
      <c r="G108" s="25">
        <v>12</v>
      </c>
      <c r="H108" s="25">
        <v>71</v>
      </c>
      <c r="I108" s="25">
        <v>100</v>
      </c>
      <c r="J108" s="25">
        <v>216</v>
      </c>
      <c r="K108" s="25">
        <v>250</v>
      </c>
    </row>
    <row r="109" spans="1:11" x14ac:dyDescent="0.35">
      <c r="A109" s="14" t="s">
        <v>63</v>
      </c>
      <c r="B109" s="15">
        <v>48</v>
      </c>
      <c r="C109" s="16">
        <v>44529</v>
      </c>
      <c r="D109" s="57">
        <f>SUM(weekly_all_cause_deaths_age_females[[#This Row],[&lt;1]:[85+]])</f>
        <v>657</v>
      </c>
      <c r="E109" s="54">
        <v>3</v>
      </c>
      <c r="F109" s="54">
        <v>3</v>
      </c>
      <c r="G109" s="54">
        <v>11</v>
      </c>
      <c r="H109" s="54">
        <v>88</v>
      </c>
      <c r="I109" s="54">
        <v>86</v>
      </c>
      <c r="J109" s="54">
        <v>194</v>
      </c>
      <c r="K109" s="54">
        <v>272</v>
      </c>
    </row>
    <row r="110" spans="1:11" x14ac:dyDescent="0.35">
      <c r="A110" s="14" t="s">
        <v>63</v>
      </c>
      <c r="B110" s="15">
        <v>49</v>
      </c>
      <c r="C110" s="16">
        <v>44536</v>
      </c>
      <c r="D110" s="57">
        <f>SUM(weekly_all_cause_deaths_age_females[[#This Row],[&lt;1]:[85+]])</f>
        <v>636</v>
      </c>
      <c r="E110" s="54">
        <v>3</v>
      </c>
      <c r="F110" s="54">
        <v>1</v>
      </c>
      <c r="G110" s="54">
        <v>14</v>
      </c>
      <c r="H110" s="54">
        <v>76</v>
      </c>
      <c r="I110" s="54">
        <v>97</v>
      </c>
      <c r="J110" s="54">
        <v>195</v>
      </c>
      <c r="K110" s="54">
        <v>250</v>
      </c>
    </row>
    <row r="111" spans="1:11" x14ac:dyDescent="0.35">
      <c r="A111" s="14" t="s">
        <v>63</v>
      </c>
      <c r="B111" s="15">
        <v>50</v>
      </c>
      <c r="C111" s="16">
        <v>44543</v>
      </c>
      <c r="D111" s="57">
        <f>SUM(weekly_all_cause_deaths_age_females[[#This Row],[&lt;1]:[85+]])</f>
        <v>691</v>
      </c>
      <c r="E111" s="54">
        <v>1</v>
      </c>
      <c r="F111" s="54">
        <v>2</v>
      </c>
      <c r="G111" s="54">
        <v>21</v>
      </c>
      <c r="H111" s="54">
        <v>70</v>
      </c>
      <c r="I111" s="54">
        <v>115</v>
      </c>
      <c r="J111" s="54">
        <v>191</v>
      </c>
      <c r="K111" s="54">
        <v>291</v>
      </c>
    </row>
    <row r="112" spans="1:11" x14ac:dyDescent="0.35">
      <c r="A112" s="14" t="s">
        <v>63</v>
      </c>
      <c r="B112" s="15">
        <v>51</v>
      </c>
      <c r="C112" s="16">
        <v>44550</v>
      </c>
      <c r="D112" s="57">
        <f>SUM(weekly_all_cause_deaths_age_females[[#This Row],[&lt;1]:[85+]])</f>
        <v>681</v>
      </c>
      <c r="E112" s="54">
        <v>3</v>
      </c>
      <c r="F112" s="54">
        <v>0</v>
      </c>
      <c r="G112" s="54">
        <v>13</v>
      </c>
      <c r="H112" s="54">
        <v>80</v>
      </c>
      <c r="I112" s="54">
        <v>118</v>
      </c>
      <c r="J112" s="54">
        <v>185</v>
      </c>
      <c r="K112" s="54">
        <v>282</v>
      </c>
    </row>
    <row r="113" spans="1:11" x14ac:dyDescent="0.35">
      <c r="A113" s="14" t="s">
        <v>63</v>
      </c>
      <c r="B113" s="15">
        <v>52</v>
      </c>
      <c r="C113" s="16">
        <v>44557</v>
      </c>
      <c r="D113" s="57">
        <f>SUM(weekly_all_cause_deaths_age_females[[#This Row],[&lt;1]:[85+]])</f>
        <v>549</v>
      </c>
      <c r="E113" s="54">
        <v>0</v>
      </c>
      <c r="F113" s="54">
        <v>0</v>
      </c>
      <c r="G113" s="54">
        <v>9</v>
      </c>
      <c r="H113" s="54">
        <v>73</v>
      </c>
      <c r="I113" s="54">
        <v>76</v>
      </c>
      <c r="J113" s="54">
        <v>169</v>
      </c>
      <c r="K113" s="54">
        <v>222</v>
      </c>
    </row>
    <row r="115" spans="1:11" x14ac:dyDescent="0.35">
      <c r="A115" s="22" t="s">
        <v>182</v>
      </c>
      <c r="B115" s="23"/>
      <c r="E115" s="24"/>
      <c r="F115" s="24"/>
    </row>
    <row r="116" spans="1:11" ht="31.5" thickBot="1" x14ac:dyDescent="0.4">
      <c r="A116" s="10" t="s">
        <v>62</v>
      </c>
      <c r="B116" s="13" t="s">
        <v>57</v>
      </c>
      <c r="C116" s="13" t="s">
        <v>85</v>
      </c>
      <c r="D116" s="9" t="s">
        <v>60</v>
      </c>
      <c r="E116" s="10" t="s">
        <v>61</v>
      </c>
      <c r="F116" s="10" t="s">
        <v>64</v>
      </c>
      <c r="G116" s="10" t="s">
        <v>65</v>
      </c>
      <c r="H116" s="10" t="s">
        <v>131</v>
      </c>
      <c r="I116" s="10" t="s">
        <v>66</v>
      </c>
      <c r="J116" s="10" t="s">
        <v>67</v>
      </c>
      <c r="K116" s="8" t="s">
        <v>68</v>
      </c>
    </row>
    <row r="117" spans="1:11" x14ac:dyDescent="0.35">
      <c r="A117" s="14" t="s">
        <v>63</v>
      </c>
      <c r="B117" s="15">
        <v>1</v>
      </c>
      <c r="C117" s="16">
        <v>44200</v>
      </c>
      <c r="D117" s="17">
        <f>SUM(weekly_all_cause_deaths_age_males[[#This Row],[&lt;1]:[85+]])</f>
        <v>862</v>
      </c>
      <c r="E117" s="1">
        <v>1</v>
      </c>
      <c r="F117" s="1">
        <v>0</v>
      </c>
      <c r="G117" s="1">
        <v>47</v>
      </c>
      <c r="H117" s="1">
        <v>135</v>
      </c>
      <c r="I117" s="1">
        <v>198</v>
      </c>
      <c r="J117" s="1">
        <v>235</v>
      </c>
      <c r="K117" s="1">
        <v>246</v>
      </c>
    </row>
    <row r="118" spans="1:11" x14ac:dyDescent="0.35">
      <c r="A118" s="14" t="s">
        <v>63</v>
      </c>
      <c r="B118" s="15">
        <v>2</v>
      </c>
      <c r="C118" s="16">
        <v>44207</v>
      </c>
      <c r="D118" s="3">
        <f>SUM(weekly_all_cause_deaths_age_males[[#This Row],[&lt;1]:[85+]])</f>
        <v>783</v>
      </c>
      <c r="E118" s="2">
        <v>4</v>
      </c>
      <c r="F118" s="2">
        <v>2</v>
      </c>
      <c r="G118" s="2">
        <v>40</v>
      </c>
      <c r="H118" s="2">
        <v>130</v>
      </c>
      <c r="I118" s="2">
        <v>173</v>
      </c>
      <c r="J118" s="2">
        <v>220</v>
      </c>
      <c r="K118" s="2">
        <v>214</v>
      </c>
    </row>
    <row r="119" spans="1:11" x14ac:dyDescent="0.35">
      <c r="A119" s="14" t="s">
        <v>63</v>
      </c>
      <c r="B119" s="15">
        <v>3</v>
      </c>
      <c r="C119" s="16">
        <v>44214</v>
      </c>
      <c r="D119" s="3">
        <f>SUM(weekly_all_cause_deaths_age_males[[#This Row],[&lt;1]:[85+]])</f>
        <v>795</v>
      </c>
      <c r="E119" s="2">
        <v>1</v>
      </c>
      <c r="F119" s="2">
        <v>0</v>
      </c>
      <c r="G119" s="2">
        <v>40</v>
      </c>
      <c r="H119" s="2">
        <v>143</v>
      </c>
      <c r="I119" s="2">
        <v>160</v>
      </c>
      <c r="J119" s="2">
        <v>230</v>
      </c>
      <c r="K119" s="2">
        <v>221</v>
      </c>
    </row>
    <row r="120" spans="1:11" x14ac:dyDescent="0.35">
      <c r="A120" s="14" t="s">
        <v>63</v>
      </c>
      <c r="B120" s="15">
        <v>4</v>
      </c>
      <c r="C120" s="16">
        <v>44221</v>
      </c>
      <c r="D120" s="3">
        <f>SUM(weekly_all_cause_deaths_age_males[[#This Row],[&lt;1]:[85+]])</f>
        <v>800</v>
      </c>
      <c r="E120" s="2">
        <v>0</v>
      </c>
      <c r="F120" s="2">
        <v>0</v>
      </c>
      <c r="G120" s="2">
        <v>32</v>
      </c>
      <c r="H120" s="2">
        <v>127</v>
      </c>
      <c r="I120" s="2">
        <v>163</v>
      </c>
      <c r="J120" s="2">
        <v>263</v>
      </c>
      <c r="K120" s="2">
        <v>215</v>
      </c>
    </row>
    <row r="121" spans="1:11" x14ac:dyDescent="0.35">
      <c r="A121" s="14" t="s">
        <v>63</v>
      </c>
      <c r="B121" s="15">
        <v>5</v>
      </c>
      <c r="C121" s="16">
        <v>44228</v>
      </c>
      <c r="D121" s="3">
        <f>SUM(weekly_all_cause_deaths_age_males[[#This Row],[&lt;1]:[85+]])</f>
        <v>744</v>
      </c>
      <c r="E121" s="2">
        <v>2</v>
      </c>
      <c r="F121" s="2">
        <v>0</v>
      </c>
      <c r="G121" s="2">
        <v>33</v>
      </c>
      <c r="H121" s="2">
        <v>115</v>
      </c>
      <c r="I121" s="2">
        <v>143</v>
      </c>
      <c r="J121" s="2">
        <v>238</v>
      </c>
      <c r="K121" s="2">
        <v>213</v>
      </c>
    </row>
    <row r="122" spans="1:11" x14ac:dyDescent="0.35">
      <c r="A122" s="14" t="s">
        <v>63</v>
      </c>
      <c r="B122" s="15">
        <v>6</v>
      </c>
      <c r="C122" s="16">
        <v>44235</v>
      </c>
      <c r="D122" s="3">
        <f>SUM(weekly_all_cause_deaths_age_males[[#This Row],[&lt;1]:[85+]])</f>
        <v>718</v>
      </c>
      <c r="E122" s="2">
        <v>3</v>
      </c>
      <c r="F122" s="2">
        <v>2</v>
      </c>
      <c r="G122" s="2">
        <v>26</v>
      </c>
      <c r="H122" s="2">
        <v>120</v>
      </c>
      <c r="I122" s="2">
        <v>155</v>
      </c>
      <c r="J122" s="2">
        <v>237</v>
      </c>
      <c r="K122" s="2">
        <v>175</v>
      </c>
    </row>
    <row r="123" spans="1:11" x14ac:dyDescent="0.35">
      <c r="A123" s="14" t="s">
        <v>63</v>
      </c>
      <c r="B123" s="15">
        <v>7</v>
      </c>
      <c r="C123" s="16">
        <v>44242</v>
      </c>
      <c r="D123" s="3">
        <f>SUM(weekly_all_cause_deaths_age_males[[#This Row],[&lt;1]:[85+]])</f>
        <v>707</v>
      </c>
      <c r="E123" s="2">
        <v>1</v>
      </c>
      <c r="F123" s="2">
        <v>1</v>
      </c>
      <c r="G123" s="2">
        <v>27</v>
      </c>
      <c r="H123" s="2">
        <v>121</v>
      </c>
      <c r="I123" s="2">
        <v>153</v>
      </c>
      <c r="J123" s="2">
        <v>212</v>
      </c>
      <c r="K123" s="2">
        <v>192</v>
      </c>
    </row>
    <row r="124" spans="1:11" x14ac:dyDescent="0.35">
      <c r="A124" s="14" t="s">
        <v>63</v>
      </c>
      <c r="B124" s="15">
        <v>8</v>
      </c>
      <c r="C124" s="16">
        <v>44249</v>
      </c>
      <c r="D124" s="3">
        <f>SUM(weekly_all_cause_deaths_age_males[[#This Row],[&lt;1]:[85+]])</f>
        <v>631</v>
      </c>
      <c r="E124" s="2">
        <v>1</v>
      </c>
      <c r="F124" s="2">
        <v>0</v>
      </c>
      <c r="G124" s="2">
        <v>28</v>
      </c>
      <c r="H124" s="2">
        <v>109</v>
      </c>
      <c r="I124" s="2">
        <v>138</v>
      </c>
      <c r="J124" s="2">
        <v>204</v>
      </c>
      <c r="K124" s="2">
        <v>151</v>
      </c>
    </row>
    <row r="125" spans="1:11" x14ac:dyDescent="0.35">
      <c r="A125" s="14" t="s">
        <v>63</v>
      </c>
      <c r="B125" s="15">
        <v>9</v>
      </c>
      <c r="C125" s="16">
        <v>44256</v>
      </c>
      <c r="D125" s="3">
        <f>SUM(weekly_all_cause_deaths_age_males[[#This Row],[&lt;1]:[85+]])</f>
        <v>598</v>
      </c>
      <c r="E125" s="2">
        <v>0</v>
      </c>
      <c r="F125" s="2">
        <v>2</v>
      </c>
      <c r="G125" s="2">
        <v>35</v>
      </c>
      <c r="H125" s="2">
        <v>131</v>
      </c>
      <c r="I125" s="2">
        <v>131</v>
      </c>
      <c r="J125" s="2">
        <v>148</v>
      </c>
      <c r="K125" s="2">
        <v>151</v>
      </c>
    </row>
    <row r="126" spans="1:11" x14ac:dyDescent="0.35">
      <c r="A126" s="14" t="s">
        <v>63</v>
      </c>
      <c r="B126" s="15">
        <v>10</v>
      </c>
      <c r="C126" s="16">
        <v>44263</v>
      </c>
      <c r="D126" s="3">
        <f>SUM(weekly_all_cause_deaths_age_males[[#This Row],[&lt;1]:[85+]])</f>
        <v>583</v>
      </c>
      <c r="E126" s="2">
        <v>3</v>
      </c>
      <c r="F126" s="2">
        <v>2</v>
      </c>
      <c r="G126" s="2">
        <v>28</v>
      </c>
      <c r="H126" s="2">
        <v>109</v>
      </c>
      <c r="I126" s="2">
        <v>115</v>
      </c>
      <c r="J126" s="2">
        <v>181</v>
      </c>
      <c r="K126" s="2">
        <v>145</v>
      </c>
    </row>
    <row r="127" spans="1:11" x14ac:dyDescent="0.35">
      <c r="A127" s="14" t="s">
        <v>63</v>
      </c>
      <c r="B127" s="15">
        <v>11</v>
      </c>
      <c r="C127" s="16">
        <v>44270</v>
      </c>
      <c r="D127" s="3">
        <f>SUM(weekly_all_cause_deaths_age_males[[#This Row],[&lt;1]:[85+]])</f>
        <v>577</v>
      </c>
      <c r="E127" s="2">
        <v>1</v>
      </c>
      <c r="F127" s="2">
        <v>1</v>
      </c>
      <c r="G127" s="2">
        <v>23</v>
      </c>
      <c r="H127" s="2">
        <v>131</v>
      </c>
      <c r="I127" s="2">
        <v>110</v>
      </c>
      <c r="J127" s="2">
        <v>163</v>
      </c>
      <c r="K127" s="2">
        <v>148</v>
      </c>
    </row>
    <row r="128" spans="1:11" x14ac:dyDescent="0.35">
      <c r="A128" s="14" t="s">
        <v>63</v>
      </c>
      <c r="B128" s="15">
        <v>12</v>
      </c>
      <c r="C128" s="16">
        <v>44277</v>
      </c>
      <c r="D128" s="3">
        <f>SUM(weekly_all_cause_deaths_age_males[[#This Row],[&lt;1]:[85+]])</f>
        <v>527</v>
      </c>
      <c r="E128" s="2">
        <v>1</v>
      </c>
      <c r="F128" s="2">
        <v>0</v>
      </c>
      <c r="G128" s="2">
        <v>39</v>
      </c>
      <c r="H128" s="2">
        <v>109</v>
      </c>
      <c r="I128" s="2">
        <v>106</v>
      </c>
      <c r="J128" s="2">
        <v>154</v>
      </c>
      <c r="K128" s="2">
        <v>118</v>
      </c>
    </row>
    <row r="129" spans="1:11" x14ac:dyDescent="0.35">
      <c r="A129" s="14" t="s">
        <v>63</v>
      </c>
      <c r="B129" s="15">
        <v>13</v>
      </c>
      <c r="C129" s="16">
        <v>44284</v>
      </c>
      <c r="D129" s="3">
        <f>SUM(weekly_all_cause_deaths_age_males[[#This Row],[&lt;1]:[85+]])</f>
        <v>515</v>
      </c>
      <c r="E129" s="2">
        <v>1</v>
      </c>
      <c r="F129" s="2">
        <v>0</v>
      </c>
      <c r="G129" s="2">
        <v>24</v>
      </c>
      <c r="H129" s="2">
        <v>94</v>
      </c>
      <c r="I129" s="2">
        <v>112</v>
      </c>
      <c r="J129" s="2">
        <v>155</v>
      </c>
      <c r="K129" s="2">
        <v>129</v>
      </c>
    </row>
    <row r="130" spans="1:11" x14ac:dyDescent="0.35">
      <c r="A130" s="14" t="s">
        <v>63</v>
      </c>
      <c r="B130" s="15">
        <v>14</v>
      </c>
      <c r="C130" s="16">
        <v>44291</v>
      </c>
      <c r="D130" s="3">
        <f>SUM(weekly_all_cause_deaths_age_males[[#This Row],[&lt;1]:[85+]])</f>
        <v>534</v>
      </c>
      <c r="E130" s="25">
        <v>2</v>
      </c>
      <c r="F130" s="25">
        <v>3</v>
      </c>
      <c r="G130" s="25">
        <v>21</v>
      </c>
      <c r="H130" s="25">
        <v>97</v>
      </c>
      <c r="I130" s="25">
        <v>126</v>
      </c>
      <c r="J130" s="25">
        <v>147</v>
      </c>
      <c r="K130" s="25">
        <v>138</v>
      </c>
    </row>
    <row r="131" spans="1:11" x14ac:dyDescent="0.35">
      <c r="A131" s="14" t="s">
        <v>63</v>
      </c>
      <c r="B131" s="15">
        <v>15</v>
      </c>
      <c r="C131" s="16">
        <v>44298</v>
      </c>
      <c r="D131" s="3">
        <f>SUM(weekly_all_cause_deaths_age_males[[#This Row],[&lt;1]:[85+]])</f>
        <v>565</v>
      </c>
      <c r="E131" s="19">
        <v>4</v>
      </c>
      <c r="F131" s="19">
        <v>0</v>
      </c>
      <c r="G131" s="19">
        <v>24</v>
      </c>
      <c r="H131" s="19">
        <v>128</v>
      </c>
      <c r="I131" s="19">
        <v>120</v>
      </c>
      <c r="J131" s="19">
        <v>141</v>
      </c>
      <c r="K131" s="19">
        <v>148</v>
      </c>
    </row>
    <row r="132" spans="1:11" x14ac:dyDescent="0.35">
      <c r="A132" s="14" t="s">
        <v>63</v>
      </c>
      <c r="B132" s="15">
        <v>16</v>
      </c>
      <c r="C132" s="16">
        <v>44305</v>
      </c>
      <c r="D132" s="3">
        <f>SUM(weekly_all_cause_deaths_age_males[[#This Row],[&lt;1]:[85+]])</f>
        <v>570</v>
      </c>
      <c r="E132" s="19">
        <v>1</v>
      </c>
      <c r="F132" s="19">
        <v>0</v>
      </c>
      <c r="G132" s="19">
        <v>30</v>
      </c>
      <c r="H132" s="19">
        <v>101</v>
      </c>
      <c r="I132" s="19">
        <v>127</v>
      </c>
      <c r="J132" s="19">
        <v>165</v>
      </c>
      <c r="K132" s="19">
        <v>146</v>
      </c>
    </row>
    <row r="133" spans="1:11" x14ac:dyDescent="0.35">
      <c r="A133" s="14" t="s">
        <v>63</v>
      </c>
      <c r="B133" s="15">
        <v>17</v>
      </c>
      <c r="C133" s="16">
        <v>44312</v>
      </c>
      <c r="D133" s="3">
        <f>SUM(weekly_all_cause_deaths_age_males[[#This Row],[&lt;1]:[85+]])</f>
        <v>521</v>
      </c>
      <c r="E133" s="19">
        <v>2</v>
      </c>
      <c r="F133" s="19">
        <v>2</v>
      </c>
      <c r="G133" s="19">
        <v>30</v>
      </c>
      <c r="H133" s="19">
        <v>79</v>
      </c>
      <c r="I133" s="19">
        <v>111</v>
      </c>
      <c r="J133" s="19">
        <v>182</v>
      </c>
      <c r="K133" s="19">
        <v>115</v>
      </c>
    </row>
    <row r="134" spans="1:11" x14ac:dyDescent="0.35">
      <c r="A134" s="14" t="s">
        <v>63</v>
      </c>
      <c r="B134" s="15">
        <v>18</v>
      </c>
      <c r="C134" s="16">
        <v>44319</v>
      </c>
      <c r="D134" s="20">
        <f>SUM(weekly_all_cause_deaths_age_males[[#This Row],[&lt;1]:[85+]])</f>
        <v>492</v>
      </c>
      <c r="E134" s="19">
        <v>1</v>
      </c>
      <c r="F134" s="19">
        <v>0</v>
      </c>
      <c r="G134" s="19">
        <v>21</v>
      </c>
      <c r="H134" s="19">
        <v>86</v>
      </c>
      <c r="I134" s="19">
        <v>133</v>
      </c>
      <c r="J134" s="19">
        <v>143</v>
      </c>
      <c r="K134" s="19">
        <v>108</v>
      </c>
    </row>
    <row r="135" spans="1:11" x14ac:dyDescent="0.35">
      <c r="A135" s="14" t="s">
        <v>63</v>
      </c>
      <c r="B135" s="15">
        <v>19</v>
      </c>
      <c r="C135" s="16">
        <v>44326</v>
      </c>
      <c r="D135" s="20">
        <f>SUM(weekly_all_cause_deaths_age_males[[#This Row],[&lt;1]:[85+]])</f>
        <v>550</v>
      </c>
      <c r="E135" s="19">
        <v>1</v>
      </c>
      <c r="F135" s="19">
        <v>1</v>
      </c>
      <c r="G135" s="19">
        <v>22</v>
      </c>
      <c r="H135" s="19">
        <v>105</v>
      </c>
      <c r="I135" s="19">
        <v>138</v>
      </c>
      <c r="J135" s="19">
        <v>150</v>
      </c>
      <c r="K135" s="19">
        <v>133</v>
      </c>
    </row>
    <row r="136" spans="1:11" x14ac:dyDescent="0.35">
      <c r="A136" s="14" t="s">
        <v>63</v>
      </c>
      <c r="B136" s="15">
        <v>20</v>
      </c>
      <c r="C136" s="16">
        <v>44333</v>
      </c>
      <c r="D136" s="20">
        <f>SUM(weekly_all_cause_deaths_age_males[[#This Row],[&lt;1]:[85+]])</f>
        <v>535</v>
      </c>
      <c r="E136" s="19">
        <v>2</v>
      </c>
      <c r="F136" s="19">
        <v>1</v>
      </c>
      <c r="G136" s="19">
        <v>27</v>
      </c>
      <c r="H136" s="19">
        <v>95</v>
      </c>
      <c r="I136" s="19">
        <v>113</v>
      </c>
      <c r="J136" s="19">
        <v>174</v>
      </c>
      <c r="K136" s="19">
        <v>123</v>
      </c>
    </row>
    <row r="137" spans="1:11" x14ac:dyDescent="0.35">
      <c r="A137" s="14" t="s">
        <v>63</v>
      </c>
      <c r="B137" s="15">
        <v>21</v>
      </c>
      <c r="C137" s="16">
        <v>44340</v>
      </c>
      <c r="D137" s="20">
        <f>SUM(weekly_all_cause_deaths_age_males[[#This Row],[&lt;1]:[85+]])</f>
        <v>542</v>
      </c>
      <c r="E137" s="19">
        <v>3</v>
      </c>
      <c r="F137" s="19">
        <v>2</v>
      </c>
      <c r="G137" s="19">
        <v>23</v>
      </c>
      <c r="H137" s="19">
        <v>92</v>
      </c>
      <c r="I137" s="19">
        <v>128</v>
      </c>
      <c r="J137" s="19">
        <v>158</v>
      </c>
      <c r="K137" s="19">
        <v>136</v>
      </c>
    </row>
    <row r="138" spans="1:11" x14ac:dyDescent="0.35">
      <c r="A138" s="14" t="s">
        <v>63</v>
      </c>
      <c r="B138" s="15">
        <v>22</v>
      </c>
      <c r="C138" s="16">
        <v>44347</v>
      </c>
      <c r="D138" s="21">
        <f>SUM(weekly_all_cause_deaths_age_males[[#This Row],[&lt;1]:[85+]])</f>
        <v>516</v>
      </c>
      <c r="E138" s="19">
        <v>3</v>
      </c>
      <c r="F138" s="19">
        <v>1</v>
      </c>
      <c r="G138" s="19">
        <v>27</v>
      </c>
      <c r="H138" s="19">
        <v>92</v>
      </c>
      <c r="I138" s="19">
        <v>106</v>
      </c>
      <c r="J138" s="19">
        <v>160</v>
      </c>
      <c r="K138" s="19">
        <v>127</v>
      </c>
    </row>
    <row r="139" spans="1:11" x14ac:dyDescent="0.35">
      <c r="A139" s="14" t="s">
        <v>63</v>
      </c>
      <c r="B139" s="15">
        <v>23</v>
      </c>
      <c r="C139" s="16">
        <v>44354</v>
      </c>
      <c r="D139" s="20">
        <f>SUM(weekly_all_cause_deaths_age_males[[#This Row],[&lt;1]:[85+]])</f>
        <v>569</v>
      </c>
      <c r="E139" s="19">
        <v>0</v>
      </c>
      <c r="F139" s="19">
        <v>0</v>
      </c>
      <c r="G139" s="19">
        <v>34</v>
      </c>
      <c r="H139" s="19">
        <v>107</v>
      </c>
      <c r="I139" s="19">
        <v>110</v>
      </c>
      <c r="J139" s="19">
        <v>179</v>
      </c>
      <c r="K139" s="19">
        <v>139</v>
      </c>
    </row>
    <row r="140" spans="1:11" x14ac:dyDescent="0.35">
      <c r="A140" s="14" t="s">
        <v>63</v>
      </c>
      <c r="B140" s="15">
        <v>24</v>
      </c>
      <c r="C140" s="16">
        <v>44361</v>
      </c>
      <c r="D140" s="20">
        <f>SUM(weekly_all_cause_deaths_age_males[[#This Row],[&lt;1]:[85+]])</f>
        <v>528</v>
      </c>
      <c r="E140" s="19">
        <v>2</v>
      </c>
      <c r="F140" s="19">
        <v>2</v>
      </c>
      <c r="G140" s="19">
        <v>41</v>
      </c>
      <c r="H140" s="19">
        <v>86</v>
      </c>
      <c r="I140" s="19">
        <v>104</v>
      </c>
      <c r="J140" s="19">
        <v>166</v>
      </c>
      <c r="K140" s="19">
        <v>127</v>
      </c>
    </row>
    <row r="141" spans="1:11" x14ac:dyDescent="0.35">
      <c r="A141" s="14" t="s">
        <v>63</v>
      </c>
      <c r="B141" s="15">
        <v>25</v>
      </c>
      <c r="C141" s="16">
        <v>44368</v>
      </c>
      <c r="D141" s="20">
        <f>SUM(weekly_all_cause_deaths_age_males[[#This Row],[&lt;1]:[85+]])</f>
        <v>534</v>
      </c>
      <c r="E141" s="19">
        <v>1</v>
      </c>
      <c r="F141" s="19">
        <v>2</v>
      </c>
      <c r="G141" s="19">
        <v>31</v>
      </c>
      <c r="H141" s="19">
        <v>101</v>
      </c>
      <c r="I141" s="19">
        <v>125</v>
      </c>
      <c r="J141" s="19">
        <v>164</v>
      </c>
      <c r="K141" s="19">
        <v>110</v>
      </c>
    </row>
    <row r="142" spans="1:11" x14ac:dyDescent="0.35">
      <c r="A142" s="14" t="s">
        <v>63</v>
      </c>
      <c r="B142" s="15">
        <v>26</v>
      </c>
      <c r="C142" s="16">
        <v>44375</v>
      </c>
      <c r="D142" s="3">
        <f>SUM(weekly_all_cause_deaths_age_males[[#This Row],[&lt;1]:[85+]])</f>
        <v>530</v>
      </c>
      <c r="E142" s="19">
        <v>1</v>
      </c>
      <c r="F142" s="19">
        <v>0</v>
      </c>
      <c r="G142" s="19">
        <v>21</v>
      </c>
      <c r="H142" s="19">
        <v>104</v>
      </c>
      <c r="I142" s="19">
        <v>119</v>
      </c>
      <c r="J142" s="19">
        <v>155</v>
      </c>
      <c r="K142" s="19">
        <v>130</v>
      </c>
    </row>
    <row r="143" spans="1:11" x14ac:dyDescent="0.35">
      <c r="A143" s="14" t="s">
        <v>63</v>
      </c>
      <c r="B143" s="15">
        <v>27</v>
      </c>
      <c r="C143" s="16">
        <v>44382</v>
      </c>
      <c r="D143" s="20">
        <f>SUM(weekly_all_cause_deaths_age_males[[#This Row],[&lt;1]:[85+]])</f>
        <v>533</v>
      </c>
      <c r="E143" s="19">
        <v>1</v>
      </c>
      <c r="F143" s="19">
        <v>1</v>
      </c>
      <c r="G143" s="19">
        <v>21</v>
      </c>
      <c r="H143" s="19">
        <v>117</v>
      </c>
      <c r="I143" s="19">
        <v>102</v>
      </c>
      <c r="J143" s="19">
        <v>164</v>
      </c>
      <c r="K143" s="19">
        <v>127</v>
      </c>
    </row>
    <row r="144" spans="1:11" x14ac:dyDescent="0.35">
      <c r="A144" s="14" t="s">
        <v>63</v>
      </c>
      <c r="B144" s="15">
        <v>28</v>
      </c>
      <c r="C144" s="16">
        <v>44389</v>
      </c>
      <c r="D144" s="20">
        <f>SUM(weekly_all_cause_deaths_age_males[[#This Row],[&lt;1]:[85+]])</f>
        <v>565</v>
      </c>
      <c r="E144" s="19">
        <v>3</v>
      </c>
      <c r="F144" s="19">
        <v>2</v>
      </c>
      <c r="G144" s="19">
        <v>36</v>
      </c>
      <c r="H144" s="19">
        <v>109</v>
      </c>
      <c r="I144" s="19">
        <v>115</v>
      </c>
      <c r="J144" s="19">
        <v>171</v>
      </c>
      <c r="K144" s="19">
        <v>129</v>
      </c>
    </row>
    <row r="145" spans="1:11" x14ac:dyDescent="0.35">
      <c r="A145" s="14" t="s">
        <v>63</v>
      </c>
      <c r="B145" s="15">
        <v>29</v>
      </c>
      <c r="C145" s="16">
        <v>44396</v>
      </c>
      <c r="D145" s="3">
        <f>SUM(weekly_all_cause_deaths_age_males[[#This Row],[&lt;1]:[85+]])</f>
        <v>539</v>
      </c>
      <c r="E145" s="19">
        <v>1</v>
      </c>
      <c r="F145" s="19">
        <v>0</v>
      </c>
      <c r="G145" s="19">
        <v>28</v>
      </c>
      <c r="H145" s="19">
        <v>97</v>
      </c>
      <c r="I145" s="19">
        <v>110</v>
      </c>
      <c r="J145" s="19">
        <v>154</v>
      </c>
      <c r="K145" s="19">
        <v>149</v>
      </c>
    </row>
    <row r="146" spans="1:11" x14ac:dyDescent="0.35">
      <c r="A146" s="14" t="s">
        <v>63</v>
      </c>
      <c r="B146" s="15">
        <v>30</v>
      </c>
      <c r="C146" s="16">
        <v>44403</v>
      </c>
      <c r="D146" s="3">
        <f>SUM(weekly_all_cause_deaths_age_males[[#This Row],[&lt;1]:[85+]])</f>
        <v>567</v>
      </c>
      <c r="E146" s="19">
        <v>3</v>
      </c>
      <c r="F146" s="19">
        <v>3</v>
      </c>
      <c r="G146" s="19">
        <v>31</v>
      </c>
      <c r="H146" s="19">
        <v>86</v>
      </c>
      <c r="I146" s="19">
        <v>128</v>
      </c>
      <c r="J146" s="19">
        <v>183</v>
      </c>
      <c r="K146" s="19">
        <v>133</v>
      </c>
    </row>
    <row r="147" spans="1:11" x14ac:dyDescent="0.35">
      <c r="A147" s="14" t="s">
        <v>63</v>
      </c>
      <c r="B147" s="15">
        <v>31</v>
      </c>
      <c r="C147" s="16">
        <v>44410</v>
      </c>
      <c r="D147" s="20">
        <f>SUM(weekly_all_cause_deaths_age_males[[#This Row],[&lt;1]:[85+]])</f>
        <v>522</v>
      </c>
      <c r="E147" s="19">
        <v>0</v>
      </c>
      <c r="F147" s="19">
        <v>2</v>
      </c>
      <c r="G147" s="19">
        <v>27</v>
      </c>
      <c r="H147" s="19">
        <v>90</v>
      </c>
      <c r="I147" s="19">
        <v>113</v>
      </c>
      <c r="J147" s="19">
        <v>156</v>
      </c>
      <c r="K147" s="19">
        <v>134</v>
      </c>
    </row>
    <row r="148" spans="1:11" x14ac:dyDescent="0.35">
      <c r="A148" s="14" t="s">
        <v>63</v>
      </c>
      <c r="B148" s="15">
        <v>32</v>
      </c>
      <c r="C148" s="16">
        <v>44417</v>
      </c>
      <c r="D148" s="20">
        <f>SUM(weekly_all_cause_deaths_age_males[[#This Row],[&lt;1]:[85+]])</f>
        <v>573</v>
      </c>
      <c r="E148" s="19">
        <v>0</v>
      </c>
      <c r="F148" s="19">
        <v>0</v>
      </c>
      <c r="G148" s="19">
        <v>41</v>
      </c>
      <c r="H148" s="19">
        <v>106</v>
      </c>
      <c r="I148" s="19">
        <v>110</v>
      </c>
      <c r="J148" s="19">
        <v>157</v>
      </c>
      <c r="K148" s="19">
        <v>159</v>
      </c>
    </row>
    <row r="149" spans="1:11" x14ac:dyDescent="0.35">
      <c r="A149" s="14" t="s">
        <v>63</v>
      </c>
      <c r="B149" s="15">
        <v>33</v>
      </c>
      <c r="C149" s="16">
        <v>44424</v>
      </c>
      <c r="D149" s="20">
        <f>SUM(weekly_all_cause_deaths_age_males[[#This Row],[&lt;1]:[85+]])</f>
        <v>584</v>
      </c>
      <c r="E149" s="19">
        <v>3</v>
      </c>
      <c r="F149" s="19">
        <v>0</v>
      </c>
      <c r="G149" s="19">
        <v>20</v>
      </c>
      <c r="H149" s="19">
        <v>93</v>
      </c>
      <c r="I149" s="19">
        <v>140</v>
      </c>
      <c r="J149" s="19">
        <v>187</v>
      </c>
      <c r="K149" s="19">
        <v>141</v>
      </c>
    </row>
    <row r="150" spans="1:11" x14ac:dyDescent="0.35">
      <c r="A150" s="14" t="s">
        <v>63</v>
      </c>
      <c r="B150" s="15">
        <v>34</v>
      </c>
      <c r="C150" s="16">
        <v>44431</v>
      </c>
      <c r="D150" s="20">
        <f>SUM(weekly_all_cause_deaths_age_males[[#This Row],[&lt;1]:[85+]])</f>
        <v>584</v>
      </c>
      <c r="E150" s="19">
        <v>1</v>
      </c>
      <c r="F150" s="19">
        <v>1</v>
      </c>
      <c r="G150" s="19">
        <v>27</v>
      </c>
      <c r="H150" s="19">
        <v>104</v>
      </c>
      <c r="I150" s="19">
        <v>110</v>
      </c>
      <c r="J150" s="19">
        <v>183</v>
      </c>
      <c r="K150" s="19">
        <v>158</v>
      </c>
    </row>
    <row r="151" spans="1:11" x14ac:dyDescent="0.35">
      <c r="A151" s="14" t="s">
        <v>63</v>
      </c>
      <c r="B151" s="15">
        <v>35</v>
      </c>
      <c r="C151" s="16">
        <v>44438</v>
      </c>
      <c r="D151" s="20">
        <f>SUM(weekly_all_cause_deaths_age_males[[#This Row],[&lt;1]:[85+]])</f>
        <v>593</v>
      </c>
      <c r="E151" s="19">
        <v>2</v>
      </c>
      <c r="F151" s="19">
        <v>0</v>
      </c>
      <c r="G151" s="19">
        <v>24</v>
      </c>
      <c r="H151" s="19">
        <v>99</v>
      </c>
      <c r="I151" s="19">
        <v>128</v>
      </c>
      <c r="J151" s="19">
        <v>200</v>
      </c>
      <c r="K151" s="19">
        <v>140</v>
      </c>
    </row>
    <row r="152" spans="1:11" x14ac:dyDescent="0.35">
      <c r="A152" s="14" t="s">
        <v>63</v>
      </c>
      <c r="B152" s="15">
        <v>36</v>
      </c>
      <c r="C152" s="16">
        <v>44445</v>
      </c>
      <c r="D152" s="20">
        <f>SUM(weekly_all_cause_deaths_age_males[[#This Row],[&lt;1]:[85+]])</f>
        <v>549</v>
      </c>
      <c r="E152" s="19">
        <v>3</v>
      </c>
      <c r="F152" s="19">
        <v>3</v>
      </c>
      <c r="G152" s="19">
        <v>30</v>
      </c>
      <c r="H152" s="19">
        <v>108</v>
      </c>
      <c r="I152" s="19">
        <v>122</v>
      </c>
      <c r="J152" s="19">
        <v>156</v>
      </c>
      <c r="K152" s="19">
        <v>127</v>
      </c>
    </row>
    <row r="153" spans="1:11" x14ac:dyDescent="0.35">
      <c r="A153" s="14" t="s">
        <v>63</v>
      </c>
      <c r="B153" s="15">
        <v>37</v>
      </c>
      <c r="C153" s="16">
        <v>44452</v>
      </c>
      <c r="D153" s="20">
        <f>SUM(weekly_all_cause_deaths_age_males[[#This Row],[&lt;1]:[85+]])</f>
        <v>627</v>
      </c>
      <c r="E153" s="19">
        <v>5</v>
      </c>
      <c r="F153" s="19">
        <v>0</v>
      </c>
      <c r="G153" s="19">
        <v>29</v>
      </c>
      <c r="H153" s="19">
        <v>119</v>
      </c>
      <c r="I153" s="19">
        <v>156</v>
      </c>
      <c r="J153" s="19">
        <v>171</v>
      </c>
      <c r="K153" s="19">
        <v>147</v>
      </c>
    </row>
    <row r="154" spans="1:11" x14ac:dyDescent="0.35">
      <c r="A154" s="14" t="s">
        <v>63</v>
      </c>
      <c r="B154" s="15">
        <v>38</v>
      </c>
      <c r="C154" s="16">
        <v>44459</v>
      </c>
      <c r="D154" s="21">
        <f>SUM(weekly_all_cause_deaths_age_males[[#This Row],[&lt;1]:[85+]])</f>
        <v>588</v>
      </c>
      <c r="E154" s="19">
        <v>2</v>
      </c>
      <c r="F154" s="19">
        <v>1</v>
      </c>
      <c r="G154" s="19">
        <v>24</v>
      </c>
      <c r="H154" s="19">
        <v>99</v>
      </c>
      <c r="I154" s="19">
        <v>124</v>
      </c>
      <c r="J154" s="19">
        <v>195</v>
      </c>
      <c r="K154" s="19">
        <v>143</v>
      </c>
    </row>
    <row r="155" spans="1:11" x14ac:dyDescent="0.35">
      <c r="A155" s="14" t="s">
        <v>63</v>
      </c>
      <c r="B155" s="15">
        <v>39</v>
      </c>
      <c r="C155" s="16">
        <v>44466</v>
      </c>
      <c r="D155" s="20">
        <f>SUM(weekly_all_cause_deaths_age_males[[#This Row],[&lt;1]:[85+]])</f>
        <v>642</v>
      </c>
      <c r="E155" s="19">
        <v>1</v>
      </c>
      <c r="F155" s="19">
        <v>0</v>
      </c>
      <c r="G155" s="19">
        <v>30</v>
      </c>
      <c r="H155" s="19">
        <v>98</v>
      </c>
      <c r="I155" s="19">
        <v>143</v>
      </c>
      <c r="J155" s="19">
        <v>203</v>
      </c>
      <c r="K155" s="19">
        <v>167</v>
      </c>
    </row>
    <row r="156" spans="1:11" x14ac:dyDescent="0.35">
      <c r="A156" s="14" t="s">
        <v>63</v>
      </c>
      <c r="B156" s="15">
        <v>40</v>
      </c>
      <c r="C156" s="16">
        <v>44473</v>
      </c>
      <c r="D156" s="20">
        <f>SUM(weekly_all_cause_deaths_age_males[[#This Row],[&lt;1]:[85+]])</f>
        <v>690</v>
      </c>
      <c r="E156" s="19">
        <v>6</v>
      </c>
      <c r="F156" s="19">
        <v>0</v>
      </c>
      <c r="G156" s="19">
        <v>23</v>
      </c>
      <c r="H156" s="19">
        <v>131</v>
      </c>
      <c r="I156" s="19">
        <v>136</v>
      </c>
      <c r="J156" s="19">
        <v>203</v>
      </c>
      <c r="K156" s="19">
        <v>191</v>
      </c>
    </row>
    <row r="157" spans="1:11" x14ac:dyDescent="0.35">
      <c r="A157" s="14" t="s">
        <v>63</v>
      </c>
      <c r="B157" s="15">
        <v>41</v>
      </c>
      <c r="C157" s="16">
        <v>44480</v>
      </c>
      <c r="D157" s="20">
        <f>SUM(weekly_all_cause_deaths_age_males[[#This Row],[&lt;1]:[85+]])</f>
        <v>688</v>
      </c>
      <c r="E157" s="19">
        <v>2</v>
      </c>
      <c r="F157" s="19">
        <v>1</v>
      </c>
      <c r="G157" s="19">
        <v>34</v>
      </c>
      <c r="H157" s="19">
        <v>130</v>
      </c>
      <c r="I157" s="19">
        <v>141</v>
      </c>
      <c r="J157" s="19">
        <v>207</v>
      </c>
      <c r="K157" s="19">
        <v>173</v>
      </c>
    </row>
    <row r="158" spans="1:11" x14ac:dyDescent="0.35">
      <c r="A158" s="14" t="s">
        <v>63</v>
      </c>
      <c r="B158" s="15">
        <v>42</v>
      </c>
      <c r="C158" s="16">
        <v>44487</v>
      </c>
      <c r="D158" s="20">
        <f>SUM(weekly_all_cause_deaths_age_males[[#This Row],[&lt;1]:[85+]])</f>
        <v>678</v>
      </c>
      <c r="E158" s="19">
        <v>1</v>
      </c>
      <c r="F158" s="19">
        <v>1</v>
      </c>
      <c r="G158" s="19">
        <v>29</v>
      </c>
      <c r="H158" s="19">
        <v>119</v>
      </c>
      <c r="I158" s="19">
        <v>157</v>
      </c>
      <c r="J158" s="19">
        <v>213</v>
      </c>
      <c r="K158" s="19">
        <v>158</v>
      </c>
    </row>
    <row r="159" spans="1:11" x14ac:dyDescent="0.35">
      <c r="A159" s="14" t="s">
        <v>63</v>
      </c>
      <c r="B159" s="15">
        <v>43</v>
      </c>
      <c r="C159" s="16">
        <v>44494</v>
      </c>
      <c r="D159" s="20">
        <f>SUM(weekly_all_cause_deaths_age_males[[#This Row],[&lt;1]:[85+]])</f>
        <v>662</v>
      </c>
      <c r="E159" s="19">
        <v>2</v>
      </c>
      <c r="F159" s="19">
        <v>0</v>
      </c>
      <c r="G159" s="19">
        <v>22</v>
      </c>
      <c r="H159" s="19">
        <v>107</v>
      </c>
      <c r="I159" s="19">
        <v>150</v>
      </c>
      <c r="J159" s="19">
        <v>232</v>
      </c>
      <c r="K159" s="19">
        <v>149</v>
      </c>
    </row>
    <row r="160" spans="1:11" x14ac:dyDescent="0.35">
      <c r="A160" s="14" t="s">
        <v>63</v>
      </c>
      <c r="B160" s="15">
        <v>44</v>
      </c>
      <c r="C160" s="16">
        <v>44501</v>
      </c>
      <c r="D160" s="21">
        <f>SUM(weekly_all_cause_deaths_age_males[[#This Row],[&lt;1]:[85+]])</f>
        <v>674</v>
      </c>
      <c r="E160" s="25">
        <v>3</v>
      </c>
      <c r="F160" s="25">
        <v>0</v>
      </c>
      <c r="G160" s="25">
        <v>27</v>
      </c>
      <c r="H160" s="25">
        <v>126</v>
      </c>
      <c r="I160" s="25">
        <v>149</v>
      </c>
      <c r="J160" s="25">
        <v>192</v>
      </c>
      <c r="K160" s="25">
        <v>177</v>
      </c>
    </row>
    <row r="161" spans="1:11" x14ac:dyDescent="0.35">
      <c r="A161" s="14" t="s">
        <v>63</v>
      </c>
      <c r="B161" s="15">
        <v>45</v>
      </c>
      <c r="C161" s="16">
        <v>44508</v>
      </c>
      <c r="D161" s="20">
        <f>SUM(weekly_all_cause_deaths_age_males[[#This Row],[&lt;1]:[85+]])</f>
        <v>626</v>
      </c>
      <c r="E161" s="19">
        <v>1</v>
      </c>
      <c r="F161" s="19">
        <v>1</v>
      </c>
      <c r="G161" s="19">
        <v>24</v>
      </c>
      <c r="H161" s="19">
        <v>109</v>
      </c>
      <c r="I161" s="19">
        <v>146</v>
      </c>
      <c r="J161" s="19">
        <v>199</v>
      </c>
      <c r="K161" s="19">
        <v>146</v>
      </c>
    </row>
    <row r="162" spans="1:11" x14ac:dyDescent="0.35">
      <c r="A162" s="14" t="s">
        <v>63</v>
      </c>
      <c r="B162" s="15">
        <v>46</v>
      </c>
      <c r="C162" s="16">
        <v>44515</v>
      </c>
      <c r="D162" s="3">
        <f>SUM(weekly_all_cause_deaths_age_males[[#This Row],[&lt;1]:[85+]])</f>
        <v>627</v>
      </c>
      <c r="E162" s="19">
        <v>2</v>
      </c>
      <c r="F162" s="19">
        <v>1</v>
      </c>
      <c r="G162" s="19">
        <v>33</v>
      </c>
      <c r="H162" s="19">
        <v>97</v>
      </c>
      <c r="I162" s="19">
        <v>117</v>
      </c>
      <c r="J162" s="19">
        <v>213</v>
      </c>
      <c r="K162" s="19">
        <v>164</v>
      </c>
    </row>
    <row r="163" spans="1:11" x14ac:dyDescent="0.35">
      <c r="A163" s="14" t="s">
        <v>63</v>
      </c>
      <c r="B163" s="15">
        <v>47</v>
      </c>
      <c r="C163" s="16">
        <v>44522</v>
      </c>
      <c r="D163" s="21">
        <f>SUM(weekly_all_cause_deaths_age_males[[#This Row],[&lt;1]:[85+]])</f>
        <v>634</v>
      </c>
      <c r="E163" s="25">
        <v>1</v>
      </c>
      <c r="F163" s="25">
        <v>0</v>
      </c>
      <c r="G163" s="25">
        <v>33</v>
      </c>
      <c r="H163" s="25">
        <v>121</v>
      </c>
      <c r="I163" s="25">
        <v>133</v>
      </c>
      <c r="J163" s="25">
        <v>186</v>
      </c>
      <c r="K163" s="25">
        <v>160</v>
      </c>
    </row>
    <row r="164" spans="1:11" x14ac:dyDescent="0.35">
      <c r="A164" s="14" t="s">
        <v>63</v>
      </c>
      <c r="B164" s="15">
        <v>48</v>
      </c>
      <c r="C164" s="16">
        <v>44529</v>
      </c>
      <c r="D164" s="21">
        <f>SUM(weekly_all_cause_deaths_age_males[[#This Row],[&lt;1]:[85+]])</f>
        <v>676</v>
      </c>
      <c r="E164" s="54">
        <v>0</v>
      </c>
      <c r="F164" s="54">
        <v>2</v>
      </c>
      <c r="G164" s="54">
        <v>36</v>
      </c>
      <c r="H164" s="54">
        <v>124</v>
      </c>
      <c r="I164" s="54">
        <v>150</v>
      </c>
      <c r="J164" s="54">
        <v>202</v>
      </c>
      <c r="K164" s="54">
        <v>162</v>
      </c>
    </row>
    <row r="165" spans="1:11" x14ac:dyDescent="0.35">
      <c r="A165" s="14" t="s">
        <v>63</v>
      </c>
      <c r="B165" s="15">
        <v>49</v>
      </c>
      <c r="C165" s="16">
        <v>44536</v>
      </c>
      <c r="D165" s="21">
        <f>SUM(weekly_all_cause_deaths_age_males[[#This Row],[&lt;1]:[85+]])</f>
        <v>690</v>
      </c>
      <c r="E165" s="54">
        <v>1</v>
      </c>
      <c r="F165" s="54">
        <v>0</v>
      </c>
      <c r="G165" s="54">
        <v>36</v>
      </c>
      <c r="H165" s="54">
        <v>114</v>
      </c>
      <c r="I165" s="54">
        <v>149</v>
      </c>
      <c r="J165" s="54">
        <v>193</v>
      </c>
      <c r="K165" s="54">
        <v>197</v>
      </c>
    </row>
    <row r="166" spans="1:11" x14ac:dyDescent="0.35">
      <c r="A166" s="14" t="s">
        <v>63</v>
      </c>
      <c r="B166" s="15">
        <v>50</v>
      </c>
      <c r="C166" s="16">
        <v>44543</v>
      </c>
      <c r="D166" s="21">
        <f>SUM(weekly_all_cause_deaths_age_males[[#This Row],[&lt;1]:[85+]])</f>
        <v>668</v>
      </c>
      <c r="E166" s="54">
        <v>2</v>
      </c>
      <c r="F166" s="54">
        <v>1</v>
      </c>
      <c r="G166" s="54">
        <v>24</v>
      </c>
      <c r="H166" s="54">
        <v>124</v>
      </c>
      <c r="I166" s="54">
        <v>138</v>
      </c>
      <c r="J166" s="54">
        <v>202</v>
      </c>
      <c r="K166" s="54">
        <v>177</v>
      </c>
    </row>
    <row r="167" spans="1:11" x14ac:dyDescent="0.35">
      <c r="A167" s="14" t="s">
        <v>63</v>
      </c>
      <c r="B167" s="15">
        <v>51</v>
      </c>
      <c r="C167" s="16">
        <v>44550</v>
      </c>
      <c r="D167" s="21">
        <f>SUM(weekly_all_cause_deaths_age_males[[#This Row],[&lt;1]:[85+]])</f>
        <v>656</v>
      </c>
      <c r="E167" s="54">
        <v>1</v>
      </c>
      <c r="F167" s="54">
        <v>1</v>
      </c>
      <c r="G167" s="54">
        <v>18</v>
      </c>
      <c r="H167" s="54">
        <v>110</v>
      </c>
      <c r="I167" s="54">
        <v>141</v>
      </c>
      <c r="J167" s="54">
        <v>215</v>
      </c>
      <c r="K167" s="54">
        <v>170</v>
      </c>
    </row>
    <row r="168" spans="1:11" x14ac:dyDescent="0.35">
      <c r="A168" s="14" t="s">
        <v>63</v>
      </c>
      <c r="B168" s="15">
        <v>52</v>
      </c>
      <c r="C168" s="16">
        <v>44557</v>
      </c>
      <c r="D168" s="21">
        <f>SUM(weekly_all_cause_deaths_age_males[[#This Row],[&lt;1]:[85+]])</f>
        <v>536</v>
      </c>
      <c r="E168" s="54">
        <v>1</v>
      </c>
      <c r="F168" s="54">
        <v>0</v>
      </c>
      <c r="G168" s="54">
        <v>21</v>
      </c>
      <c r="H168" s="54">
        <v>72</v>
      </c>
      <c r="I168" s="54">
        <v>97</v>
      </c>
      <c r="J168" s="54">
        <v>191</v>
      </c>
      <c r="K168" s="54">
        <v>154</v>
      </c>
    </row>
  </sheetData>
  <hyperlinks>
    <hyperlink ref="A4" location="Contents!A1" display="Back to table of contents" xr:uid="{00000000-0004-0000-0600-000000000000}"/>
  </hyperlink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7"/>
  <sheetViews>
    <sheetView zoomScaleNormal="100" workbookViewId="0"/>
  </sheetViews>
  <sheetFormatPr defaultColWidth="9.08984375" defaultRowHeight="15.5" x14ac:dyDescent="0.35"/>
  <cols>
    <col min="1" max="13" width="16.6328125" style="11" customWidth="1"/>
    <col min="14" max="18" width="16.6328125" style="63" customWidth="1"/>
    <col min="19" max="16384" width="9.08984375" style="11"/>
  </cols>
  <sheetData>
    <row r="1" spans="1:18" s="5" customFormat="1" x14ac:dyDescent="0.35">
      <c r="A1" s="4" t="s">
        <v>172</v>
      </c>
      <c r="N1" s="18"/>
      <c r="O1" s="18"/>
      <c r="P1" s="18"/>
      <c r="Q1" s="18"/>
      <c r="R1" s="18"/>
    </row>
    <row r="2" spans="1:18" s="5" customFormat="1" x14ac:dyDescent="0.35">
      <c r="A2" s="6" t="s">
        <v>113</v>
      </c>
      <c r="N2" s="18"/>
      <c r="O2" s="18"/>
      <c r="P2" s="18"/>
      <c r="Q2" s="18"/>
      <c r="R2" s="18"/>
    </row>
    <row r="3" spans="1:18" s="5" customFormat="1" x14ac:dyDescent="0.35">
      <c r="A3" s="6" t="s">
        <v>49</v>
      </c>
      <c r="N3" s="18"/>
      <c r="O3" s="18"/>
      <c r="P3" s="18"/>
      <c r="Q3" s="18"/>
      <c r="R3" s="18"/>
    </row>
    <row r="4" spans="1:18" s="5" customFormat="1" ht="30" customHeight="1" x14ac:dyDescent="0.35">
      <c r="A4" s="7" t="s">
        <v>53</v>
      </c>
      <c r="N4" s="18"/>
      <c r="O4" s="18"/>
      <c r="P4" s="18"/>
      <c r="Q4" s="18"/>
      <c r="R4" s="18"/>
    </row>
    <row r="5" spans="1:18" ht="47.15" customHeight="1" thickBot="1" x14ac:dyDescent="0.4">
      <c r="A5" s="12" t="s">
        <v>62</v>
      </c>
      <c r="B5" s="13" t="s">
        <v>57</v>
      </c>
      <c r="C5" s="13" t="s">
        <v>85</v>
      </c>
      <c r="D5" s="9" t="s">
        <v>1</v>
      </c>
      <c r="E5" s="10" t="s">
        <v>69</v>
      </c>
      <c r="F5" s="10" t="s">
        <v>70</v>
      </c>
      <c r="G5" s="10" t="s">
        <v>8</v>
      </c>
      <c r="H5" s="10" t="s">
        <v>15</v>
      </c>
      <c r="I5" s="10" t="s">
        <v>71</v>
      </c>
      <c r="J5" s="10" t="s">
        <v>72</v>
      </c>
      <c r="K5" s="10" t="s">
        <v>73</v>
      </c>
      <c r="L5" s="8" t="s">
        <v>17</v>
      </c>
      <c r="M5" s="8" t="s">
        <v>74</v>
      </c>
      <c r="N5" s="8" t="s">
        <v>75</v>
      </c>
      <c r="O5" s="8" t="s">
        <v>76</v>
      </c>
      <c r="P5" s="8" t="s">
        <v>77</v>
      </c>
      <c r="Q5" s="8" t="s">
        <v>78</v>
      </c>
      <c r="R5" s="8" t="s">
        <v>79</v>
      </c>
    </row>
    <row r="6" spans="1:18" ht="30" customHeight="1" x14ac:dyDescent="0.35">
      <c r="A6" s="14" t="s">
        <v>63</v>
      </c>
      <c r="B6" s="15">
        <v>1</v>
      </c>
      <c r="C6" s="16">
        <v>44200</v>
      </c>
      <c r="D6" s="17">
        <f>SUM(weekly_all_cause_deaths_health_board[[#This Row],[Ayrshire and Arran]:[Western Isles]])</f>
        <v>1720</v>
      </c>
      <c r="E6" s="1">
        <f>SUM(weekly_all_cause_deaths_council_area[[#This Row],[East Ayrshire]],weekly_all_cause_deaths_council_area[[#This Row],[South Ayrshire]],weekly_all_cause_deaths_council_area[[#This Row],[North Ayrshire]])</f>
        <v>143</v>
      </c>
      <c r="F6" s="1">
        <f>weekly_all_cause_deaths_council_area[[#This Row],[Scottish Borders ]]</f>
        <v>38</v>
      </c>
      <c r="G6" s="1">
        <f>weekly_all_cause_deaths_council_area[[#This Row],[Dumfries and Galloway]]</f>
        <v>53</v>
      </c>
      <c r="H6" s="1">
        <f>weekly_all_cause_deaths_council_area[[#This Row],[Fife]]</f>
        <v>128</v>
      </c>
      <c r="I6" s="1">
        <f>SUM(weekly_all_cause_deaths_council_area[[#This Row],[Clackmannanshire]],weekly_all_cause_deaths_council_area[[#This Row],[Falkirk]],weekly_all_cause_deaths_council_area[[#This Row],[Stirling]])</f>
        <v>86</v>
      </c>
      <c r="J6" s="1">
        <f>SUM(weekly_all_cause_deaths_council_area[[#This Row],[Aberdeen City]],weekly_all_cause_deaths_council_area[[#This Row],[Aberdeenshire]],weekly_all_cause_deaths_council_area[[#This Row],[Moray]])</f>
        <v>169</v>
      </c>
      <c r="K6" s="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401</v>
      </c>
      <c r="L6" s="1">
        <f>SUM(weekly_all_cause_deaths_council_area[[#This Row],[Highland]],weekly_all_cause_deaths_council_area[[#This Row],[Argyll and Bute]])</f>
        <v>77</v>
      </c>
      <c r="M6" s="1">
        <f>SUM(weekly_all_cause_deaths_council_area[[#This Row],[North Lanarkshire]],weekly_all_cause_deaths_council_area[[#This Row],[South Lanarkshire]])</f>
        <v>254</v>
      </c>
      <c r="N6" s="1">
        <f>SUM(weekly_all_cause_deaths_council_area[[#This Row],[City of Edinburgh]],weekly_all_cause_deaths_council_area[[#This Row],[East Lothian]],weekly_all_cause_deaths_council_area[[#This Row],[Midlothian]],weekly_all_cause_deaths_council_area[[#This Row],[West Lothian]])</f>
        <v>221</v>
      </c>
      <c r="O6" s="2">
        <f>weekly_all_cause_deaths_council_area[[#This Row],[Orkney Islands]]</f>
        <v>4</v>
      </c>
      <c r="P6" s="2">
        <f>weekly_all_cause_deaths_council_area[[#This Row],[Shetland Islands]]</f>
        <v>1</v>
      </c>
      <c r="Q6" s="1">
        <f>SUM(weekly_all_cause_deaths_council_area[[#This Row],[Angus]],weekly_all_cause_deaths_council_area[[#This Row],[Dundee City]],weekly_all_cause_deaths_council_area[[#This Row],[Perth and Kinross]])</f>
        <v>136</v>
      </c>
      <c r="R6" s="1">
        <f>weekly_all_cause_deaths_council_area[[#This Row],[Na h-Eileanan Siar]]</f>
        <v>9</v>
      </c>
    </row>
    <row r="7" spans="1:18" ht="15.9" customHeight="1" x14ac:dyDescent="0.35">
      <c r="A7" s="14" t="s">
        <v>63</v>
      </c>
      <c r="B7" s="15">
        <v>2</v>
      </c>
      <c r="C7" s="16">
        <v>44207</v>
      </c>
      <c r="D7" s="3">
        <f>SUM(weekly_all_cause_deaths_health_board[[#This Row],[Ayrshire and Arran]:[Western Isles]])</f>
        <v>1550</v>
      </c>
      <c r="E7" s="2">
        <f>SUM(weekly_all_cause_deaths_council_area[[#This Row],[East Ayrshire]],weekly_all_cause_deaths_council_area[[#This Row],[South Ayrshire]],weekly_all_cause_deaths_council_area[[#This Row],[North Ayrshire]])</f>
        <v>129</v>
      </c>
      <c r="F7" s="2">
        <f>weekly_all_cause_deaths_council_area[[#This Row],[Scottish Borders ]]</f>
        <v>29</v>
      </c>
      <c r="G7" s="2">
        <f>weekly_all_cause_deaths_council_area[[#This Row],[Dumfries and Galloway]]</f>
        <v>70</v>
      </c>
      <c r="H7" s="2">
        <f>weekly_all_cause_deaths_council_area[[#This Row],[Fife]]</f>
        <v>127</v>
      </c>
      <c r="I7" s="2">
        <f>SUM(weekly_all_cause_deaths_council_area[[#This Row],[Clackmannanshire]],weekly_all_cause_deaths_council_area[[#This Row],[Falkirk]],weekly_all_cause_deaths_council_area[[#This Row],[Stirling]])</f>
        <v>82</v>
      </c>
      <c r="J7" s="2">
        <f>SUM(weekly_all_cause_deaths_council_area[[#This Row],[Aberdeen City]],weekly_all_cause_deaths_council_area[[#This Row],[Aberdeenshire]],weekly_all_cause_deaths_council_area[[#This Row],[Moray]])</f>
        <v>138</v>
      </c>
      <c r="K7"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321</v>
      </c>
      <c r="L7" s="2">
        <f>SUM(weekly_all_cause_deaths_council_area[[#This Row],[Highland]],weekly_all_cause_deaths_council_area[[#This Row],[Argyll and Bute]])</f>
        <v>81</v>
      </c>
      <c r="M7" s="54">
        <f>SUM(weekly_all_cause_deaths_council_area[[#This Row],[North Lanarkshire]],weekly_all_cause_deaths_council_area[[#This Row],[South Lanarkshire]])</f>
        <v>189</v>
      </c>
      <c r="N7" s="62">
        <f>SUM(weekly_all_cause_deaths_council_area[[#This Row],[City of Edinburgh]],weekly_all_cause_deaths_council_area[[#This Row],[East Lothian]],weekly_all_cause_deaths_council_area[[#This Row],[Midlothian]],weekly_all_cause_deaths_council_area[[#This Row],[West Lothian]])</f>
        <v>211</v>
      </c>
      <c r="O7" s="2">
        <f>weekly_all_cause_deaths_council_area[[#This Row],[Orkney Islands]]</f>
        <v>5</v>
      </c>
      <c r="P7" s="62">
        <f>weekly_all_cause_deaths_council_area[[#This Row],[Shetland Islands]]</f>
        <v>6</v>
      </c>
      <c r="Q7" s="62">
        <f>SUM(weekly_all_cause_deaths_council_area[[#This Row],[Angus]],weekly_all_cause_deaths_council_area[[#This Row],[Dundee City]],weekly_all_cause_deaths_council_area[[#This Row],[Perth and Kinross]])</f>
        <v>150</v>
      </c>
      <c r="R7" s="2">
        <f>weekly_all_cause_deaths_council_area[[#This Row],[Na h-Eileanan Siar]]</f>
        <v>12</v>
      </c>
    </row>
    <row r="8" spans="1:18" ht="15.9" customHeight="1" x14ac:dyDescent="0.35">
      <c r="A8" s="14" t="s">
        <v>63</v>
      </c>
      <c r="B8" s="15">
        <v>3</v>
      </c>
      <c r="C8" s="16">
        <v>44214</v>
      </c>
      <c r="D8" s="3">
        <f>SUM(weekly_all_cause_deaths_health_board[[#This Row],[Ayrshire and Arran]:[Western Isles]])</f>
        <v>1559</v>
      </c>
      <c r="E8" s="2">
        <f>SUM(weekly_all_cause_deaths_council_area[[#This Row],[East Ayrshire]],weekly_all_cause_deaths_council_area[[#This Row],[South Ayrshire]],weekly_all_cause_deaths_council_area[[#This Row],[North Ayrshire]])</f>
        <v>136</v>
      </c>
      <c r="F8" s="2">
        <f>weekly_all_cause_deaths_council_area[[#This Row],[Scottish Borders ]]</f>
        <v>33</v>
      </c>
      <c r="G8" s="2">
        <f>weekly_all_cause_deaths_council_area[[#This Row],[Dumfries and Galloway]]</f>
        <v>62</v>
      </c>
      <c r="H8" s="2">
        <f>weekly_all_cause_deaths_council_area[[#This Row],[Fife]]</f>
        <v>108</v>
      </c>
      <c r="I8" s="2">
        <f>SUM(weekly_all_cause_deaths_council_area[[#This Row],[Clackmannanshire]],weekly_all_cause_deaths_council_area[[#This Row],[Falkirk]],weekly_all_cause_deaths_council_area[[#This Row],[Stirling]])</f>
        <v>84</v>
      </c>
      <c r="J8" s="2">
        <f>SUM(weekly_all_cause_deaths_council_area[[#This Row],[Aberdeen City]],weekly_all_cause_deaths_council_area[[#This Row],[Aberdeenshire]],weekly_all_cause_deaths_council_area[[#This Row],[Moray]])</f>
        <v>166</v>
      </c>
      <c r="K8"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320</v>
      </c>
      <c r="L8" s="2">
        <f>SUM(weekly_all_cause_deaths_council_area[[#This Row],[Highland]],weekly_all_cause_deaths_council_area[[#This Row],[Argyll and Bute]])</f>
        <v>99</v>
      </c>
      <c r="M8" s="54">
        <f>SUM(weekly_all_cause_deaths_council_area[[#This Row],[North Lanarkshire]],weekly_all_cause_deaths_council_area[[#This Row],[South Lanarkshire]])</f>
        <v>210</v>
      </c>
      <c r="N8" s="62">
        <f>SUM(weekly_all_cause_deaths_council_area[[#This Row],[City of Edinburgh]],weekly_all_cause_deaths_council_area[[#This Row],[East Lothian]],weekly_all_cause_deaths_council_area[[#This Row],[Midlothian]],weekly_all_cause_deaths_council_area[[#This Row],[West Lothian]])</f>
        <v>174</v>
      </c>
      <c r="O8" s="2">
        <f>weekly_all_cause_deaths_council_area[[#This Row],[Orkney Islands]]</f>
        <v>4</v>
      </c>
      <c r="P8" s="62">
        <f>weekly_all_cause_deaths_council_area[[#This Row],[Shetland Islands]]</f>
        <v>5</v>
      </c>
      <c r="Q8" s="62">
        <f>SUM(weekly_all_cause_deaths_council_area[[#This Row],[Angus]],weekly_all_cause_deaths_council_area[[#This Row],[Dundee City]],weekly_all_cause_deaths_council_area[[#This Row],[Perth and Kinross]])</f>
        <v>149</v>
      </c>
      <c r="R8" s="2">
        <f>weekly_all_cause_deaths_council_area[[#This Row],[Na h-Eileanan Siar]]</f>
        <v>9</v>
      </c>
    </row>
    <row r="9" spans="1:18" ht="15.9" customHeight="1" x14ac:dyDescent="0.35">
      <c r="A9" s="14" t="s">
        <v>63</v>
      </c>
      <c r="B9" s="15">
        <v>4</v>
      </c>
      <c r="C9" s="16">
        <v>44221</v>
      </c>
      <c r="D9" s="3">
        <f>SUM(weekly_all_cause_deaths_health_board[[#This Row],[Ayrshire and Arran]:[Western Isles]])</f>
        <v>1604</v>
      </c>
      <c r="E9" s="2">
        <f>SUM(weekly_all_cause_deaths_council_area[[#This Row],[East Ayrshire]],weekly_all_cause_deaths_council_area[[#This Row],[South Ayrshire]],weekly_all_cause_deaths_council_area[[#This Row],[North Ayrshire]])</f>
        <v>139</v>
      </c>
      <c r="F9" s="2">
        <f>weekly_all_cause_deaths_council_area[[#This Row],[Scottish Borders ]]</f>
        <v>29</v>
      </c>
      <c r="G9" s="2">
        <f>weekly_all_cause_deaths_council_area[[#This Row],[Dumfries and Galloway]]</f>
        <v>75</v>
      </c>
      <c r="H9" s="2">
        <f>weekly_all_cause_deaths_council_area[[#This Row],[Fife]]</f>
        <v>133</v>
      </c>
      <c r="I9" s="2">
        <f>SUM(weekly_all_cause_deaths_council_area[[#This Row],[Clackmannanshire]],weekly_all_cause_deaths_council_area[[#This Row],[Falkirk]],weekly_all_cause_deaths_council_area[[#This Row],[Stirling]])</f>
        <v>89</v>
      </c>
      <c r="J9" s="2">
        <f>SUM(weekly_all_cause_deaths_council_area[[#This Row],[Aberdeen City]],weekly_all_cause_deaths_council_area[[#This Row],[Aberdeenshire]],weekly_all_cause_deaths_council_area[[#This Row],[Moray]])</f>
        <v>151</v>
      </c>
      <c r="K9"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338</v>
      </c>
      <c r="L9" s="2">
        <f>SUM(weekly_all_cause_deaths_council_area[[#This Row],[Highland]],weekly_all_cause_deaths_council_area[[#This Row],[Argyll and Bute]])</f>
        <v>96</v>
      </c>
      <c r="M9" s="54">
        <f>SUM(weekly_all_cause_deaths_council_area[[#This Row],[North Lanarkshire]],weekly_all_cause_deaths_council_area[[#This Row],[South Lanarkshire]])</f>
        <v>197</v>
      </c>
      <c r="N9" s="62">
        <f>SUM(weekly_all_cause_deaths_council_area[[#This Row],[City of Edinburgh]],weekly_all_cause_deaths_council_area[[#This Row],[East Lothian]],weekly_all_cause_deaths_council_area[[#This Row],[Midlothian]],weekly_all_cause_deaths_council_area[[#This Row],[West Lothian]])</f>
        <v>200</v>
      </c>
      <c r="O9" s="2">
        <f>weekly_all_cause_deaths_council_area[[#This Row],[Orkney Islands]]</f>
        <v>10</v>
      </c>
      <c r="P9" s="62">
        <f>weekly_all_cause_deaths_council_area[[#This Row],[Shetland Islands]]</f>
        <v>8</v>
      </c>
      <c r="Q9" s="62">
        <f>SUM(weekly_all_cause_deaths_council_area[[#This Row],[Angus]],weekly_all_cause_deaths_council_area[[#This Row],[Dundee City]],weekly_all_cause_deaths_council_area[[#This Row],[Perth and Kinross]])</f>
        <v>128</v>
      </c>
      <c r="R9" s="2">
        <f>weekly_all_cause_deaths_council_area[[#This Row],[Na h-Eileanan Siar]]</f>
        <v>11</v>
      </c>
    </row>
    <row r="10" spans="1:18" ht="15.9" customHeight="1" x14ac:dyDescent="0.35">
      <c r="A10" s="14" t="s">
        <v>63</v>
      </c>
      <c r="B10" s="15">
        <v>5</v>
      </c>
      <c r="C10" s="16">
        <v>44228</v>
      </c>
      <c r="D10" s="3">
        <f>SUM(weekly_all_cause_deaths_health_board[[#This Row],[Ayrshire and Arran]:[Western Isles]])</f>
        <v>1506</v>
      </c>
      <c r="E10" s="2">
        <f>SUM(weekly_all_cause_deaths_council_area[[#This Row],[East Ayrshire]],weekly_all_cause_deaths_council_area[[#This Row],[South Ayrshire]],weekly_all_cause_deaths_council_area[[#This Row],[North Ayrshire]])</f>
        <v>108</v>
      </c>
      <c r="F10" s="2">
        <f>weekly_all_cause_deaths_council_area[[#This Row],[Scottish Borders ]]</f>
        <v>32</v>
      </c>
      <c r="G10" s="2">
        <f>weekly_all_cause_deaths_council_area[[#This Row],[Dumfries and Galloway]]</f>
        <v>50</v>
      </c>
      <c r="H10" s="2">
        <f>weekly_all_cause_deaths_council_area[[#This Row],[Fife]]</f>
        <v>92</v>
      </c>
      <c r="I10" s="2">
        <f>SUM(weekly_all_cause_deaths_council_area[[#This Row],[Clackmannanshire]],weekly_all_cause_deaths_council_area[[#This Row],[Falkirk]],weekly_all_cause_deaths_council_area[[#This Row],[Stirling]])</f>
        <v>79</v>
      </c>
      <c r="J10" s="2">
        <f>SUM(weekly_all_cause_deaths_council_area[[#This Row],[Aberdeen City]],weekly_all_cause_deaths_council_area[[#This Row],[Aberdeenshire]],weekly_all_cause_deaths_council_area[[#This Row],[Moray]])</f>
        <v>143</v>
      </c>
      <c r="K10"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361</v>
      </c>
      <c r="L10" s="2">
        <f>SUM(weekly_all_cause_deaths_council_area[[#This Row],[Highland]],weekly_all_cause_deaths_council_area[[#This Row],[Argyll and Bute]])</f>
        <v>84</v>
      </c>
      <c r="M10" s="54">
        <f>SUM(weekly_all_cause_deaths_council_area[[#This Row],[North Lanarkshire]],weekly_all_cause_deaths_council_area[[#This Row],[South Lanarkshire]])</f>
        <v>189</v>
      </c>
      <c r="N10" s="62">
        <f>SUM(weekly_all_cause_deaths_council_area[[#This Row],[City of Edinburgh]],weekly_all_cause_deaths_council_area[[#This Row],[East Lothian]],weekly_all_cause_deaths_council_area[[#This Row],[Midlothian]],weekly_all_cause_deaths_council_area[[#This Row],[West Lothian]])</f>
        <v>208</v>
      </c>
      <c r="O10" s="2">
        <f>weekly_all_cause_deaths_council_area[[#This Row],[Orkney Islands]]</f>
        <v>7</v>
      </c>
      <c r="P10" s="62">
        <f>weekly_all_cause_deaths_council_area[[#This Row],[Shetland Islands]]</f>
        <v>7</v>
      </c>
      <c r="Q10" s="62">
        <f>SUM(weekly_all_cause_deaths_council_area[[#This Row],[Angus]],weekly_all_cause_deaths_council_area[[#This Row],[Dundee City]],weekly_all_cause_deaths_council_area[[#This Row],[Perth and Kinross]])</f>
        <v>139</v>
      </c>
      <c r="R10" s="2">
        <f>weekly_all_cause_deaths_council_area[[#This Row],[Na h-Eileanan Siar]]</f>
        <v>7</v>
      </c>
    </row>
    <row r="11" spans="1:18" ht="15.9" customHeight="1" x14ac:dyDescent="0.35">
      <c r="A11" s="14" t="s">
        <v>63</v>
      </c>
      <c r="B11" s="15">
        <v>6</v>
      </c>
      <c r="C11" s="16">
        <v>44235</v>
      </c>
      <c r="D11" s="3">
        <f>SUM(weekly_all_cause_deaths_health_board[[#This Row],[Ayrshire and Arran]:[Western Isles]])</f>
        <v>1412</v>
      </c>
      <c r="E11" s="2">
        <f>SUM(weekly_all_cause_deaths_council_area[[#This Row],[East Ayrshire]],weekly_all_cause_deaths_council_area[[#This Row],[South Ayrshire]],weekly_all_cause_deaths_council_area[[#This Row],[North Ayrshire]])</f>
        <v>130</v>
      </c>
      <c r="F11" s="2">
        <f>weekly_all_cause_deaths_council_area[[#This Row],[Scottish Borders ]]</f>
        <v>35</v>
      </c>
      <c r="G11" s="2">
        <f>weekly_all_cause_deaths_council_area[[#This Row],[Dumfries and Galloway]]</f>
        <v>56</v>
      </c>
      <c r="H11" s="2">
        <f>weekly_all_cause_deaths_council_area[[#This Row],[Fife]]</f>
        <v>88</v>
      </c>
      <c r="I11" s="2">
        <f>SUM(weekly_all_cause_deaths_council_area[[#This Row],[Clackmannanshire]],weekly_all_cause_deaths_council_area[[#This Row],[Falkirk]],weekly_all_cause_deaths_council_area[[#This Row],[Stirling]])</f>
        <v>100</v>
      </c>
      <c r="J11" s="2">
        <f>SUM(weekly_all_cause_deaths_council_area[[#This Row],[Aberdeen City]],weekly_all_cause_deaths_council_area[[#This Row],[Aberdeenshire]],weekly_all_cause_deaths_council_area[[#This Row],[Moray]])</f>
        <v>127</v>
      </c>
      <c r="K11"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315</v>
      </c>
      <c r="L11" s="2">
        <f>SUM(weekly_all_cause_deaths_council_area[[#This Row],[Highland]],weekly_all_cause_deaths_council_area[[#This Row],[Argyll and Bute]])</f>
        <v>94</v>
      </c>
      <c r="M11" s="54">
        <f>SUM(weekly_all_cause_deaths_council_area[[#This Row],[North Lanarkshire]],weekly_all_cause_deaths_council_area[[#This Row],[South Lanarkshire]])</f>
        <v>174</v>
      </c>
      <c r="N11" s="62">
        <f>SUM(weekly_all_cause_deaths_council_area[[#This Row],[City of Edinburgh]],weekly_all_cause_deaths_council_area[[#This Row],[East Lothian]],weekly_all_cause_deaths_council_area[[#This Row],[Midlothian]],weekly_all_cause_deaths_council_area[[#This Row],[West Lothian]])</f>
        <v>176</v>
      </c>
      <c r="O11" s="2">
        <f>weekly_all_cause_deaths_council_area[[#This Row],[Orkney Islands]]</f>
        <v>5</v>
      </c>
      <c r="P11" s="62">
        <f>weekly_all_cause_deaths_council_area[[#This Row],[Shetland Islands]]</f>
        <v>6</v>
      </c>
      <c r="Q11" s="62">
        <f>SUM(weekly_all_cause_deaths_council_area[[#This Row],[Angus]],weekly_all_cause_deaths_council_area[[#This Row],[Dundee City]],weekly_all_cause_deaths_council_area[[#This Row],[Perth and Kinross]])</f>
        <v>99</v>
      </c>
      <c r="R11" s="2">
        <f>weekly_all_cause_deaths_council_area[[#This Row],[Na h-Eileanan Siar]]</f>
        <v>7</v>
      </c>
    </row>
    <row r="12" spans="1:18" ht="15.9" customHeight="1" x14ac:dyDescent="0.35">
      <c r="A12" s="14" t="s">
        <v>63</v>
      </c>
      <c r="B12" s="15">
        <v>7</v>
      </c>
      <c r="C12" s="16">
        <v>44242</v>
      </c>
      <c r="D12" s="3">
        <f>SUM(weekly_all_cause_deaths_health_board[[#This Row],[Ayrshire and Arran]:[Western Isles]])</f>
        <v>1422</v>
      </c>
      <c r="E12" s="2">
        <f>SUM(weekly_all_cause_deaths_council_area[[#This Row],[East Ayrshire]],weekly_all_cause_deaths_council_area[[#This Row],[South Ayrshire]],weekly_all_cause_deaths_council_area[[#This Row],[North Ayrshire]])</f>
        <v>107</v>
      </c>
      <c r="F12" s="2">
        <f>weekly_all_cause_deaths_council_area[[#This Row],[Scottish Borders ]]</f>
        <v>27</v>
      </c>
      <c r="G12" s="2">
        <f>weekly_all_cause_deaths_council_area[[#This Row],[Dumfries and Galloway]]</f>
        <v>39</v>
      </c>
      <c r="H12" s="2">
        <f>weekly_all_cause_deaths_council_area[[#This Row],[Fife]]</f>
        <v>103</v>
      </c>
      <c r="I12" s="2">
        <f>SUM(weekly_all_cause_deaths_council_area[[#This Row],[Clackmannanshire]],weekly_all_cause_deaths_council_area[[#This Row],[Falkirk]],weekly_all_cause_deaths_council_area[[#This Row],[Stirling]])</f>
        <v>93</v>
      </c>
      <c r="J12" s="2">
        <f>SUM(weekly_all_cause_deaths_council_area[[#This Row],[Aberdeen City]],weekly_all_cause_deaths_council_area[[#This Row],[Aberdeenshire]],weekly_all_cause_deaths_council_area[[#This Row],[Moray]])</f>
        <v>128</v>
      </c>
      <c r="K12"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318</v>
      </c>
      <c r="L12" s="2">
        <f>SUM(weekly_all_cause_deaths_council_area[[#This Row],[Highland]],weekly_all_cause_deaths_council_area[[#This Row],[Argyll and Bute]])</f>
        <v>93</v>
      </c>
      <c r="M12" s="54">
        <f>SUM(weekly_all_cause_deaths_council_area[[#This Row],[North Lanarkshire]],weekly_all_cause_deaths_council_area[[#This Row],[South Lanarkshire]])</f>
        <v>191</v>
      </c>
      <c r="N12" s="62">
        <f>SUM(weekly_all_cause_deaths_council_area[[#This Row],[City of Edinburgh]],weekly_all_cause_deaths_council_area[[#This Row],[East Lothian]],weekly_all_cause_deaths_council_area[[#This Row],[Midlothian]],weekly_all_cause_deaths_council_area[[#This Row],[West Lothian]])</f>
        <v>185</v>
      </c>
      <c r="O12" s="2">
        <f>weekly_all_cause_deaths_council_area[[#This Row],[Orkney Islands]]</f>
        <v>6</v>
      </c>
      <c r="P12" s="62">
        <f>weekly_all_cause_deaths_council_area[[#This Row],[Shetland Islands]]</f>
        <v>2</v>
      </c>
      <c r="Q12" s="62">
        <f>SUM(weekly_all_cause_deaths_council_area[[#This Row],[Angus]],weekly_all_cause_deaths_council_area[[#This Row],[Dundee City]],weekly_all_cause_deaths_council_area[[#This Row],[Perth and Kinross]])</f>
        <v>121</v>
      </c>
      <c r="R12" s="2">
        <f>weekly_all_cause_deaths_council_area[[#This Row],[Na h-Eileanan Siar]]</f>
        <v>9</v>
      </c>
    </row>
    <row r="13" spans="1:18" ht="15.9" customHeight="1" x14ac:dyDescent="0.35">
      <c r="A13" s="14" t="s">
        <v>63</v>
      </c>
      <c r="B13" s="15">
        <v>8</v>
      </c>
      <c r="C13" s="16">
        <v>44249</v>
      </c>
      <c r="D13" s="3">
        <f>SUM(weekly_all_cause_deaths_health_board[[#This Row],[Ayrshire and Arran]:[Western Isles]])</f>
        <v>1325</v>
      </c>
      <c r="E13" s="2">
        <f>SUM(weekly_all_cause_deaths_council_area[[#This Row],[East Ayrshire]],weekly_all_cause_deaths_council_area[[#This Row],[South Ayrshire]],weekly_all_cause_deaths_council_area[[#This Row],[North Ayrshire]])</f>
        <v>98</v>
      </c>
      <c r="F13" s="2">
        <f>weekly_all_cause_deaths_council_area[[#This Row],[Scottish Borders ]]</f>
        <v>34</v>
      </c>
      <c r="G13" s="2">
        <f>weekly_all_cause_deaths_council_area[[#This Row],[Dumfries and Galloway]]</f>
        <v>37</v>
      </c>
      <c r="H13" s="2">
        <f>weekly_all_cause_deaths_council_area[[#This Row],[Fife]]</f>
        <v>91</v>
      </c>
      <c r="I13" s="2">
        <f>SUM(weekly_all_cause_deaths_council_area[[#This Row],[Clackmannanshire]],weekly_all_cause_deaths_council_area[[#This Row],[Falkirk]],weekly_all_cause_deaths_council_area[[#This Row],[Stirling]])</f>
        <v>101</v>
      </c>
      <c r="J13" s="2">
        <f>SUM(weekly_all_cause_deaths_council_area[[#This Row],[Aberdeen City]],weekly_all_cause_deaths_council_area[[#This Row],[Aberdeenshire]],weekly_all_cause_deaths_council_area[[#This Row],[Moray]])</f>
        <v>120</v>
      </c>
      <c r="K13"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288</v>
      </c>
      <c r="L13" s="2">
        <f>SUM(weekly_all_cause_deaths_council_area[[#This Row],[Highland]],weekly_all_cause_deaths_council_area[[#This Row],[Argyll and Bute]])</f>
        <v>90</v>
      </c>
      <c r="M13" s="54">
        <f>SUM(weekly_all_cause_deaths_council_area[[#This Row],[North Lanarkshire]],weekly_all_cause_deaths_council_area[[#This Row],[South Lanarkshire]])</f>
        <v>163</v>
      </c>
      <c r="N13" s="62">
        <f>SUM(weekly_all_cause_deaths_council_area[[#This Row],[City of Edinburgh]],weekly_all_cause_deaths_council_area[[#This Row],[East Lothian]],weekly_all_cause_deaths_council_area[[#This Row],[Midlothian]],weekly_all_cause_deaths_council_area[[#This Row],[West Lothian]])</f>
        <v>179</v>
      </c>
      <c r="O13" s="2">
        <f>weekly_all_cause_deaths_council_area[[#This Row],[Orkney Islands]]</f>
        <v>6</v>
      </c>
      <c r="P13" s="62">
        <f>weekly_all_cause_deaths_council_area[[#This Row],[Shetland Islands]]</f>
        <v>4</v>
      </c>
      <c r="Q13" s="62">
        <f>SUM(weekly_all_cause_deaths_council_area[[#This Row],[Angus]],weekly_all_cause_deaths_council_area[[#This Row],[Dundee City]],weekly_all_cause_deaths_council_area[[#This Row],[Perth and Kinross]])</f>
        <v>110</v>
      </c>
      <c r="R13" s="2">
        <f>weekly_all_cause_deaths_council_area[[#This Row],[Na h-Eileanan Siar]]</f>
        <v>4</v>
      </c>
    </row>
    <row r="14" spans="1:18" ht="15.9" customHeight="1" x14ac:dyDescent="0.35">
      <c r="A14" s="14" t="s">
        <v>63</v>
      </c>
      <c r="B14" s="15">
        <v>9</v>
      </c>
      <c r="C14" s="16">
        <v>44256</v>
      </c>
      <c r="D14" s="3">
        <f>SUM(weekly_all_cause_deaths_health_board[[#This Row],[Ayrshire and Arran]:[Western Isles]])</f>
        <v>1204</v>
      </c>
      <c r="E14" s="2">
        <f>SUM(weekly_all_cause_deaths_council_area[[#This Row],[East Ayrshire]],weekly_all_cause_deaths_council_area[[#This Row],[South Ayrshire]],weekly_all_cause_deaths_council_area[[#This Row],[North Ayrshire]])</f>
        <v>108</v>
      </c>
      <c r="F14" s="2">
        <f>weekly_all_cause_deaths_council_area[[#This Row],[Scottish Borders ]]</f>
        <v>25</v>
      </c>
      <c r="G14" s="2">
        <f>weekly_all_cause_deaths_council_area[[#This Row],[Dumfries and Galloway]]</f>
        <v>45</v>
      </c>
      <c r="H14" s="2">
        <f>weekly_all_cause_deaths_council_area[[#This Row],[Fife]]</f>
        <v>77</v>
      </c>
      <c r="I14" s="2">
        <f>SUM(weekly_all_cause_deaths_council_area[[#This Row],[Clackmannanshire]],weekly_all_cause_deaths_council_area[[#This Row],[Falkirk]],weekly_all_cause_deaths_council_area[[#This Row],[Stirling]])</f>
        <v>82</v>
      </c>
      <c r="J14" s="2">
        <f>SUM(weekly_all_cause_deaths_council_area[[#This Row],[Aberdeen City]],weekly_all_cause_deaths_council_area[[#This Row],[Aberdeenshire]],weekly_all_cause_deaths_council_area[[#This Row],[Moray]])</f>
        <v>110</v>
      </c>
      <c r="K14"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267</v>
      </c>
      <c r="L14" s="2">
        <f>SUM(weekly_all_cause_deaths_council_area[[#This Row],[Highland]],weekly_all_cause_deaths_council_area[[#This Row],[Argyll and Bute]])</f>
        <v>71</v>
      </c>
      <c r="M14" s="54">
        <f>SUM(weekly_all_cause_deaths_council_area[[#This Row],[North Lanarkshire]],weekly_all_cause_deaths_council_area[[#This Row],[South Lanarkshire]])</f>
        <v>150</v>
      </c>
      <c r="N14" s="62">
        <f>SUM(weekly_all_cause_deaths_council_area[[#This Row],[City of Edinburgh]],weekly_all_cause_deaths_council_area[[#This Row],[East Lothian]],weekly_all_cause_deaths_council_area[[#This Row],[Midlothian]],weekly_all_cause_deaths_council_area[[#This Row],[West Lothian]])</f>
        <v>164</v>
      </c>
      <c r="O14" s="2">
        <f>weekly_all_cause_deaths_council_area[[#This Row],[Orkney Islands]]</f>
        <v>4</v>
      </c>
      <c r="P14" s="62">
        <f>weekly_all_cause_deaths_council_area[[#This Row],[Shetland Islands]]</f>
        <v>8</v>
      </c>
      <c r="Q14" s="62">
        <f>SUM(weekly_all_cause_deaths_council_area[[#This Row],[Angus]],weekly_all_cause_deaths_council_area[[#This Row],[Dundee City]],weekly_all_cause_deaths_council_area[[#This Row],[Perth and Kinross]])</f>
        <v>88</v>
      </c>
      <c r="R14" s="2">
        <f>weekly_all_cause_deaths_council_area[[#This Row],[Na h-Eileanan Siar]]</f>
        <v>5</v>
      </c>
    </row>
    <row r="15" spans="1:18" ht="15.9" customHeight="1" x14ac:dyDescent="0.35">
      <c r="A15" s="14" t="s">
        <v>63</v>
      </c>
      <c r="B15" s="15">
        <v>10</v>
      </c>
      <c r="C15" s="16">
        <v>44263</v>
      </c>
      <c r="D15" s="3">
        <f>SUM(weekly_all_cause_deaths_health_board[[#This Row],[Ayrshire and Arran]:[Western Isles]])</f>
        <v>1145</v>
      </c>
      <c r="E15" s="2">
        <f>SUM(weekly_all_cause_deaths_council_area[[#This Row],[East Ayrshire]],weekly_all_cause_deaths_council_area[[#This Row],[South Ayrshire]],weekly_all_cause_deaths_council_area[[#This Row],[North Ayrshire]])</f>
        <v>96</v>
      </c>
      <c r="F15" s="2">
        <f>weekly_all_cause_deaths_council_area[[#This Row],[Scottish Borders ]]</f>
        <v>21</v>
      </c>
      <c r="G15" s="2">
        <f>weekly_all_cause_deaths_council_area[[#This Row],[Dumfries and Galloway]]</f>
        <v>36</v>
      </c>
      <c r="H15" s="2">
        <f>weekly_all_cause_deaths_council_area[[#This Row],[Fife]]</f>
        <v>71</v>
      </c>
      <c r="I15" s="2">
        <f>SUM(weekly_all_cause_deaths_council_area[[#This Row],[Clackmannanshire]],weekly_all_cause_deaths_council_area[[#This Row],[Falkirk]],weekly_all_cause_deaths_council_area[[#This Row],[Stirling]])</f>
        <v>78</v>
      </c>
      <c r="J15" s="2">
        <f>SUM(weekly_all_cause_deaths_council_area[[#This Row],[Aberdeen City]],weekly_all_cause_deaths_council_area[[#This Row],[Aberdeenshire]],weekly_all_cause_deaths_council_area[[#This Row],[Moray]])</f>
        <v>106</v>
      </c>
      <c r="K15"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249</v>
      </c>
      <c r="L15" s="2">
        <f>SUM(weekly_all_cause_deaths_council_area[[#This Row],[Highland]],weekly_all_cause_deaths_council_area[[#This Row],[Argyll and Bute]])</f>
        <v>63</v>
      </c>
      <c r="M15" s="54">
        <f>SUM(weekly_all_cause_deaths_council_area[[#This Row],[North Lanarkshire]],weekly_all_cause_deaths_council_area[[#This Row],[South Lanarkshire]])</f>
        <v>145</v>
      </c>
      <c r="N15" s="62">
        <f>SUM(weekly_all_cause_deaths_council_area[[#This Row],[City of Edinburgh]],weekly_all_cause_deaths_council_area[[#This Row],[East Lothian]],weekly_all_cause_deaths_council_area[[#This Row],[Midlothian]],weekly_all_cause_deaths_council_area[[#This Row],[West Lothian]])</f>
        <v>160</v>
      </c>
      <c r="O15" s="2">
        <f>weekly_all_cause_deaths_council_area[[#This Row],[Orkney Islands]]</f>
        <v>7</v>
      </c>
      <c r="P15" s="62">
        <f>weekly_all_cause_deaths_council_area[[#This Row],[Shetland Islands]]</f>
        <v>5</v>
      </c>
      <c r="Q15" s="62">
        <f>SUM(weekly_all_cause_deaths_council_area[[#This Row],[Angus]],weekly_all_cause_deaths_council_area[[#This Row],[Dundee City]],weekly_all_cause_deaths_council_area[[#This Row],[Perth and Kinross]])</f>
        <v>99</v>
      </c>
      <c r="R15" s="2">
        <f>weekly_all_cause_deaths_council_area[[#This Row],[Na h-Eileanan Siar]]</f>
        <v>9</v>
      </c>
    </row>
    <row r="16" spans="1:18" ht="15.9" customHeight="1" x14ac:dyDescent="0.35">
      <c r="A16" s="14" t="s">
        <v>63</v>
      </c>
      <c r="B16" s="15">
        <v>11</v>
      </c>
      <c r="C16" s="16">
        <v>44270</v>
      </c>
      <c r="D16" s="3">
        <f>SUM(weekly_all_cause_deaths_health_board[[#This Row],[Ayrshire and Arran]:[Western Isles]])</f>
        <v>1114</v>
      </c>
      <c r="E16" s="2">
        <f>SUM(weekly_all_cause_deaths_council_area[[#This Row],[East Ayrshire]],weekly_all_cause_deaths_council_area[[#This Row],[South Ayrshire]],weekly_all_cause_deaths_council_area[[#This Row],[North Ayrshire]])</f>
        <v>96</v>
      </c>
      <c r="F16" s="2">
        <f>weekly_all_cause_deaths_council_area[[#This Row],[Scottish Borders ]]</f>
        <v>36</v>
      </c>
      <c r="G16" s="2">
        <f>weekly_all_cause_deaths_council_area[[#This Row],[Dumfries and Galloway]]</f>
        <v>39</v>
      </c>
      <c r="H16" s="2">
        <f>weekly_all_cause_deaths_council_area[[#This Row],[Fife]]</f>
        <v>90</v>
      </c>
      <c r="I16" s="25">
        <f>SUM(weekly_all_cause_deaths_council_area[[#This Row],[Clackmannanshire]],weekly_all_cause_deaths_council_area[[#This Row],[Falkirk]],weekly_all_cause_deaths_council_area[[#This Row],[Stirling]])</f>
        <v>57</v>
      </c>
      <c r="J16" s="25">
        <f>SUM(weekly_all_cause_deaths_council_area[[#This Row],[Aberdeen City]],weekly_all_cause_deaths_council_area[[#This Row],[Aberdeenshire]],weekly_all_cause_deaths_council_area[[#This Row],[Moray]])</f>
        <v>107</v>
      </c>
      <c r="K16"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226</v>
      </c>
      <c r="L16" s="25">
        <f>SUM(weekly_all_cause_deaths_council_area[[#This Row],[Highland]],weekly_all_cause_deaths_council_area[[#This Row],[Argyll and Bute]])</f>
        <v>75</v>
      </c>
      <c r="M16" s="54">
        <f>SUM(weekly_all_cause_deaths_council_area[[#This Row],[North Lanarkshire]],weekly_all_cause_deaths_council_area[[#This Row],[South Lanarkshire]])</f>
        <v>127</v>
      </c>
      <c r="N16" s="62">
        <f>SUM(weekly_all_cause_deaths_council_area[[#This Row],[City of Edinburgh]],weekly_all_cause_deaths_council_area[[#This Row],[East Lothian]],weekly_all_cause_deaths_council_area[[#This Row],[Midlothian]],weekly_all_cause_deaths_council_area[[#This Row],[West Lothian]])</f>
        <v>137</v>
      </c>
      <c r="O16" s="2">
        <f>weekly_all_cause_deaths_council_area[[#This Row],[Orkney Islands]]</f>
        <v>3</v>
      </c>
      <c r="P16" s="62">
        <f>weekly_all_cause_deaths_council_area[[#This Row],[Shetland Islands]]</f>
        <v>7</v>
      </c>
      <c r="Q16" s="62">
        <f>SUM(weekly_all_cause_deaths_council_area[[#This Row],[Angus]],weekly_all_cause_deaths_council_area[[#This Row],[Dundee City]],weekly_all_cause_deaths_council_area[[#This Row],[Perth and Kinross]])</f>
        <v>105</v>
      </c>
      <c r="R16" s="2">
        <f>weekly_all_cause_deaths_council_area[[#This Row],[Na h-Eileanan Siar]]</f>
        <v>9</v>
      </c>
    </row>
    <row r="17" spans="1:18" ht="15.9" customHeight="1" x14ac:dyDescent="0.35">
      <c r="A17" s="14" t="s">
        <v>63</v>
      </c>
      <c r="B17" s="15">
        <v>12</v>
      </c>
      <c r="C17" s="16">
        <v>44277</v>
      </c>
      <c r="D17" s="3">
        <f>SUM(weekly_all_cause_deaths_health_board[[#This Row],[Ayrshire and Arran]:[Western Isles]])</f>
        <v>1097</v>
      </c>
      <c r="E17" s="2">
        <f>SUM(weekly_all_cause_deaths_council_area[[#This Row],[East Ayrshire]],weekly_all_cause_deaths_council_area[[#This Row],[South Ayrshire]],weekly_all_cause_deaths_council_area[[#This Row],[North Ayrshire]])</f>
        <v>79</v>
      </c>
      <c r="F17" s="2">
        <f>weekly_all_cause_deaths_council_area[[#This Row],[Scottish Borders ]]</f>
        <v>27</v>
      </c>
      <c r="G17" s="2">
        <f>weekly_all_cause_deaths_council_area[[#This Row],[Dumfries and Galloway]]</f>
        <v>35</v>
      </c>
      <c r="H17" s="2">
        <f>weekly_all_cause_deaths_council_area[[#This Row],[Fife]]</f>
        <v>76</v>
      </c>
      <c r="I17" s="25">
        <f>SUM(weekly_all_cause_deaths_council_area[[#This Row],[Clackmannanshire]],weekly_all_cause_deaths_council_area[[#This Row],[Falkirk]],weekly_all_cause_deaths_council_area[[#This Row],[Stirling]])</f>
        <v>62</v>
      </c>
      <c r="J17" s="25">
        <f>SUM(weekly_all_cause_deaths_council_area[[#This Row],[Aberdeen City]],weekly_all_cause_deaths_council_area[[#This Row],[Aberdeenshire]],weekly_all_cause_deaths_council_area[[#This Row],[Moray]])</f>
        <v>89</v>
      </c>
      <c r="K17"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246</v>
      </c>
      <c r="L17" s="25">
        <f>SUM(weekly_all_cause_deaths_council_area[[#This Row],[Highland]],weekly_all_cause_deaths_council_area[[#This Row],[Argyll and Bute]])</f>
        <v>73</v>
      </c>
      <c r="M17" s="54">
        <f>SUM(weekly_all_cause_deaths_council_area[[#This Row],[North Lanarkshire]],weekly_all_cause_deaths_council_area[[#This Row],[South Lanarkshire]])</f>
        <v>153</v>
      </c>
      <c r="N17" s="62">
        <f>SUM(weekly_all_cause_deaths_council_area[[#This Row],[City of Edinburgh]],weekly_all_cause_deaths_council_area[[#This Row],[East Lothian]],weekly_all_cause_deaths_council_area[[#This Row],[Midlothian]],weekly_all_cause_deaths_council_area[[#This Row],[West Lothian]])</f>
        <v>157</v>
      </c>
      <c r="O17" s="2">
        <f>weekly_all_cause_deaths_council_area[[#This Row],[Orkney Islands]]</f>
        <v>9</v>
      </c>
      <c r="P17" s="62">
        <f>weekly_all_cause_deaths_council_area[[#This Row],[Shetland Islands]]</f>
        <v>6</v>
      </c>
      <c r="Q17" s="62">
        <f>SUM(weekly_all_cause_deaths_council_area[[#This Row],[Angus]],weekly_all_cause_deaths_council_area[[#This Row],[Dundee City]],weekly_all_cause_deaths_council_area[[#This Row],[Perth and Kinross]])</f>
        <v>77</v>
      </c>
      <c r="R17" s="2">
        <f>weekly_all_cause_deaths_council_area[[#This Row],[Na h-Eileanan Siar]]</f>
        <v>8</v>
      </c>
    </row>
    <row r="18" spans="1:18" ht="15.9" customHeight="1" x14ac:dyDescent="0.35">
      <c r="A18" s="14" t="s">
        <v>63</v>
      </c>
      <c r="B18" s="15">
        <v>13</v>
      </c>
      <c r="C18" s="16">
        <v>44284</v>
      </c>
      <c r="D18" s="3">
        <f>SUM(weekly_all_cause_deaths_health_board[[#This Row],[Ayrshire and Arran]:[Western Isles]])</f>
        <v>972</v>
      </c>
      <c r="E18" s="2">
        <f>SUM(weekly_all_cause_deaths_council_area[[#This Row],[East Ayrshire]],weekly_all_cause_deaths_council_area[[#This Row],[South Ayrshire]],weekly_all_cause_deaths_council_area[[#This Row],[North Ayrshire]])</f>
        <v>74</v>
      </c>
      <c r="F18" s="2">
        <f>weekly_all_cause_deaths_council_area[[#This Row],[Scottish Borders ]]</f>
        <v>30</v>
      </c>
      <c r="G18" s="2">
        <f>weekly_all_cause_deaths_council_area[[#This Row],[Dumfries and Galloway]]</f>
        <v>28</v>
      </c>
      <c r="H18" s="2">
        <f>weekly_all_cause_deaths_council_area[[#This Row],[Fife]]</f>
        <v>64</v>
      </c>
      <c r="I18" s="2">
        <f>SUM(weekly_all_cause_deaths_council_area[[#This Row],[Clackmannanshire]],weekly_all_cause_deaths_council_area[[#This Row],[Falkirk]],weekly_all_cause_deaths_council_area[[#This Row],[Stirling]])</f>
        <v>52</v>
      </c>
      <c r="J18" s="2">
        <f>SUM(weekly_all_cause_deaths_council_area[[#This Row],[Aberdeen City]],weekly_all_cause_deaths_council_area[[#This Row],[Aberdeenshire]],weekly_all_cause_deaths_council_area[[#This Row],[Moray]])</f>
        <v>104</v>
      </c>
      <c r="K18"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211</v>
      </c>
      <c r="L18" s="2">
        <f>SUM(weekly_all_cause_deaths_council_area[[#This Row],[Highland]],weekly_all_cause_deaths_council_area[[#This Row],[Argyll and Bute]])</f>
        <v>63</v>
      </c>
      <c r="M18" s="54">
        <f>SUM(weekly_all_cause_deaths_council_area[[#This Row],[North Lanarkshire]],weekly_all_cause_deaths_council_area[[#This Row],[South Lanarkshire]])</f>
        <v>112</v>
      </c>
      <c r="N18" s="62">
        <f>SUM(weekly_all_cause_deaths_council_area[[#This Row],[City of Edinburgh]],weekly_all_cause_deaths_council_area[[#This Row],[East Lothian]],weekly_all_cause_deaths_council_area[[#This Row],[Midlothian]],weekly_all_cause_deaths_council_area[[#This Row],[West Lothian]])</f>
        <v>125</v>
      </c>
      <c r="O18" s="2">
        <f>weekly_all_cause_deaths_council_area[[#This Row],[Orkney Islands]]</f>
        <v>5</v>
      </c>
      <c r="P18" s="62">
        <f>weekly_all_cause_deaths_council_area[[#This Row],[Shetland Islands]]</f>
        <v>6</v>
      </c>
      <c r="Q18" s="62">
        <f>SUM(weekly_all_cause_deaths_council_area[[#This Row],[Angus]],weekly_all_cause_deaths_council_area[[#This Row],[Dundee City]],weekly_all_cause_deaths_council_area[[#This Row],[Perth and Kinross]])</f>
        <v>90</v>
      </c>
      <c r="R18" s="2">
        <f>weekly_all_cause_deaths_council_area[[#This Row],[Na h-Eileanan Siar]]</f>
        <v>8</v>
      </c>
    </row>
    <row r="19" spans="1:18" ht="15.9" customHeight="1" x14ac:dyDescent="0.35">
      <c r="A19" s="14" t="s">
        <v>63</v>
      </c>
      <c r="B19" s="15">
        <v>14</v>
      </c>
      <c r="C19" s="16">
        <v>44291</v>
      </c>
      <c r="D19" s="3">
        <f>SUM(weekly_all_cause_deaths_health_board[[#This Row],[Ayrshire and Arran]:[Western Isles]])</f>
        <v>1058</v>
      </c>
      <c r="E19" s="25">
        <f>SUM(weekly_all_cause_deaths_council_area[[#This Row],[East Ayrshire]],weekly_all_cause_deaths_council_area[[#This Row],[South Ayrshire]],weekly_all_cause_deaths_council_area[[#This Row],[North Ayrshire]])</f>
        <v>100</v>
      </c>
      <c r="F19" s="25">
        <f>weekly_all_cause_deaths_council_area[[#This Row],[Scottish Borders ]]</f>
        <v>18</v>
      </c>
      <c r="G19" s="25">
        <f>weekly_all_cause_deaths_council_area[[#This Row],[Dumfries and Galloway]]</f>
        <v>45</v>
      </c>
      <c r="H19" s="25">
        <f>weekly_all_cause_deaths_council_area[[#This Row],[Fife]]</f>
        <v>66</v>
      </c>
      <c r="I19" s="25">
        <f>SUM(weekly_all_cause_deaths_council_area[[#This Row],[Clackmannanshire]],weekly_all_cause_deaths_council_area[[#This Row],[Falkirk]],weekly_all_cause_deaths_council_area[[#This Row],[Stirling]])</f>
        <v>59</v>
      </c>
      <c r="J19" s="25">
        <f>SUM(weekly_all_cause_deaths_council_area[[#This Row],[Aberdeen City]],weekly_all_cause_deaths_council_area[[#This Row],[Aberdeenshire]],weekly_all_cause_deaths_council_area[[#This Row],[Moray]])</f>
        <v>108</v>
      </c>
      <c r="K19"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187</v>
      </c>
      <c r="L19" s="25">
        <f>SUM(weekly_all_cause_deaths_council_area[[#This Row],[Highland]],weekly_all_cause_deaths_council_area[[#This Row],[Argyll and Bute]])</f>
        <v>74</v>
      </c>
      <c r="M19" s="54">
        <f>SUM(weekly_all_cause_deaths_council_area[[#This Row],[North Lanarkshire]],weekly_all_cause_deaths_council_area[[#This Row],[South Lanarkshire]])</f>
        <v>134</v>
      </c>
      <c r="N19" s="62">
        <f>SUM(weekly_all_cause_deaths_council_area[[#This Row],[City of Edinburgh]],weekly_all_cause_deaths_council_area[[#This Row],[East Lothian]],weekly_all_cause_deaths_council_area[[#This Row],[Midlothian]],weekly_all_cause_deaths_council_area[[#This Row],[West Lothian]])</f>
        <v>168</v>
      </c>
      <c r="O19" s="2">
        <f>weekly_all_cause_deaths_council_area[[#This Row],[Orkney Islands]]</f>
        <v>5</v>
      </c>
      <c r="P19" s="62">
        <f>weekly_all_cause_deaths_council_area[[#This Row],[Shetland Islands]]</f>
        <v>2</v>
      </c>
      <c r="Q19" s="62">
        <f>SUM(weekly_all_cause_deaths_council_area[[#This Row],[Angus]],weekly_all_cause_deaths_council_area[[#This Row],[Dundee City]],weekly_all_cause_deaths_council_area[[#This Row],[Perth and Kinross]])</f>
        <v>87</v>
      </c>
      <c r="R19" s="2">
        <f>weekly_all_cause_deaths_council_area[[#This Row],[Na h-Eileanan Siar]]</f>
        <v>5</v>
      </c>
    </row>
    <row r="20" spans="1:18" ht="15.9" customHeight="1" x14ac:dyDescent="0.35">
      <c r="A20" s="14" t="s">
        <v>63</v>
      </c>
      <c r="B20" s="15">
        <v>15</v>
      </c>
      <c r="C20" s="16">
        <v>44298</v>
      </c>
      <c r="D20" s="3">
        <f>SUM(weekly_all_cause_deaths_health_board[[#This Row],[Ayrshire and Arran]:[Western Isles]])</f>
        <v>1131</v>
      </c>
      <c r="E20" s="19">
        <f>SUM(weekly_all_cause_deaths_council_area[[#This Row],[East Ayrshire]],weekly_all_cause_deaths_council_area[[#This Row],[South Ayrshire]],weekly_all_cause_deaths_council_area[[#This Row],[North Ayrshire]])</f>
        <v>101</v>
      </c>
      <c r="F20" s="19">
        <f>weekly_all_cause_deaths_council_area[[#This Row],[Scottish Borders ]]</f>
        <v>19</v>
      </c>
      <c r="G20" s="19">
        <f>weekly_all_cause_deaths_council_area[[#This Row],[Dumfries and Galloway]]</f>
        <v>20</v>
      </c>
      <c r="H20" s="19">
        <f>weekly_all_cause_deaths_council_area[[#This Row],[Fife]]</f>
        <v>82</v>
      </c>
      <c r="I20" s="19">
        <f>SUM(weekly_all_cause_deaths_council_area[[#This Row],[Clackmannanshire]],weekly_all_cause_deaths_council_area[[#This Row],[Falkirk]],weekly_all_cause_deaths_council_area[[#This Row],[Stirling]])</f>
        <v>58</v>
      </c>
      <c r="J20" s="19">
        <f>SUM(weekly_all_cause_deaths_council_area[[#This Row],[Aberdeen City]],weekly_all_cause_deaths_council_area[[#This Row],[Aberdeenshire]],weekly_all_cause_deaths_council_area[[#This Row],[Moray]])</f>
        <v>115</v>
      </c>
      <c r="K20"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261</v>
      </c>
      <c r="L20" s="19">
        <f>SUM(weekly_all_cause_deaths_council_area[[#This Row],[Highland]],weekly_all_cause_deaths_council_area[[#This Row],[Argyll and Bute]])</f>
        <v>65</v>
      </c>
      <c r="M20" s="54">
        <f>SUM(weekly_all_cause_deaths_council_area[[#This Row],[North Lanarkshire]],weekly_all_cause_deaths_council_area[[#This Row],[South Lanarkshire]])</f>
        <v>161</v>
      </c>
      <c r="N20" s="62">
        <f>SUM(weekly_all_cause_deaths_council_area[[#This Row],[City of Edinburgh]],weekly_all_cause_deaths_council_area[[#This Row],[East Lothian]],weekly_all_cause_deaths_council_area[[#This Row],[Midlothian]],weekly_all_cause_deaths_council_area[[#This Row],[West Lothian]])</f>
        <v>145</v>
      </c>
      <c r="O20" s="2">
        <f>weekly_all_cause_deaths_council_area[[#This Row],[Orkney Islands]]</f>
        <v>5</v>
      </c>
      <c r="P20" s="62">
        <f>weekly_all_cause_deaths_council_area[[#This Row],[Shetland Islands]]</f>
        <v>4</v>
      </c>
      <c r="Q20" s="62">
        <f>SUM(weekly_all_cause_deaths_council_area[[#This Row],[Angus]],weekly_all_cause_deaths_council_area[[#This Row],[Dundee City]],weekly_all_cause_deaths_council_area[[#This Row],[Perth and Kinross]])</f>
        <v>87</v>
      </c>
      <c r="R20" s="2">
        <f>weekly_all_cause_deaths_council_area[[#This Row],[Na h-Eileanan Siar]]</f>
        <v>8</v>
      </c>
    </row>
    <row r="21" spans="1:18" ht="15.9" customHeight="1" x14ac:dyDescent="0.35">
      <c r="A21" s="14" t="s">
        <v>63</v>
      </c>
      <c r="B21" s="15">
        <v>16</v>
      </c>
      <c r="C21" s="16">
        <v>44305</v>
      </c>
      <c r="D21" s="3">
        <f>SUM(weekly_all_cause_deaths_health_board[[#This Row],[Ayrshire and Arran]:[Western Isles]])</f>
        <v>1112</v>
      </c>
      <c r="E21" s="19">
        <f>SUM(weekly_all_cause_deaths_council_area[[#This Row],[East Ayrshire]],weekly_all_cause_deaths_council_area[[#This Row],[South Ayrshire]],weekly_all_cause_deaths_council_area[[#This Row],[North Ayrshire]])</f>
        <v>97</v>
      </c>
      <c r="F21" s="19">
        <f>weekly_all_cause_deaths_council_area[[#This Row],[Scottish Borders ]]</f>
        <v>16</v>
      </c>
      <c r="G21" s="19">
        <f>weekly_all_cause_deaths_council_area[[#This Row],[Dumfries and Galloway]]</f>
        <v>38</v>
      </c>
      <c r="H21" s="19">
        <f>weekly_all_cause_deaths_council_area[[#This Row],[Fife]]</f>
        <v>81</v>
      </c>
      <c r="I21" s="19">
        <f>SUM(weekly_all_cause_deaths_council_area[[#This Row],[Clackmannanshire]],weekly_all_cause_deaths_council_area[[#This Row],[Falkirk]],weekly_all_cause_deaths_council_area[[#This Row],[Stirling]])</f>
        <v>58</v>
      </c>
      <c r="J21" s="19">
        <f>SUM(weekly_all_cause_deaths_council_area[[#This Row],[Aberdeen City]],weekly_all_cause_deaths_council_area[[#This Row],[Aberdeenshire]],weekly_all_cause_deaths_council_area[[#This Row],[Moray]])</f>
        <v>101</v>
      </c>
      <c r="K21"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254</v>
      </c>
      <c r="L21" s="19">
        <f>SUM(weekly_all_cause_deaths_council_area[[#This Row],[Highland]],weekly_all_cause_deaths_council_area[[#This Row],[Argyll and Bute]])</f>
        <v>87</v>
      </c>
      <c r="M21" s="54">
        <f>SUM(weekly_all_cause_deaths_council_area[[#This Row],[North Lanarkshire]],weekly_all_cause_deaths_council_area[[#This Row],[South Lanarkshire]])</f>
        <v>130</v>
      </c>
      <c r="N21" s="62">
        <f>SUM(weekly_all_cause_deaths_council_area[[#This Row],[City of Edinburgh]],weekly_all_cause_deaths_council_area[[#This Row],[East Lothian]],weekly_all_cause_deaths_council_area[[#This Row],[Midlothian]],weekly_all_cause_deaths_council_area[[#This Row],[West Lothian]])</f>
        <v>138</v>
      </c>
      <c r="O21" s="2">
        <f>weekly_all_cause_deaths_council_area[[#This Row],[Orkney Islands]]</f>
        <v>5</v>
      </c>
      <c r="P21" s="62">
        <f>weekly_all_cause_deaths_council_area[[#This Row],[Shetland Islands]]</f>
        <v>6</v>
      </c>
      <c r="Q21" s="62">
        <f>SUM(weekly_all_cause_deaths_council_area[[#This Row],[Angus]],weekly_all_cause_deaths_council_area[[#This Row],[Dundee City]],weekly_all_cause_deaths_council_area[[#This Row],[Perth and Kinross]])</f>
        <v>94</v>
      </c>
      <c r="R21" s="2">
        <f>weekly_all_cause_deaths_council_area[[#This Row],[Na h-Eileanan Siar]]</f>
        <v>7</v>
      </c>
    </row>
    <row r="22" spans="1:18" ht="15.9" customHeight="1" x14ac:dyDescent="0.35">
      <c r="A22" s="14" t="s">
        <v>63</v>
      </c>
      <c r="B22" s="15">
        <v>17</v>
      </c>
      <c r="C22" s="16">
        <v>44312</v>
      </c>
      <c r="D22" s="3">
        <f>SUM(weekly_all_cause_deaths_health_board[[#This Row],[Ayrshire and Arran]:[Western Isles]])</f>
        <v>1040</v>
      </c>
      <c r="E22" s="19">
        <f>SUM(weekly_all_cause_deaths_council_area[[#This Row],[East Ayrshire]],weekly_all_cause_deaths_council_area[[#This Row],[South Ayrshire]],weekly_all_cause_deaths_council_area[[#This Row],[North Ayrshire]])</f>
        <v>96</v>
      </c>
      <c r="F22" s="19">
        <f>weekly_all_cause_deaths_council_area[[#This Row],[Scottish Borders ]]</f>
        <v>29</v>
      </c>
      <c r="G22" s="19">
        <f>weekly_all_cause_deaths_council_area[[#This Row],[Dumfries and Galloway]]</f>
        <v>33</v>
      </c>
      <c r="H22" s="19">
        <f>weekly_all_cause_deaths_council_area[[#This Row],[Fife]]</f>
        <v>77</v>
      </c>
      <c r="I22" s="19">
        <f>SUM(weekly_all_cause_deaths_council_area[[#This Row],[Clackmannanshire]],weekly_all_cause_deaths_council_area[[#This Row],[Falkirk]],weekly_all_cause_deaths_council_area[[#This Row],[Stirling]])</f>
        <v>62</v>
      </c>
      <c r="J22" s="19">
        <f>SUM(weekly_all_cause_deaths_council_area[[#This Row],[Aberdeen City]],weekly_all_cause_deaths_council_area[[#This Row],[Aberdeenshire]],weekly_all_cause_deaths_council_area[[#This Row],[Moray]])</f>
        <v>113</v>
      </c>
      <c r="K22"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204</v>
      </c>
      <c r="L22" s="19">
        <f>SUM(weekly_all_cause_deaths_council_area[[#This Row],[Highland]],weekly_all_cause_deaths_council_area[[#This Row],[Argyll and Bute]])</f>
        <v>56</v>
      </c>
      <c r="M22" s="54">
        <f>SUM(weekly_all_cause_deaths_council_area[[#This Row],[North Lanarkshire]],weekly_all_cause_deaths_council_area[[#This Row],[South Lanarkshire]])</f>
        <v>139</v>
      </c>
      <c r="N22" s="62">
        <f>SUM(weekly_all_cause_deaths_council_area[[#This Row],[City of Edinburgh]],weekly_all_cause_deaths_council_area[[#This Row],[East Lothian]],weekly_all_cause_deaths_council_area[[#This Row],[Midlothian]],weekly_all_cause_deaths_council_area[[#This Row],[West Lothian]])</f>
        <v>140</v>
      </c>
      <c r="O22" s="2">
        <f>weekly_all_cause_deaths_council_area[[#This Row],[Orkney Islands]]</f>
        <v>3</v>
      </c>
      <c r="P22" s="62">
        <f>weekly_all_cause_deaths_council_area[[#This Row],[Shetland Islands]]</f>
        <v>3</v>
      </c>
      <c r="Q22" s="62">
        <f>SUM(weekly_all_cause_deaths_council_area[[#This Row],[Angus]],weekly_all_cause_deaths_council_area[[#This Row],[Dundee City]],weekly_all_cause_deaths_council_area[[#This Row],[Perth and Kinross]])</f>
        <v>79</v>
      </c>
      <c r="R22" s="2">
        <f>weekly_all_cause_deaths_council_area[[#This Row],[Na h-Eileanan Siar]]</f>
        <v>6</v>
      </c>
    </row>
    <row r="23" spans="1:18" ht="15.9" customHeight="1" x14ac:dyDescent="0.35">
      <c r="A23" s="14" t="s">
        <v>63</v>
      </c>
      <c r="B23" s="15">
        <v>18</v>
      </c>
      <c r="C23" s="16">
        <v>44319</v>
      </c>
      <c r="D23" s="20">
        <f>SUM(weekly_all_cause_deaths_health_board[[#This Row],[Ayrshire and Arran]:[Western Isles]])</f>
        <v>954</v>
      </c>
      <c r="E23" s="19">
        <f>SUM(weekly_all_cause_deaths_council_area[[#This Row],[East Ayrshire]],weekly_all_cause_deaths_council_area[[#This Row],[South Ayrshire]],weekly_all_cause_deaths_council_area[[#This Row],[North Ayrshire]])</f>
        <v>81</v>
      </c>
      <c r="F23" s="19">
        <f>weekly_all_cause_deaths_council_area[[#This Row],[Scottish Borders ]]</f>
        <v>9</v>
      </c>
      <c r="G23" s="19">
        <f>weekly_all_cause_deaths_council_area[[#This Row],[Dumfries and Galloway]]</f>
        <v>28</v>
      </c>
      <c r="H23" s="19">
        <f>weekly_all_cause_deaths_council_area[[#This Row],[Fife]]</f>
        <v>62</v>
      </c>
      <c r="I23" s="19">
        <f>SUM(weekly_all_cause_deaths_council_area[[#This Row],[Clackmannanshire]],weekly_all_cause_deaths_council_area[[#This Row],[Falkirk]],weekly_all_cause_deaths_council_area[[#This Row],[Stirling]])</f>
        <v>48</v>
      </c>
      <c r="J23" s="19">
        <f>SUM(weekly_all_cause_deaths_council_area[[#This Row],[Aberdeen City]],weekly_all_cause_deaths_council_area[[#This Row],[Aberdeenshire]],weekly_all_cause_deaths_council_area[[#This Row],[Moray]])</f>
        <v>91</v>
      </c>
      <c r="K23"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225</v>
      </c>
      <c r="L23" s="19">
        <f>SUM(weekly_all_cause_deaths_council_area[[#This Row],[Highland]],weekly_all_cause_deaths_council_area[[#This Row],[Argyll and Bute]])</f>
        <v>75</v>
      </c>
      <c r="M23" s="54">
        <f>SUM(weekly_all_cause_deaths_council_area[[#This Row],[North Lanarkshire]],weekly_all_cause_deaths_council_area[[#This Row],[South Lanarkshire]])</f>
        <v>134</v>
      </c>
      <c r="N23" s="62">
        <f>SUM(weekly_all_cause_deaths_council_area[[#This Row],[City of Edinburgh]],weekly_all_cause_deaths_council_area[[#This Row],[East Lothian]],weekly_all_cause_deaths_council_area[[#This Row],[Midlothian]],weekly_all_cause_deaths_council_area[[#This Row],[West Lothian]])</f>
        <v>121</v>
      </c>
      <c r="O23" s="2">
        <f>weekly_all_cause_deaths_council_area[[#This Row],[Orkney Islands]]</f>
        <v>1</v>
      </c>
      <c r="P23" s="62">
        <f>weekly_all_cause_deaths_council_area[[#This Row],[Shetland Islands]]</f>
        <v>3</v>
      </c>
      <c r="Q23" s="62">
        <f>SUM(weekly_all_cause_deaths_council_area[[#This Row],[Angus]],weekly_all_cause_deaths_council_area[[#This Row],[Dundee City]],weekly_all_cause_deaths_council_area[[#This Row],[Perth and Kinross]])</f>
        <v>72</v>
      </c>
      <c r="R23" s="2">
        <f>weekly_all_cause_deaths_council_area[[#This Row],[Na h-Eileanan Siar]]</f>
        <v>4</v>
      </c>
    </row>
    <row r="24" spans="1:18" ht="15.9" customHeight="1" x14ac:dyDescent="0.35">
      <c r="A24" s="14" t="s">
        <v>63</v>
      </c>
      <c r="B24" s="15">
        <v>19</v>
      </c>
      <c r="C24" s="16">
        <v>44326</v>
      </c>
      <c r="D24" s="20">
        <f>SUM(weekly_all_cause_deaths_health_board[[#This Row],[Ayrshire and Arran]:[Western Isles]])</f>
        <v>1076</v>
      </c>
      <c r="E24" s="19">
        <f>SUM(weekly_all_cause_deaths_council_area[[#This Row],[East Ayrshire]],weekly_all_cause_deaths_council_area[[#This Row],[South Ayrshire]],weekly_all_cause_deaths_council_area[[#This Row],[North Ayrshire]])</f>
        <v>62</v>
      </c>
      <c r="F24" s="19">
        <f>weekly_all_cause_deaths_council_area[[#This Row],[Scottish Borders ]]</f>
        <v>21</v>
      </c>
      <c r="G24" s="19">
        <f>weekly_all_cause_deaths_council_area[[#This Row],[Dumfries and Galloway]]</f>
        <v>37</v>
      </c>
      <c r="H24" s="19">
        <f>weekly_all_cause_deaths_council_area[[#This Row],[Fife]]</f>
        <v>82</v>
      </c>
      <c r="I24" s="19">
        <f>SUM(weekly_all_cause_deaths_council_area[[#This Row],[Clackmannanshire]],weekly_all_cause_deaths_council_area[[#This Row],[Falkirk]],weekly_all_cause_deaths_council_area[[#This Row],[Stirling]])</f>
        <v>64</v>
      </c>
      <c r="J24" s="19">
        <f>SUM(weekly_all_cause_deaths_council_area[[#This Row],[Aberdeen City]],weekly_all_cause_deaths_council_area[[#This Row],[Aberdeenshire]],weekly_all_cause_deaths_council_area[[#This Row],[Moray]])</f>
        <v>107</v>
      </c>
      <c r="K24"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225</v>
      </c>
      <c r="L24" s="19">
        <f>SUM(weekly_all_cause_deaths_council_area[[#This Row],[Highland]],weekly_all_cause_deaths_council_area[[#This Row],[Argyll and Bute]])</f>
        <v>57</v>
      </c>
      <c r="M24" s="54">
        <f>SUM(weekly_all_cause_deaths_council_area[[#This Row],[North Lanarkshire]],weekly_all_cause_deaths_council_area[[#This Row],[South Lanarkshire]])</f>
        <v>144</v>
      </c>
      <c r="N24" s="62">
        <f>SUM(weekly_all_cause_deaths_council_area[[#This Row],[City of Edinburgh]],weekly_all_cause_deaths_council_area[[#This Row],[East Lothian]],weekly_all_cause_deaths_council_area[[#This Row],[Midlothian]],weekly_all_cause_deaths_council_area[[#This Row],[West Lothian]])</f>
        <v>169</v>
      </c>
      <c r="O24" s="2">
        <f>weekly_all_cause_deaths_council_area[[#This Row],[Orkney Islands]]</f>
        <v>5</v>
      </c>
      <c r="P24" s="62">
        <f>weekly_all_cause_deaths_council_area[[#This Row],[Shetland Islands]]</f>
        <v>8</v>
      </c>
      <c r="Q24" s="62">
        <f>SUM(weekly_all_cause_deaths_council_area[[#This Row],[Angus]],weekly_all_cause_deaths_council_area[[#This Row],[Dundee City]],weekly_all_cause_deaths_council_area[[#This Row],[Perth and Kinross]])</f>
        <v>84</v>
      </c>
      <c r="R24" s="2">
        <f>weekly_all_cause_deaths_council_area[[#This Row],[Na h-Eileanan Siar]]</f>
        <v>11</v>
      </c>
    </row>
    <row r="25" spans="1:18" ht="15.9" customHeight="1" x14ac:dyDescent="0.35">
      <c r="A25" s="14" t="s">
        <v>63</v>
      </c>
      <c r="B25" s="15">
        <v>20</v>
      </c>
      <c r="C25" s="16">
        <v>44333</v>
      </c>
      <c r="D25" s="20">
        <f>SUM(weekly_all_cause_deaths_health_board[[#This Row],[Ayrshire and Arran]:[Western Isles]])</f>
        <v>1042</v>
      </c>
      <c r="E25" s="19">
        <f>SUM(weekly_all_cause_deaths_council_area[[#This Row],[East Ayrshire]],weekly_all_cause_deaths_council_area[[#This Row],[South Ayrshire]],weekly_all_cause_deaths_council_area[[#This Row],[North Ayrshire]])</f>
        <v>99</v>
      </c>
      <c r="F25" s="19">
        <f>weekly_all_cause_deaths_council_area[[#This Row],[Scottish Borders ]]</f>
        <v>18</v>
      </c>
      <c r="G25" s="19">
        <f>weekly_all_cause_deaths_council_area[[#This Row],[Dumfries and Galloway]]</f>
        <v>31</v>
      </c>
      <c r="H25" s="19">
        <f>weekly_all_cause_deaths_council_area[[#This Row],[Fife]]</f>
        <v>91</v>
      </c>
      <c r="I25" s="19">
        <f>SUM(weekly_all_cause_deaths_council_area[[#This Row],[Clackmannanshire]],weekly_all_cause_deaths_council_area[[#This Row],[Falkirk]],weekly_all_cause_deaths_council_area[[#This Row],[Stirling]])</f>
        <v>62</v>
      </c>
      <c r="J25" s="19">
        <f>SUM(weekly_all_cause_deaths_council_area[[#This Row],[Aberdeen City]],weekly_all_cause_deaths_council_area[[#This Row],[Aberdeenshire]],weekly_all_cause_deaths_council_area[[#This Row],[Moray]])</f>
        <v>97</v>
      </c>
      <c r="K25"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199</v>
      </c>
      <c r="L25" s="19">
        <f>SUM(weekly_all_cause_deaths_council_area[[#This Row],[Highland]],weekly_all_cause_deaths_council_area[[#This Row],[Argyll and Bute]])</f>
        <v>76</v>
      </c>
      <c r="M25" s="54">
        <f>SUM(weekly_all_cause_deaths_council_area[[#This Row],[North Lanarkshire]],weekly_all_cause_deaths_council_area[[#This Row],[South Lanarkshire]])</f>
        <v>120</v>
      </c>
      <c r="N25" s="62">
        <f>SUM(weekly_all_cause_deaths_council_area[[#This Row],[City of Edinburgh]],weekly_all_cause_deaths_council_area[[#This Row],[East Lothian]],weekly_all_cause_deaths_council_area[[#This Row],[Midlothian]],weekly_all_cause_deaths_council_area[[#This Row],[West Lothian]])</f>
        <v>152</v>
      </c>
      <c r="O25" s="2">
        <f>weekly_all_cause_deaths_council_area[[#This Row],[Orkney Islands]]</f>
        <v>8</v>
      </c>
      <c r="P25" s="62">
        <f>weekly_all_cause_deaths_council_area[[#This Row],[Shetland Islands]]</f>
        <v>3</v>
      </c>
      <c r="Q25" s="62">
        <f>SUM(weekly_all_cause_deaths_council_area[[#This Row],[Angus]],weekly_all_cause_deaths_council_area[[#This Row],[Dundee City]],weekly_all_cause_deaths_council_area[[#This Row],[Perth and Kinross]])</f>
        <v>81</v>
      </c>
      <c r="R25" s="2">
        <f>weekly_all_cause_deaths_council_area[[#This Row],[Na h-Eileanan Siar]]</f>
        <v>5</v>
      </c>
    </row>
    <row r="26" spans="1:18" ht="15.9" customHeight="1" x14ac:dyDescent="0.35">
      <c r="A26" s="14" t="s">
        <v>63</v>
      </c>
      <c r="B26" s="15">
        <v>21</v>
      </c>
      <c r="C26" s="16">
        <v>44340</v>
      </c>
      <c r="D26" s="20">
        <f>SUM(weekly_all_cause_deaths_health_board[[#This Row],[Ayrshire and Arran]:[Western Isles]])</f>
        <v>1098</v>
      </c>
      <c r="E26" s="19">
        <f>SUM(weekly_all_cause_deaths_council_area[[#This Row],[East Ayrshire]],weekly_all_cause_deaths_council_area[[#This Row],[South Ayrshire]],weekly_all_cause_deaths_council_area[[#This Row],[North Ayrshire]])</f>
        <v>96</v>
      </c>
      <c r="F26" s="19">
        <f>weekly_all_cause_deaths_council_area[[#This Row],[Scottish Borders ]]</f>
        <v>20</v>
      </c>
      <c r="G26" s="19">
        <f>weekly_all_cause_deaths_council_area[[#This Row],[Dumfries and Galloway]]</f>
        <v>44</v>
      </c>
      <c r="H26" s="19">
        <f>weekly_all_cause_deaths_council_area[[#This Row],[Fife]]</f>
        <v>82</v>
      </c>
      <c r="I26" s="19">
        <f>SUM(weekly_all_cause_deaths_council_area[[#This Row],[Clackmannanshire]],weekly_all_cause_deaths_council_area[[#This Row],[Falkirk]],weekly_all_cause_deaths_council_area[[#This Row],[Stirling]])</f>
        <v>75</v>
      </c>
      <c r="J26" s="19">
        <f>SUM(weekly_all_cause_deaths_council_area[[#This Row],[Aberdeen City]],weekly_all_cause_deaths_council_area[[#This Row],[Aberdeenshire]],weekly_all_cause_deaths_council_area[[#This Row],[Moray]])</f>
        <v>101</v>
      </c>
      <c r="K26"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236</v>
      </c>
      <c r="L26" s="19">
        <f>SUM(weekly_all_cause_deaths_council_area[[#This Row],[Highland]],weekly_all_cause_deaths_council_area[[#This Row],[Argyll and Bute]])</f>
        <v>71</v>
      </c>
      <c r="M26" s="54">
        <f>SUM(weekly_all_cause_deaths_council_area[[#This Row],[North Lanarkshire]],weekly_all_cause_deaths_council_area[[#This Row],[South Lanarkshire]])</f>
        <v>120</v>
      </c>
      <c r="N26" s="62">
        <f>SUM(weekly_all_cause_deaths_council_area[[#This Row],[City of Edinburgh]],weekly_all_cause_deaths_council_area[[#This Row],[East Lothian]],weekly_all_cause_deaths_council_area[[#This Row],[Midlothian]],weekly_all_cause_deaths_council_area[[#This Row],[West Lothian]])</f>
        <v>147</v>
      </c>
      <c r="O26" s="2">
        <f>weekly_all_cause_deaths_council_area[[#This Row],[Orkney Islands]]</f>
        <v>5</v>
      </c>
      <c r="P26" s="62">
        <f>weekly_all_cause_deaths_council_area[[#This Row],[Shetland Islands]]</f>
        <v>4</v>
      </c>
      <c r="Q26" s="62">
        <f>SUM(weekly_all_cause_deaths_council_area[[#This Row],[Angus]],weekly_all_cause_deaths_council_area[[#This Row],[Dundee City]],weekly_all_cause_deaths_council_area[[#This Row],[Perth and Kinross]])</f>
        <v>88</v>
      </c>
      <c r="R26" s="2">
        <f>weekly_all_cause_deaths_council_area[[#This Row],[Na h-Eileanan Siar]]</f>
        <v>9</v>
      </c>
    </row>
    <row r="27" spans="1:18" ht="15.9" customHeight="1" x14ac:dyDescent="0.35">
      <c r="A27" s="14" t="s">
        <v>63</v>
      </c>
      <c r="B27" s="15">
        <v>22</v>
      </c>
      <c r="C27" s="16">
        <v>44347</v>
      </c>
      <c r="D27" s="21">
        <f>SUM(weekly_all_cause_deaths_health_board[[#This Row],[Ayrshire and Arran]:[Western Isles]])</f>
        <v>1055</v>
      </c>
      <c r="E27" s="19">
        <f>SUM(weekly_all_cause_deaths_council_area[[#This Row],[East Ayrshire]],weekly_all_cause_deaths_council_area[[#This Row],[South Ayrshire]],weekly_all_cause_deaths_council_area[[#This Row],[North Ayrshire]])</f>
        <v>103</v>
      </c>
      <c r="F27" s="19">
        <f>weekly_all_cause_deaths_council_area[[#This Row],[Scottish Borders ]]</f>
        <v>32</v>
      </c>
      <c r="G27" s="19">
        <f>weekly_all_cause_deaths_council_area[[#This Row],[Dumfries and Galloway]]</f>
        <v>34</v>
      </c>
      <c r="H27" s="19">
        <f>weekly_all_cause_deaths_council_area[[#This Row],[Fife]]</f>
        <v>99</v>
      </c>
      <c r="I27" s="19">
        <f>SUM(weekly_all_cause_deaths_council_area[[#This Row],[Clackmannanshire]],weekly_all_cause_deaths_council_area[[#This Row],[Falkirk]],weekly_all_cause_deaths_council_area[[#This Row],[Stirling]])</f>
        <v>46</v>
      </c>
      <c r="J27" s="19">
        <f>SUM(weekly_all_cause_deaths_council_area[[#This Row],[Aberdeen City]],weekly_all_cause_deaths_council_area[[#This Row],[Aberdeenshire]],weekly_all_cause_deaths_council_area[[#This Row],[Moray]])</f>
        <v>106</v>
      </c>
      <c r="K27"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203</v>
      </c>
      <c r="L27" s="19">
        <f>SUM(weekly_all_cause_deaths_council_area[[#This Row],[Highland]],weekly_all_cause_deaths_council_area[[#This Row],[Argyll and Bute]])</f>
        <v>73</v>
      </c>
      <c r="M27" s="54">
        <f>SUM(weekly_all_cause_deaths_council_area[[#This Row],[North Lanarkshire]],weekly_all_cause_deaths_council_area[[#This Row],[South Lanarkshire]])</f>
        <v>121</v>
      </c>
      <c r="N27" s="62">
        <f>SUM(weekly_all_cause_deaths_council_area[[#This Row],[City of Edinburgh]],weekly_all_cause_deaths_council_area[[#This Row],[East Lothian]],weekly_all_cause_deaths_council_area[[#This Row],[Midlothian]],weekly_all_cause_deaths_council_area[[#This Row],[West Lothian]])</f>
        <v>158</v>
      </c>
      <c r="O27" s="2">
        <f>weekly_all_cause_deaths_council_area[[#This Row],[Orkney Islands]]</f>
        <v>1</v>
      </c>
      <c r="P27" s="62">
        <f>weekly_all_cause_deaths_council_area[[#This Row],[Shetland Islands]]</f>
        <v>4</v>
      </c>
      <c r="Q27" s="62">
        <f>SUM(weekly_all_cause_deaths_council_area[[#This Row],[Angus]],weekly_all_cause_deaths_council_area[[#This Row],[Dundee City]],weekly_all_cause_deaths_council_area[[#This Row],[Perth and Kinross]])</f>
        <v>69</v>
      </c>
      <c r="R27" s="2">
        <f>weekly_all_cause_deaths_council_area[[#This Row],[Na h-Eileanan Siar]]</f>
        <v>6</v>
      </c>
    </row>
    <row r="28" spans="1:18" ht="15.9" customHeight="1" x14ac:dyDescent="0.35">
      <c r="A28" s="14" t="s">
        <v>63</v>
      </c>
      <c r="B28" s="15">
        <v>23</v>
      </c>
      <c r="C28" s="16">
        <v>44354</v>
      </c>
      <c r="D28" s="20">
        <f>SUM(weekly_all_cause_deaths_health_board[[#This Row],[Ayrshire and Arran]:[Western Isles]])</f>
        <v>1150</v>
      </c>
      <c r="E28" s="19">
        <f>SUM(weekly_all_cause_deaths_council_area[[#This Row],[East Ayrshire]],weekly_all_cause_deaths_council_area[[#This Row],[South Ayrshire]],weekly_all_cause_deaths_council_area[[#This Row],[North Ayrshire]])</f>
        <v>94</v>
      </c>
      <c r="F28" s="19">
        <f>weekly_all_cause_deaths_council_area[[#This Row],[Scottish Borders ]]</f>
        <v>33</v>
      </c>
      <c r="G28" s="19">
        <f>weekly_all_cause_deaths_council_area[[#This Row],[Dumfries and Galloway]]</f>
        <v>31</v>
      </c>
      <c r="H28" s="19">
        <f>weekly_all_cause_deaths_council_area[[#This Row],[Fife]]</f>
        <v>72</v>
      </c>
      <c r="I28" s="19">
        <f>SUM(weekly_all_cause_deaths_council_area[[#This Row],[Clackmannanshire]],weekly_all_cause_deaths_council_area[[#This Row],[Falkirk]],weekly_all_cause_deaths_council_area[[#This Row],[Stirling]])</f>
        <v>61</v>
      </c>
      <c r="J28" s="19">
        <f>SUM(weekly_all_cause_deaths_council_area[[#This Row],[Aberdeen City]],weekly_all_cause_deaths_council_area[[#This Row],[Aberdeenshire]],weekly_all_cause_deaths_council_area[[#This Row],[Moray]])</f>
        <v>113</v>
      </c>
      <c r="K28"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256</v>
      </c>
      <c r="L28" s="19">
        <f>SUM(weekly_all_cause_deaths_council_area[[#This Row],[Highland]],weekly_all_cause_deaths_council_area[[#This Row],[Argyll and Bute]])</f>
        <v>68</v>
      </c>
      <c r="M28" s="54">
        <f>SUM(weekly_all_cause_deaths_council_area[[#This Row],[North Lanarkshire]],weekly_all_cause_deaths_council_area[[#This Row],[South Lanarkshire]])</f>
        <v>156</v>
      </c>
      <c r="N28" s="62">
        <f>SUM(weekly_all_cause_deaths_council_area[[#This Row],[City of Edinburgh]],weekly_all_cause_deaths_council_area[[#This Row],[East Lothian]],weekly_all_cause_deaths_council_area[[#This Row],[Midlothian]],weekly_all_cause_deaths_council_area[[#This Row],[West Lothian]])</f>
        <v>155</v>
      </c>
      <c r="O28" s="2">
        <f>weekly_all_cause_deaths_council_area[[#This Row],[Orkney Islands]]</f>
        <v>2</v>
      </c>
      <c r="P28" s="62">
        <f>weekly_all_cause_deaths_council_area[[#This Row],[Shetland Islands]]</f>
        <v>5</v>
      </c>
      <c r="Q28" s="62">
        <f>SUM(weekly_all_cause_deaths_council_area[[#This Row],[Angus]],weekly_all_cause_deaths_council_area[[#This Row],[Dundee City]],weekly_all_cause_deaths_council_area[[#This Row],[Perth and Kinross]])</f>
        <v>97</v>
      </c>
      <c r="R28" s="2">
        <f>weekly_all_cause_deaths_council_area[[#This Row],[Na h-Eileanan Siar]]</f>
        <v>7</v>
      </c>
    </row>
    <row r="29" spans="1:18" ht="15.9" customHeight="1" x14ac:dyDescent="0.35">
      <c r="A29" s="14" t="s">
        <v>63</v>
      </c>
      <c r="B29" s="15">
        <v>24</v>
      </c>
      <c r="C29" s="16">
        <v>44361</v>
      </c>
      <c r="D29" s="20">
        <f>SUM(weekly_all_cause_deaths_health_board[[#This Row],[Ayrshire and Arran]:[Western Isles]])</f>
        <v>1054</v>
      </c>
      <c r="E29" s="19">
        <f>SUM(weekly_all_cause_deaths_council_area[[#This Row],[East Ayrshire]],weekly_all_cause_deaths_council_area[[#This Row],[South Ayrshire]],weekly_all_cause_deaths_council_area[[#This Row],[North Ayrshire]])</f>
        <v>77</v>
      </c>
      <c r="F29" s="19">
        <f>weekly_all_cause_deaths_council_area[[#This Row],[Scottish Borders ]]</f>
        <v>21</v>
      </c>
      <c r="G29" s="19">
        <f>weekly_all_cause_deaths_council_area[[#This Row],[Dumfries and Galloway]]</f>
        <v>31</v>
      </c>
      <c r="H29" s="19">
        <f>weekly_all_cause_deaths_council_area[[#This Row],[Fife]]</f>
        <v>79</v>
      </c>
      <c r="I29" s="19">
        <f>SUM(weekly_all_cause_deaths_council_area[[#This Row],[Clackmannanshire]],weekly_all_cause_deaths_council_area[[#This Row],[Falkirk]],weekly_all_cause_deaths_council_area[[#This Row],[Stirling]])</f>
        <v>64</v>
      </c>
      <c r="J29" s="19">
        <f>SUM(weekly_all_cause_deaths_council_area[[#This Row],[Aberdeen City]],weekly_all_cause_deaths_council_area[[#This Row],[Aberdeenshire]],weekly_all_cause_deaths_council_area[[#This Row],[Moray]])</f>
        <v>96</v>
      </c>
      <c r="K29"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230</v>
      </c>
      <c r="L29" s="19">
        <f>SUM(weekly_all_cause_deaths_council_area[[#This Row],[Highland]],weekly_all_cause_deaths_council_area[[#This Row],[Argyll and Bute]])</f>
        <v>66</v>
      </c>
      <c r="M29" s="54">
        <f>SUM(weekly_all_cause_deaths_council_area[[#This Row],[North Lanarkshire]],weekly_all_cause_deaths_council_area[[#This Row],[South Lanarkshire]])</f>
        <v>123</v>
      </c>
      <c r="N29" s="62">
        <f>SUM(weekly_all_cause_deaths_council_area[[#This Row],[City of Edinburgh]],weekly_all_cause_deaths_council_area[[#This Row],[East Lothian]],weekly_all_cause_deaths_council_area[[#This Row],[Midlothian]],weekly_all_cause_deaths_council_area[[#This Row],[West Lothian]])</f>
        <v>155</v>
      </c>
      <c r="O29" s="2">
        <f>weekly_all_cause_deaths_council_area[[#This Row],[Orkney Islands]]</f>
        <v>3</v>
      </c>
      <c r="P29" s="62">
        <f>weekly_all_cause_deaths_council_area[[#This Row],[Shetland Islands]]</f>
        <v>5</v>
      </c>
      <c r="Q29" s="62">
        <f>SUM(weekly_all_cause_deaths_council_area[[#This Row],[Angus]],weekly_all_cause_deaths_council_area[[#This Row],[Dundee City]],weekly_all_cause_deaths_council_area[[#This Row],[Perth and Kinross]])</f>
        <v>94</v>
      </c>
      <c r="R29" s="2">
        <f>weekly_all_cause_deaths_council_area[[#This Row],[Na h-Eileanan Siar]]</f>
        <v>10</v>
      </c>
    </row>
    <row r="30" spans="1:18" ht="15.9" customHeight="1" x14ac:dyDescent="0.35">
      <c r="A30" s="14" t="s">
        <v>63</v>
      </c>
      <c r="B30" s="15">
        <v>25</v>
      </c>
      <c r="C30" s="16">
        <v>44368</v>
      </c>
      <c r="D30" s="20">
        <f>SUM(weekly_all_cause_deaths_health_board[[#This Row],[Ayrshire and Arran]:[Western Isles]])</f>
        <v>1055</v>
      </c>
      <c r="E30" s="19">
        <f>SUM(weekly_all_cause_deaths_council_area[[#This Row],[East Ayrshire]],weekly_all_cause_deaths_council_area[[#This Row],[South Ayrshire]],weekly_all_cause_deaths_council_area[[#This Row],[North Ayrshire]])</f>
        <v>87</v>
      </c>
      <c r="F30" s="19">
        <f>weekly_all_cause_deaths_council_area[[#This Row],[Scottish Borders ]]</f>
        <v>33</v>
      </c>
      <c r="G30" s="19">
        <f>weekly_all_cause_deaths_council_area[[#This Row],[Dumfries and Galloway]]</f>
        <v>38</v>
      </c>
      <c r="H30" s="19">
        <f>weekly_all_cause_deaths_council_area[[#This Row],[Fife]]</f>
        <v>77</v>
      </c>
      <c r="I30" s="19">
        <f>SUM(weekly_all_cause_deaths_council_area[[#This Row],[Clackmannanshire]],weekly_all_cause_deaths_council_area[[#This Row],[Falkirk]],weekly_all_cause_deaths_council_area[[#This Row],[Stirling]])</f>
        <v>53</v>
      </c>
      <c r="J30" s="19">
        <f>SUM(weekly_all_cause_deaths_council_area[[#This Row],[Aberdeen City]],weekly_all_cause_deaths_council_area[[#This Row],[Aberdeenshire]],weekly_all_cause_deaths_council_area[[#This Row],[Moray]])</f>
        <v>94</v>
      </c>
      <c r="K30"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215</v>
      </c>
      <c r="L30" s="19">
        <f>SUM(weekly_all_cause_deaths_council_area[[#This Row],[Highland]],weekly_all_cause_deaths_council_area[[#This Row],[Argyll and Bute]])</f>
        <v>63</v>
      </c>
      <c r="M30" s="54">
        <f>SUM(weekly_all_cause_deaths_council_area[[#This Row],[North Lanarkshire]],weekly_all_cause_deaths_council_area[[#This Row],[South Lanarkshire]])</f>
        <v>140</v>
      </c>
      <c r="N30" s="62">
        <f>SUM(weekly_all_cause_deaths_council_area[[#This Row],[City of Edinburgh]],weekly_all_cause_deaths_council_area[[#This Row],[East Lothian]],weekly_all_cause_deaths_council_area[[#This Row],[Midlothian]],weekly_all_cause_deaths_council_area[[#This Row],[West Lothian]])</f>
        <v>160</v>
      </c>
      <c r="O30" s="2">
        <f>weekly_all_cause_deaths_council_area[[#This Row],[Orkney Islands]]</f>
        <v>6</v>
      </c>
      <c r="P30" s="62">
        <f>weekly_all_cause_deaths_council_area[[#This Row],[Shetland Islands]]</f>
        <v>8</v>
      </c>
      <c r="Q30" s="62">
        <f>SUM(weekly_all_cause_deaths_council_area[[#This Row],[Angus]],weekly_all_cause_deaths_council_area[[#This Row],[Dundee City]],weekly_all_cause_deaths_council_area[[#This Row],[Perth and Kinross]])</f>
        <v>78</v>
      </c>
      <c r="R30" s="2">
        <f>weekly_all_cause_deaths_council_area[[#This Row],[Na h-Eileanan Siar]]</f>
        <v>3</v>
      </c>
    </row>
    <row r="31" spans="1:18" ht="15.9" customHeight="1" x14ac:dyDescent="0.35">
      <c r="A31" s="14" t="s">
        <v>63</v>
      </c>
      <c r="B31" s="15">
        <v>26</v>
      </c>
      <c r="C31" s="16">
        <v>44375</v>
      </c>
      <c r="D31" s="3">
        <f>SUM(weekly_all_cause_deaths_health_board[[#This Row],[Ayrshire and Arran]:[Western Isles]])</f>
        <v>1095</v>
      </c>
      <c r="E31" s="19">
        <f>SUM(weekly_all_cause_deaths_council_area[[#This Row],[East Ayrshire]],weekly_all_cause_deaths_council_area[[#This Row],[South Ayrshire]],weekly_all_cause_deaths_council_area[[#This Row],[North Ayrshire]])</f>
        <v>93</v>
      </c>
      <c r="F31" s="19">
        <f>weekly_all_cause_deaths_council_area[[#This Row],[Scottish Borders ]]</f>
        <v>15</v>
      </c>
      <c r="G31" s="19">
        <f>weekly_all_cause_deaths_council_area[[#This Row],[Dumfries and Galloway]]</f>
        <v>37</v>
      </c>
      <c r="H31" s="19">
        <f>weekly_all_cause_deaths_council_area[[#This Row],[Fife]]</f>
        <v>70</v>
      </c>
      <c r="I31" s="19">
        <f>SUM(weekly_all_cause_deaths_council_area[[#This Row],[Clackmannanshire]],weekly_all_cause_deaths_council_area[[#This Row],[Falkirk]],weekly_all_cause_deaths_council_area[[#This Row],[Stirling]])</f>
        <v>70</v>
      </c>
      <c r="J31" s="19">
        <f>SUM(weekly_all_cause_deaths_council_area[[#This Row],[Aberdeen City]],weekly_all_cause_deaths_council_area[[#This Row],[Aberdeenshire]],weekly_all_cause_deaths_council_area[[#This Row],[Moray]])</f>
        <v>104</v>
      </c>
      <c r="K31"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245</v>
      </c>
      <c r="L31" s="19">
        <f>SUM(weekly_all_cause_deaths_council_area[[#This Row],[Highland]],weekly_all_cause_deaths_council_area[[#This Row],[Argyll and Bute]])</f>
        <v>65</v>
      </c>
      <c r="M31" s="54">
        <f>SUM(weekly_all_cause_deaths_council_area[[#This Row],[North Lanarkshire]],weekly_all_cause_deaths_council_area[[#This Row],[South Lanarkshire]])</f>
        <v>127</v>
      </c>
      <c r="N31" s="62">
        <f>SUM(weekly_all_cause_deaths_council_area[[#This Row],[City of Edinburgh]],weekly_all_cause_deaths_council_area[[#This Row],[East Lothian]],weekly_all_cause_deaths_council_area[[#This Row],[Midlothian]],weekly_all_cause_deaths_council_area[[#This Row],[West Lothian]])</f>
        <v>152</v>
      </c>
      <c r="O31" s="2">
        <f>weekly_all_cause_deaths_council_area[[#This Row],[Orkney Islands]]</f>
        <v>2</v>
      </c>
      <c r="P31" s="62">
        <f>weekly_all_cause_deaths_council_area[[#This Row],[Shetland Islands]]</f>
        <v>4</v>
      </c>
      <c r="Q31" s="62">
        <f>SUM(weekly_all_cause_deaths_council_area[[#This Row],[Angus]],weekly_all_cause_deaths_council_area[[#This Row],[Dundee City]],weekly_all_cause_deaths_council_area[[#This Row],[Perth and Kinross]])</f>
        <v>102</v>
      </c>
      <c r="R31" s="2">
        <f>weekly_all_cause_deaths_council_area[[#This Row],[Na h-Eileanan Siar]]</f>
        <v>9</v>
      </c>
    </row>
    <row r="32" spans="1:18" ht="15.9" customHeight="1" x14ac:dyDescent="0.35">
      <c r="A32" s="14" t="s">
        <v>63</v>
      </c>
      <c r="B32" s="15">
        <v>27</v>
      </c>
      <c r="C32" s="16">
        <v>44382</v>
      </c>
      <c r="D32" s="20">
        <f>SUM(weekly_all_cause_deaths_health_board[[#This Row],[Ayrshire and Arran]:[Western Isles]])</f>
        <v>1087</v>
      </c>
      <c r="E32" s="19">
        <f>SUM(weekly_all_cause_deaths_council_area[[#This Row],[East Ayrshire]],weekly_all_cause_deaths_council_area[[#This Row],[South Ayrshire]],weekly_all_cause_deaths_council_area[[#This Row],[North Ayrshire]])</f>
        <v>118</v>
      </c>
      <c r="F32" s="19">
        <f>weekly_all_cause_deaths_council_area[[#This Row],[Scottish Borders ]]</f>
        <v>24</v>
      </c>
      <c r="G32" s="19">
        <f>weekly_all_cause_deaths_council_area[[#This Row],[Dumfries and Galloway]]</f>
        <v>27</v>
      </c>
      <c r="H32" s="19">
        <f>weekly_all_cause_deaths_council_area[[#This Row],[Fife]]</f>
        <v>67</v>
      </c>
      <c r="I32" s="19">
        <f>SUM(weekly_all_cause_deaths_council_area[[#This Row],[Clackmannanshire]],weekly_all_cause_deaths_council_area[[#This Row],[Falkirk]],weekly_all_cause_deaths_council_area[[#This Row],[Stirling]])</f>
        <v>51</v>
      </c>
      <c r="J32" s="19">
        <f>SUM(weekly_all_cause_deaths_council_area[[#This Row],[Aberdeen City]],weekly_all_cause_deaths_council_area[[#This Row],[Aberdeenshire]],weekly_all_cause_deaths_council_area[[#This Row],[Moray]])</f>
        <v>109</v>
      </c>
      <c r="K32"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237</v>
      </c>
      <c r="L32" s="19">
        <f>SUM(weekly_all_cause_deaths_council_area[[#This Row],[Highland]],weekly_all_cause_deaths_council_area[[#This Row],[Argyll and Bute]])</f>
        <v>76</v>
      </c>
      <c r="M32" s="54">
        <f>SUM(weekly_all_cause_deaths_council_area[[#This Row],[North Lanarkshire]],weekly_all_cause_deaths_council_area[[#This Row],[South Lanarkshire]])</f>
        <v>121</v>
      </c>
      <c r="N32" s="62">
        <f>SUM(weekly_all_cause_deaths_council_area[[#This Row],[City of Edinburgh]],weekly_all_cause_deaths_council_area[[#This Row],[East Lothian]],weekly_all_cause_deaths_council_area[[#This Row],[Midlothian]],weekly_all_cause_deaths_council_area[[#This Row],[West Lothian]])</f>
        <v>149</v>
      </c>
      <c r="O32" s="2">
        <f>weekly_all_cause_deaths_council_area[[#This Row],[Orkney Islands]]</f>
        <v>7</v>
      </c>
      <c r="P32" s="62">
        <f>weekly_all_cause_deaths_council_area[[#This Row],[Shetland Islands]]</f>
        <v>7</v>
      </c>
      <c r="Q32" s="62">
        <f>SUM(weekly_all_cause_deaths_council_area[[#This Row],[Angus]],weekly_all_cause_deaths_council_area[[#This Row],[Dundee City]],weekly_all_cause_deaths_council_area[[#This Row],[Perth and Kinross]])</f>
        <v>82</v>
      </c>
      <c r="R32" s="2">
        <f>weekly_all_cause_deaths_council_area[[#This Row],[Na h-Eileanan Siar]]</f>
        <v>12</v>
      </c>
    </row>
    <row r="33" spans="1:18" ht="15.9" customHeight="1" x14ac:dyDescent="0.35">
      <c r="A33" s="14" t="s">
        <v>63</v>
      </c>
      <c r="B33" s="15">
        <v>28</v>
      </c>
      <c r="C33" s="16">
        <v>44389</v>
      </c>
      <c r="D33" s="20">
        <f>SUM(weekly_all_cause_deaths_health_board[[#This Row],[Ayrshire and Arran]:[Western Isles]])</f>
        <v>1127</v>
      </c>
      <c r="E33" s="19">
        <f>SUM(weekly_all_cause_deaths_council_area[[#This Row],[East Ayrshire]],weekly_all_cause_deaths_council_area[[#This Row],[South Ayrshire]],weekly_all_cause_deaths_council_area[[#This Row],[North Ayrshire]])</f>
        <v>95</v>
      </c>
      <c r="F33" s="19">
        <f>weekly_all_cause_deaths_council_area[[#This Row],[Scottish Borders ]]</f>
        <v>25</v>
      </c>
      <c r="G33" s="19">
        <f>weekly_all_cause_deaths_council_area[[#This Row],[Dumfries and Galloway]]</f>
        <v>34</v>
      </c>
      <c r="H33" s="19">
        <f>weekly_all_cause_deaths_council_area[[#This Row],[Fife]]</f>
        <v>77</v>
      </c>
      <c r="I33" s="19">
        <f>SUM(weekly_all_cause_deaths_council_area[[#This Row],[Clackmannanshire]],weekly_all_cause_deaths_council_area[[#This Row],[Falkirk]],weekly_all_cause_deaths_council_area[[#This Row],[Stirling]])</f>
        <v>63</v>
      </c>
      <c r="J33" s="19">
        <f>SUM(weekly_all_cause_deaths_council_area[[#This Row],[Aberdeen City]],weekly_all_cause_deaths_council_area[[#This Row],[Aberdeenshire]],weekly_all_cause_deaths_council_area[[#This Row],[Moray]])</f>
        <v>116</v>
      </c>
      <c r="K33"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248</v>
      </c>
      <c r="L33" s="19">
        <f>SUM(weekly_all_cause_deaths_council_area[[#This Row],[Highland]],weekly_all_cause_deaths_council_area[[#This Row],[Argyll and Bute]])</f>
        <v>87</v>
      </c>
      <c r="M33" s="54">
        <f>SUM(weekly_all_cause_deaths_council_area[[#This Row],[North Lanarkshire]],weekly_all_cause_deaths_council_area[[#This Row],[South Lanarkshire]])</f>
        <v>127</v>
      </c>
      <c r="N33" s="62">
        <f>SUM(weekly_all_cause_deaths_council_area[[#This Row],[City of Edinburgh]],weekly_all_cause_deaths_council_area[[#This Row],[East Lothian]],weekly_all_cause_deaths_council_area[[#This Row],[Midlothian]],weekly_all_cause_deaths_council_area[[#This Row],[West Lothian]])</f>
        <v>156</v>
      </c>
      <c r="O33" s="2">
        <f>weekly_all_cause_deaths_council_area[[#This Row],[Orkney Islands]]</f>
        <v>3</v>
      </c>
      <c r="P33" s="62">
        <f>weekly_all_cause_deaths_council_area[[#This Row],[Shetland Islands]]</f>
        <v>3</v>
      </c>
      <c r="Q33" s="62">
        <f>SUM(weekly_all_cause_deaths_council_area[[#This Row],[Angus]],weekly_all_cause_deaths_council_area[[#This Row],[Dundee City]],weekly_all_cause_deaths_council_area[[#This Row],[Perth and Kinross]])</f>
        <v>88</v>
      </c>
      <c r="R33" s="2">
        <f>weekly_all_cause_deaths_council_area[[#This Row],[Na h-Eileanan Siar]]</f>
        <v>5</v>
      </c>
    </row>
    <row r="34" spans="1:18" ht="15.9" customHeight="1" x14ac:dyDescent="0.35">
      <c r="A34" s="14" t="s">
        <v>63</v>
      </c>
      <c r="B34" s="15">
        <v>29</v>
      </c>
      <c r="C34" s="16">
        <v>44396</v>
      </c>
      <c r="D34" s="3">
        <f>SUM(weekly_all_cause_deaths_health_board[[#This Row],[Ayrshire and Arran]:[Western Isles]])</f>
        <v>1126</v>
      </c>
      <c r="E34" s="19">
        <f>SUM(weekly_all_cause_deaths_council_area[[#This Row],[East Ayrshire]],weekly_all_cause_deaths_council_area[[#This Row],[South Ayrshire]],weekly_all_cause_deaths_council_area[[#This Row],[North Ayrshire]])</f>
        <v>78</v>
      </c>
      <c r="F34" s="19">
        <f>weekly_all_cause_deaths_council_area[[#This Row],[Scottish Borders ]]</f>
        <v>30</v>
      </c>
      <c r="G34" s="19">
        <f>weekly_all_cause_deaths_council_area[[#This Row],[Dumfries and Galloway]]</f>
        <v>39</v>
      </c>
      <c r="H34" s="19">
        <f>weekly_all_cause_deaths_council_area[[#This Row],[Fife]]</f>
        <v>84</v>
      </c>
      <c r="I34" s="19">
        <f>SUM(weekly_all_cause_deaths_council_area[[#This Row],[Clackmannanshire]],weekly_all_cause_deaths_council_area[[#This Row],[Falkirk]],weekly_all_cause_deaths_council_area[[#This Row],[Stirling]])</f>
        <v>64</v>
      </c>
      <c r="J34" s="19">
        <f>SUM(weekly_all_cause_deaths_council_area[[#This Row],[Aberdeen City]],weekly_all_cause_deaths_council_area[[#This Row],[Aberdeenshire]],weekly_all_cause_deaths_council_area[[#This Row],[Moray]])</f>
        <v>122</v>
      </c>
      <c r="K34"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243</v>
      </c>
      <c r="L34" s="19">
        <f>SUM(weekly_all_cause_deaths_council_area[[#This Row],[Highland]],weekly_all_cause_deaths_council_area[[#This Row],[Argyll and Bute]])</f>
        <v>52</v>
      </c>
      <c r="M34" s="54">
        <f>SUM(weekly_all_cause_deaths_council_area[[#This Row],[North Lanarkshire]],weekly_all_cause_deaths_council_area[[#This Row],[South Lanarkshire]])</f>
        <v>156</v>
      </c>
      <c r="N34" s="62">
        <f>SUM(weekly_all_cause_deaths_council_area[[#This Row],[City of Edinburgh]],weekly_all_cause_deaths_council_area[[#This Row],[East Lothian]],weekly_all_cause_deaths_council_area[[#This Row],[Midlothian]],weekly_all_cause_deaths_council_area[[#This Row],[West Lothian]])</f>
        <v>141</v>
      </c>
      <c r="O34" s="2">
        <f>weekly_all_cause_deaths_council_area[[#This Row],[Orkney Islands]]</f>
        <v>3</v>
      </c>
      <c r="P34" s="62">
        <f>weekly_all_cause_deaths_council_area[[#This Row],[Shetland Islands]]</f>
        <v>8</v>
      </c>
      <c r="Q34" s="62">
        <f>SUM(weekly_all_cause_deaths_council_area[[#This Row],[Angus]],weekly_all_cause_deaths_council_area[[#This Row],[Dundee City]],weekly_all_cause_deaths_council_area[[#This Row],[Perth and Kinross]])</f>
        <v>96</v>
      </c>
      <c r="R34" s="2">
        <f>weekly_all_cause_deaths_council_area[[#This Row],[Na h-Eileanan Siar]]</f>
        <v>10</v>
      </c>
    </row>
    <row r="35" spans="1:18" ht="15.9" customHeight="1" x14ac:dyDescent="0.35">
      <c r="A35" s="14" t="s">
        <v>63</v>
      </c>
      <c r="B35" s="15">
        <v>30</v>
      </c>
      <c r="C35" s="16">
        <v>44403</v>
      </c>
      <c r="D35" s="3">
        <f>SUM(weekly_all_cause_deaths_health_board[[#This Row],[Ayrshire and Arran]:[Western Isles]])</f>
        <v>1155</v>
      </c>
      <c r="E35" s="19">
        <f>SUM(weekly_all_cause_deaths_council_area[[#This Row],[East Ayrshire]],weekly_all_cause_deaths_council_area[[#This Row],[South Ayrshire]],weekly_all_cause_deaths_council_area[[#This Row],[North Ayrshire]])</f>
        <v>95</v>
      </c>
      <c r="F35" s="19">
        <f>weekly_all_cause_deaths_council_area[[#This Row],[Scottish Borders ]]</f>
        <v>30</v>
      </c>
      <c r="G35" s="19">
        <f>weekly_all_cause_deaths_council_area[[#This Row],[Dumfries and Galloway]]</f>
        <v>38</v>
      </c>
      <c r="H35" s="19">
        <f>weekly_all_cause_deaths_council_area[[#This Row],[Fife]]</f>
        <v>89</v>
      </c>
      <c r="I35" s="19">
        <f>SUM(weekly_all_cause_deaths_council_area[[#This Row],[Clackmannanshire]],weekly_all_cause_deaths_council_area[[#This Row],[Falkirk]],weekly_all_cause_deaths_council_area[[#This Row],[Stirling]])</f>
        <v>51</v>
      </c>
      <c r="J35" s="19">
        <f>SUM(weekly_all_cause_deaths_council_area[[#This Row],[Aberdeen City]],weekly_all_cause_deaths_council_area[[#This Row],[Aberdeenshire]],weekly_all_cause_deaths_council_area[[#This Row],[Moray]])</f>
        <v>114</v>
      </c>
      <c r="K35"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255</v>
      </c>
      <c r="L35" s="19">
        <f>SUM(weekly_all_cause_deaths_council_area[[#This Row],[Highland]],weekly_all_cause_deaths_council_area[[#This Row],[Argyll and Bute]])</f>
        <v>72</v>
      </c>
      <c r="M35" s="54">
        <f>SUM(weekly_all_cause_deaths_council_area[[#This Row],[North Lanarkshire]],weekly_all_cause_deaths_council_area[[#This Row],[South Lanarkshire]])</f>
        <v>162</v>
      </c>
      <c r="N35" s="62">
        <f>SUM(weekly_all_cause_deaths_council_area[[#This Row],[City of Edinburgh]],weekly_all_cause_deaths_council_area[[#This Row],[East Lothian]],weekly_all_cause_deaths_council_area[[#This Row],[Midlothian]],weekly_all_cause_deaths_council_area[[#This Row],[West Lothian]])</f>
        <v>167</v>
      </c>
      <c r="O35" s="2">
        <f>weekly_all_cause_deaths_council_area[[#This Row],[Orkney Islands]]</f>
        <v>2</v>
      </c>
      <c r="P35" s="62">
        <f>weekly_all_cause_deaths_council_area[[#This Row],[Shetland Islands]]</f>
        <v>1</v>
      </c>
      <c r="Q35" s="62">
        <f>SUM(weekly_all_cause_deaths_council_area[[#This Row],[Angus]],weekly_all_cause_deaths_council_area[[#This Row],[Dundee City]],weekly_all_cause_deaths_council_area[[#This Row],[Perth and Kinross]])</f>
        <v>70</v>
      </c>
      <c r="R35" s="2">
        <f>weekly_all_cause_deaths_council_area[[#This Row],[Na h-Eileanan Siar]]</f>
        <v>9</v>
      </c>
    </row>
    <row r="36" spans="1:18" ht="15.9" customHeight="1" x14ac:dyDescent="0.35">
      <c r="A36" s="14" t="s">
        <v>63</v>
      </c>
      <c r="B36" s="15">
        <v>31</v>
      </c>
      <c r="C36" s="16">
        <v>44410</v>
      </c>
      <c r="D36" s="20">
        <f>SUM(weekly_all_cause_deaths_health_board[[#This Row],[Ayrshire and Arran]:[Western Isles]])</f>
        <v>1073</v>
      </c>
      <c r="E36" s="19">
        <f>SUM(weekly_all_cause_deaths_council_area[[#This Row],[East Ayrshire]],weekly_all_cause_deaths_council_area[[#This Row],[South Ayrshire]],weekly_all_cause_deaths_council_area[[#This Row],[North Ayrshire]])</f>
        <v>86</v>
      </c>
      <c r="F36" s="19">
        <f>weekly_all_cause_deaths_council_area[[#This Row],[Scottish Borders ]]</f>
        <v>27</v>
      </c>
      <c r="G36" s="19">
        <f>weekly_all_cause_deaths_council_area[[#This Row],[Dumfries and Galloway]]</f>
        <v>38</v>
      </c>
      <c r="H36" s="19">
        <f>weekly_all_cause_deaths_council_area[[#This Row],[Fife]]</f>
        <v>81</v>
      </c>
      <c r="I36" s="19">
        <f>SUM(weekly_all_cause_deaths_council_area[[#This Row],[Clackmannanshire]],weekly_all_cause_deaths_council_area[[#This Row],[Falkirk]],weekly_all_cause_deaths_council_area[[#This Row],[Stirling]])</f>
        <v>58</v>
      </c>
      <c r="J36" s="19">
        <f>SUM(weekly_all_cause_deaths_council_area[[#This Row],[Aberdeen City]],weekly_all_cause_deaths_council_area[[#This Row],[Aberdeenshire]],weekly_all_cause_deaths_council_area[[#This Row],[Moray]])</f>
        <v>108</v>
      </c>
      <c r="K36"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228</v>
      </c>
      <c r="L36" s="19">
        <f>SUM(weekly_all_cause_deaths_council_area[[#This Row],[Highland]],weekly_all_cause_deaths_council_area[[#This Row],[Argyll and Bute]])</f>
        <v>67</v>
      </c>
      <c r="M36" s="54">
        <f>SUM(weekly_all_cause_deaths_council_area[[#This Row],[North Lanarkshire]],weekly_all_cause_deaths_council_area[[#This Row],[South Lanarkshire]])</f>
        <v>147</v>
      </c>
      <c r="N36" s="62">
        <f>SUM(weekly_all_cause_deaths_council_area[[#This Row],[City of Edinburgh]],weekly_all_cause_deaths_council_area[[#This Row],[East Lothian]],weekly_all_cause_deaths_council_area[[#This Row],[Midlothian]],weekly_all_cause_deaths_council_area[[#This Row],[West Lothian]])</f>
        <v>124</v>
      </c>
      <c r="O36" s="2">
        <f>weekly_all_cause_deaths_council_area[[#This Row],[Orkney Islands]]</f>
        <v>3</v>
      </c>
      <c r="P36" s="62">
        <f>weekly_all_cause_deaths_council_area[[#This Row],[Shetland Islands]]</f>
        <v>3</v>
      </c>
      <c r="Q36" s="62">
        <f>SUM(weekly_all_cause_deaths_council_area[[#This Row],[Angus]],weekly_all_cause_deaths_council_area[[#This Row],[Dundee City]],weekly_all_cause_deaths_council_area[[#This Row],[Perth and Kinross]])</f>
        <v>97</v>
      </c>
      <c r="R36" s="2">
        <f>weekly_all_cause_deaths_council_area[[#This Row],[Na h-Eileanan Siar]]</f>
        <v>6</v>
      </c>
    </row>
    <row r="37" spans="1:18" ht="15.9" customHeight="1" x14ac:dyDescent="0.35">
      <c r="A37" s="14" t="s">
        <v>63</v>
      </c>
      <c r="B37" s="15">
        <v>32</v>
      </c>
      <c r="C37" s="16">
        <v>44417</v>
      </c>
      <c r="D37" s="20">
        <f>SUM(weekly_all_cause_deaths_health_board[[#This Row],[Ayrshire and Arran]:[Western Isles]])</f>
        <v>1099</v>
      </c>
      <c r="E37" s="19">
        <f>SUM(weekly_all_cause_deaths_council_area[[#This Row],[East Ayrshire]],weekly_all_cause_deaths_council_area[[#This Row],[South Ayrshire]],weekly_all_cause_deaths_council_area[[#This Row],[North Ayrshire]])</f>
        <v>93</v>
      </c>
      <c r="F37" s="19">
        <f>weekly_all_cause_deaths_council_area[[#This Row],[Scottish Borders ]]</f>
        <v>32</v>
      </c>
      <c r="G37" s="19">
        <f>weekly_all_cause_deaths_council_area[[#This Row],[Dumfries and Galloway]]</f>
        <v>45</v>
      </c>
      <c r="H37" s="19">
        <f>weekly_all_cause_deaths_council_area[[#This Row],[Fife]]</f>
        <v>83</v>
      </c>
      <c r="I37" s="19">
        <f>SUM(weekly_all_cause_deaths_council_area[[#This Row],[Clackmannanshire]],weekly_all_cause_deaths_council_area[[#This Row],[Falkirk]],weekly_all_cause_deaths_council_area[[#This Row],[Stirling]])</f>
        <v>56</v>
      </c>
      <c r="J37" s="19">
        <f>SUM(weekly_all_cause_deaths_council_area[[#This Row],[Aberdeen City]],weekly_all_cause_deaths_council_area[[#This Row],[Aberdeenshire]],weekly_all_cause_deaths_council_area[[#This Row],[Moray]])</f>
        <v>99</v>
      </c>
      <c r="K37"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224</v>
      </c>
      <c r="L37" s="19">
        <f>SUM(weekly_all_cause_deaths_council_area[[#This Row],[Highland]],weekly_all_cause_deaths_council_area[[#This Row],[Argyll and Bute]])</f>
        <v>80</v>
      </c>
      <c r="M37" s="54">
        <f>SUM(weekly_all_cause_deaths_council_area[[#This Row],[North Lanarkshire]],weekly_all_cause_deaths_council_area[[#This Row],[South Lanarkshire]])</f>
        <v>132</v>
      </c>
      <c r="N37" s="62">
        <f>SUM(weekly_all_cause_deaths_council_area[[#This Row],[City of Edinburgh]],weekly_all_cause_deaths_council_area[[#This Row],[East Lothian]],weekly_all_cause_deaths_council_area[[#This Row],[Midlothian]],weekly_all_cause_deaths_council_area[[#This Row],[West Lothian]])</f>
        <v>158</v>
      </c>
      <c r="O37" s="2">
        <f>weekly_all_cause_deaths_council_area[[#This Row],[Orkney Islands]]</f>
        <v>5</v>
      </c>
      <c r="P37" s="62">
        <f>weekly_all_cause_deaths_council_area[[#This Row],[Shetland Islands]]</f>
        <v>2</v>
      </c>
      <c r="Q37" s="62">
        <f>SUM(weekly_all_cause_deaths_council_area[[#This Row],[Angus]],weekly_all_cause_deaths_council_area[[#This Row],[Dundee City]],weekly_all_cause_deaths_council_area[[#This Row],[Perth and Kinross]])</f>
        <v>81</v>
      </c>
      <c r="R37" s="2">
        <f>weekly_all_cause_deaths_council_area[[#This Row],[Na h-Eileanan Siar]]</f>
        <v>9</v>
      </c>
    </row>
    <row r="38" spans="1:18" ht="15.9" customHeight="1" x14ac:dyDescent="0.35">
      <c r="A38" s="14" t="s">
        <v>63</v>
      </c>
      <c r="B38" s="15">
        <v>33</v>
      </c>
      <c r="C38" s="16">
        <v>44424</v>
      </c>
      <c r="D38" s="20">
        <f>SUM(weekly_all_cause_deaths_health_board[[#This Row],[Ayrshire and Arran]:[Western Isles]])</f>
        <v>1171</v>
      </c>
      <c r="E38" s="19">
        <f>SUM(weekly_all_cause_deaths_council_area[[#This Row],[East Ayrshire]],weekly_all_cause_deaths_council_area[[#This Row],[South Ayrshire]],weekly_all_cause_deaths_council_area[[#This Row],[North Ayrshire]])</f>
        <v>86</v>
      </c>
      <c r="F38" s="19">
        <f>weekly_all_cause_deaths_council_area[[#This Row],[Scottish Borders ]]</f>
        <v>43</v>
      </c>
      <c r="G38" s="19">
        <f>weekly_all_cause_deaths_council_area[[#This Row],[Dumfries and Galloway]]</f>
        <v>36</v>
      </c>
      <c r="H38" s="19">
        <f>weekly_all_cause_deaths_council_area[[#This Row],[Fife]]</f>
        <v>110</v>
      </c>
      <c r="I38" s="19">
        <f>SUM(weekly_all_cause_deaths_council_area[[#This Row],[Clackmannanshire]],weekly_all_cause_deaths_council_area[[#This Row],[Falkirk]],weekly_all_cause_deaths_council_area[[#This Row],[Stirling]])</f>
        <v>64</v>
      </c>
      <c r="J38" s="19">
        <f>SUM(weekly_all_cause_deaths_council_area[[#This Row],[Aberdeen City]],weekly_all_cause_deaths_council_area[[#This Row],[Aberdeenshire]],weekly_all_cause_deaths_council_area[[#This Row],[Moray]])</f>
        <v>111</v>
      </c>
      <c r="K38"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232</v>
      </c>
      <c r="L38" s="19">
        <f>SUM(weekly_all_cause_deaths_council_area[[#This Row],[Highland]],weekly_all_cause_deaths_council_area[[#This Row],[Argyll and Bute]])</f>
        <v>83</v>
      </c>
      <c r="M38" s="54">
        <f>SUM(weekly_all_cause_deaths_council_area[[#This Row],[North Lanarkshire]],weekly_all_cause_deaths_council_area[[#This Row],[South Lanarkshire]])</f>
        <v>154</v>
      </c>
      <c r="N38" s="62">
        <f>SUM(weekly_all_cause_deaths_council_area[[#This Row],[City of Edinburgh]],weekly_all_cause_deaths_council_area[[#This Row],[East Lothian]],weekly_all_cause_deaths_council_area[[#This Row],[Midlothian]],weekly_all_cause_deaths_council_area[[#This Row],[West Lothian]])</f>
        <v>152</v>
      </c>
      <c r="O38" s="2">
        <f>weekly_all_cause_deaths_council_area[[#This Row],[Orkney Islands]]</f>
        <v>4</v>
      </c>
      <c r="P38" s="62">
        <f>weekly_all_cause_deaths_council_area[[#This Row],[Shetland Islands]]</f>
        <v>6</v>
      </c>
      <c r="Q38" s="62">
        <f>SUM(weekly_all_cause_deaths_council_area[[#This Row],[Angus]],weekly_all_cause_deaths_council_area[[#This Row],[Dundee City]],weekly_all_cause_deaths_council_area[[#This Row],[Perth and Kinross]])</f>
        <v>85</v>
      </c>
      <c r="R38" s="2">
        <f>weekly_all_cause_deaths_council_area[[#This Row],[Na h-Eileanan Siar]]</f>
        <v>5</v>
      </c>
    </row>
    <row r="39" spans="1:18" ht="15.9" customHeight="1" x14ac:dyDescent="0.35">
      <c r="A39" s="14" t="s">
        <v>63</v>
      </c>
      <c r="B39" s="15">
        <v>34</v>
      </c>
      <c r="C39" s="16">
        <v>44431</v>
      </c>
      <c r="D39" s="20">
        <f>SUM(weekly_all_cause_deaths_health_board[[#This Row],[Ayrshire and Arran]:[Western Isles]])</f>
        <v>1129</v>
      </c>
      <c r="E39" s="19">
        <f>SUM(weekly_all_cause_deaths_council_area[[#This Row],[East Ayrshire]],weekly_all_cause_deaths_council_area[[#This Row],[South Ayrshire]],weekly_all_cause_deaths_council_area[[#This Row],[North Ayrshire]])</f>
        <v>89</v>
      </c>
      <c r="F39" s="19">
        <f>weekly_all_cause_deaths_council_area[[#This Row],[Scottish Borders ]]</f>
        <v>25</v>
      </c>
      <c r="G39" s="19">
        <f>weekly_all_cause_deaths_council_area[[#This Row],[Dumfries and Galloway]]</f>
        <v>40</v>
      </c>
      <c r="H39" s="19">
        <f>weekly_all_cause_deaths_council_area[[#This Row],[Fife]]</f>
        <v>82</v>
      </c>
      <c r="I39" s="19">
        <f>SUM(weekly_all_cause_deaths_council_area[[#This Row],[Clackmannanshire]],weekly_all_cause_deaths_council_area[[#This Row],[Falkirk]],weekly_all_cause_deaths_council_area[[#This Row],[Stirling]])</f>
        <v>48</v>
      </c>
      <c r="J39" s="19">
        <f>SUM(weekly_all_cause_deaths_council_area[[#This Row],[Aberdeen City]],weekly_all_cause_deaths_council_area[[#This Row],[Aberdeenshire]],weekly_all_cause_deaths_council_area[[#This Row],[Moray]])</f>
        <v>120</v>
      </c>
      <c r="K39"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226</v>
      </c>
      <c r="L39" s="19">
        <f>SUM(weekly_all_cause_deaths_council_area[[#This Row],[Highland]],weekly_all_cause_deaths_council_area[[#This Row],[Argyll and Bute]])</f>
        <v>63</v>
      </c>
      <c r="M39" s="54">
        <f>SUM(weekly_all_cause_deaths_council_area[[#This Row],[North Lanarkshire]],weekly_all_cause_deaths_council_area[[#This Row],[South Lanarkshire]])</f>
        <v>164</v>
      </c>
      <c r="N39" s="62">
        <f>SUM(weekly_all_cause_deaths_council_area[[#This Row],[City of Edinburgh]],weekly_all_cause_deaths_council_area[[#This Row],[East Lothian]],weekly_all_cause_deaths_council_area[[#This Row],[Midlothian]],weekly_all_cause_deaths_council_area[[#This Row],[West Lothian]])</f>
        <v>173</v>
      </c>
      <c r="O39" s="2">
        <f>weekly_all_cause_deaths_council_area[[#This Row],[Orkney Islands]]</f>
        <v>7</v>
      </c>
      <c r="P39" s="62">
        <f>weekly_all_cause_deaths_council_area[[#This Row],[Shetland Islands]]</f>
        <v>2</v>
      </c>
      <c r="Q39" s="62">
        <f>SUM(weekly_all_cause_deaths_council_area[[#This Row],[Angus]],weekly_all_cause_deaths_council_area[[#This Row],[Dundee City]],weekly_all_cause_deaths_council_area[[#This Row],[Perth and Kinross]])</f>
        <v>85</v>
      </c>
      <c r="R39" s="2">
        <f>weekly_all_cause_deaths_council_area[[#This Row],[Na h-Eileanan Siar]]</f>
        <v>5</v>
      </c>
    </row>
    <row r="40" spans="1:18" ht="15.9" customHeight="1" x14ac:dyDescent="0.35">
      <c r="A40" s="14" t="s">
        <v>63</v>
      </c>
      <c r="B40" s="15">
        <v>35</v>
      </c>
      <c r="C40" s="16">
        <v>44438</v>
      </c>
      <c r="D40" s="20">
        <f>SUM(weekly_all_cause_deaths_health_board[[#This Row],[Ayrshire and Arran]:[Western Isles]])</f>
        <v>1180</v>
      </c>
      <c r="E40" s="19">
        <f>SUM(weekly_all_cause_deaths_council_area[[#This Row],[East Ayrshire]],weekly_all_cause_deaths_council_area[[#This Row],[South Ayrshire]],weekly_all_cause_deaths_council_area[[#This Row],[North Ayrshire]])</f>
        <v>103</v>
      </c>
      <c r="F40" s="19">
        <f>weekly_all_cause_deaths_council_area[[#This Row],[Scottish Borders ]]</f>
        <v>31</v>
      </c>
      <c r="G40" s="19">
        <f>weekly_all_cause_deaths_council_area[[#This Row],[Dumfries and Galloway]]</f>
        <v>41</v>
      </c>
      <c r="H40" s="19">
        <f>weekly_all_cause_deaths_council_area[[#This Row],[Fife]]</f>
        <v>83</v>
      </c>
      <c r="I40" s="19">
        <f>SUM(weekly_all_cause_deaths_council_area[[#This Row],[Clackmannanshire]],weekly_all_cause_deaths_council_area[[#This Row],[Falkirk]],weekly_all_cause_deaths_council_area[[#This Row],[Stirling]])</f>
        <v>52</v>
      </c>
      <c r="J40" s="19">
        <f>SUM(weekly_all_cause_deaths_council_area[[#This Row],[Aberdeen City]],weekly_all_cause_deaths_council_area[[#This Row],[Aberdeenshire]],weekly_all_cause_deaths_council_area[[#This Row],[Moray]])</f>
        <v>121</v>
      </c>
      <c r="K40"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272</v>
      </c>
      <c r="L40" s="19">
        <f>SUM(weekly_all_cause_deaths_council_area[[#This Row],[Highland]],weekly_all_cause_deaths_council_area[[#This Row],[Argyll and Bute]])</f>
        <v>70</v>
      </c>
      <c r="M40" s="54">
        <f>SUM(weekly_all_cause_deaths_council_area[[#This Row],[North Lanarkshire]],weekly_all_cause_deaths_council_area[[#This Row],[South Lanarkshire]])</f>
        <v>147</v>
      </c>
      <c r="N40" s="62">
        <f>SUM(weekly_all_cause_deaths_council_area[[#This Row],[City of Edinburgh]],weekly_all_cause_deaths_council_area[[#This Row],[East Lothian]],weekly_all_cause_deaths_council_area[[#This Row],[Midlothian]],weekly_all_cause_deaths_council_area[[#This Row],[West Lothian]])</f>
        <v>149</v>
      </c>
      <c r="O40" s="2">
        <f>weekly_all_cause_deaths_council_area[[#This Row],[Orkney Islands]]</f>
        <v>6</v>
      </c>
      <c r="P40" s="62">
        <f>weekly_all_cause_deaths_council_area[[#This Row],[Shetland Islands]]</f>
        <v>3</v>
      </c>
      <c r="Q40" s="62">
        <f>SUM(weekly_all_cause_deaths_council_area[[#This Row],[Angus]],weekly_all_cause_deaths_council_area[[#This Row],[Dundee City]],weekly_all_cause_deaths_council_area[[#This Row],[Perth and Kinross]])</f>
        <v>97</v>
      </c>
      <c r="R40" s="2">
        <f>weekly_all_cause_deaths_council_area[[#This Row],[Na h-Eileanan Siar]]</f>
        <v>5</v>
      </c>
    </row>
    <row r="41" spans="1:18" ht="15.9" customHeight="1" x14ac:dyDescent="0.35">
      <c r="A41" s="14" t="s">
        <v>63</v>
      </c>
      <c r="B41" s="15">
        <v>36</v>
      </c>
      <c r="C41" s="16">
        <v>44445</v>
      </c>
      <c r="D41" s="20">
        <f>SUM(weekly_all_cause_deaths_health_board[[#This Row],[Ayrshire and Arran]:[Western Isles]])</f>
        <v>1130</v>
      </c>
      <c r="E41" s="19">
        <f>SUM(weekly_all_cause_deaths_council_area[[#This Row],[East Ayrshire]],weekly_all_cause_deaths_council_area[[#This Row],[South Ayrshire]],weekly_all_cause_deaths_council_area[[#This Row],[North Ayrshire]])</f>
        <v>84</v>
      </c>
      <c r="F41" s="19">
        <f>weekly_all_cause_deaths_council_area[[#This Row],[Scottish Borders ]]</f>
        <v>30</v>
      </c>
      <c r="G41" s="19">
        <f>weekly_all_cause_deaths_council_area[[#This Row],[Dumfries and Galloway]]</f>
        <v>41</v>
      </c>
      <c r="H41" s="19">
        <f>weekly_all_cause_deaths_council_area[[#This Row],[Fife]]</f>
        <v>79</v>
      </c>
      <c r="I41" s="19">
        <f>SUM(weekly_all_cause_deaths_council_area[[#This Row],[Clackmannanshire]],weekly_all_cause_deaths_council_area[[#This Row],[Falkirk]],weekly_all_cause_deaths_council_area[[#This Row],[Stirling]])</f>
        <v>44</v>
      </c>
      <c r="J41" s="19">
        <f>SUM(weekly_all_cause_deaths_council_area[[#This Row],[Aberdeen City]],weekly_all_cause_deaths_council_area[[#This Row],[Aberdeenshire]],weekly_all_cause_deaths_council_area[[#This Row],[Moray]])</f>
        <v>115</v>
      </c>
      <c r="K41"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244</v>
      </c>
      <c r="L41" s="19">
        <f>SUM(weekly_all_cause_deaths_council_area[[#This Row],[Highland]],weekly_all_cause_deaths_council_area[[#This Row],[Argyll and Bute]])</f>
        <v>75</v>
      </c>
      <c r="M41" s="54">
        <f>SUM(weekly_all_cause_deaths_council_area[[#This Row],[North Lanarkshire]],weekly_all_cause_deaths_council_area[[#This Row],[South Lanarkshire]])</f>
        <v>147</v>
      </c>
      <c r="N41" s="62">
        <f>SUM(weekly_all_cause_deaths_council_area[[#This Row],[City of Edinburgh]],weekly_all_cause_deaths_council_area[[#This Row],[East Lothian]],weekly_all_cause_deaths_council_area[[#This Row],[Midlothian]],weekly_all_cause_deaths_council_area[[#This Row],[West Lothian]])</f>
        <v>146</v>
      </c>
      <c r="O41" s="2">
        <f>weekly_all_cause_deaths_council_area[[#This Row],[Orkney Islands]]</f>
        <v>8</v>
      </c>
      <c r="P41" s="62">
        <f>weekly_all_cause_deaths_council_area[[#This Row],[Shetland Islands]]</f>
        <v>7</v>
      </c>
      <c r="Q41" s="62">
        <f>SUM(weekly_all_cause_deaths_council_area[[#This Row],[Angus]],weekly_all_cause_deaths_council_area[[#This Row],[Dundee City]],weekly_all_cause_deaths_council_area[[#This Row],[Perth and Kinross]])</f>
        <v>100</v>
      </c>
      <c r="R41" s="2">
        <f>weekly_all_cause_deaths_council_area[[#This Row],[Na h-Eileanan Siar]]</f>
        <v>10</v>
      </c>
    </row>
    <row r="42" spans="1:18" ht="15.9" customHeight="1" x14ac:dyDescent="0.35">
      <c r="A42" s="14" t="s">
        <v>63</v>
      </c>
      <c r="B42" s="15">
        <v>37</v>
      </c>
      <c r="C42" s="16">
        <v>44452</v>
      </c>
      <c r="D42" s="20">
        <f>SUM(weekly_all_cause_deaths_health_board[[#This Row],[Ayrshire and Arran]:[Western Isles]])</f>
        <v>1259</v>
      </c>
      <c r="E42" s="19">
        <f>SUM(weekly_all_cause_deaths_council_area[[#This Row],[East Ayrshire]],weekly_all_cause_deaths_council_area[[#This Row],[South Ayrshire]],weekly_all_cause_deaths_council_area[[#This Row],[North Ayrshire]])</f>
        <v>112</v>
      </c>
      <c r="F42" s="19">
        <f>weekly_all_cause_deaths_council_area[[#This Row],[Scottish Borders ]]</f>
        <v>35</v>
      </c>
      <c r="G42" s="19">
        <f>weekly_all_cause_deaths_council_area[[#This Row],[Dumfries and Galloway]]</f>
        <v>38</v>
      </c>
      <c r="H42" s="19">
        <f>weekly_all_cause_deaths_council_area[[#This Row],[Fife]]</f>
        <v>83</v>
      </c>
      <c r="I42" s="19">
        <f>SUM(weekly_all_cause_deaths_council_area[[#This Row],[Clackmannanshire]],weekly_all_cause_deaths_council_area[[#This Row],[Falkirk]],weekly_all_cause_deaths_council_area[[#This Row],[Stirling]])</f>
        <v>91</v>
      </c>
      <c r="J42" s="19">
        <f>SUM(weekly_all_cause_deaths_council_area[[#This Row],[Aberdeen City]],weekly_all_cause_deaths_council_area[[#This Row],[Aberdeenshire]],weekly_all_cause_deaths_council_area[[#This Row],[Moray]])</f>
        <v>115</v>
      </c>
      <c r="K42"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237</v>
      </c>
      <c r="L42" s="19">
        <f>SUM(weekly_all_cause_deaths_council_area[[#This Row],[Highland]],weekly_all_cause_deaths_council_area[[#This Row],[Argyll and Bute]])</f>
        <v>83</v>
      </c>
      <c r="M42" s="54">
        <f>SUM(weekly_all_cause_deaths_council_area[[#This Row],[North Lanarkshire]],weekly_all_cause_deaths_council_area[[#This Row],[South Lanarkshire]])</f>
        <v>162</v>
      </c>
      <c r="N42" s="62">
        <f>SUM(weekly_all_cause_deaths_council_area[[#This Row],[City of Edinburgh]],weekly_all_cause_deaths_council_area[[#This Row],[East Lothian]],weekly_all_cause_deaths_council_area[[#This Row],[Midlothian]],weekly_all_cause_deaths_council_area[[#This Row],[West Lothian]])</f>
        <v>181</v>
      </c>
      <c r="O42" s="2">
        <f>weekly_all_cause_deaths_council_area[[#This Row],[Orkney Islands]]</f>
        <v>6</v>
      </c>
      <c r="P42" s="62">
        <f>weekly_all_cause_deaths_council_area[[#This Row],[Shetland Islands]]</f>
        <v>5</v>
      </c>
      <c r="Q42" s="62">
        <f>SUM(weekly_all_cause_deaths_council_area[[#This Row],[Angus]],weekly_all_cause_deaths_council_area[[#This Row],[Dundee City]],weekly_all_cause_deaths_council_area[[#This Row],[Perth and Kinross]])</f>
        <v>104</v>
      </c>
      <c r="R42" s="2">
        <f>weekly_all_cause_deaths_council_area[[#This Row],[Na h-Eileanan Siar]]</f>
        <v>7</v>
      </c>
    </row>
    <row r="43" spans="1:18" ht="15.9" customHeight="1" x14ac:dyDescent="0.35">
      <c r="A43" s="14" t="s">
        <v>63</v>
      </c>
      <c r="B43" s="15">
        <v>38</v>
      </c>
      <c r="C43" s="16">
        <v>44459</v>
      </c>
      <c r="D43" s="21">
        <f>SUM(weekly_all_cause_deaths_health_board[[#This Row],[Ayrshire and Arran]:[Western Isles]])</f>
        <v>1228</v>
      </c>
      <c r="E43" s="19">
        <f>SUM(weekly_all_cause_deaths_council_area[[#This Row],[East Ayrshire]],weekly_all_cause_deaths_council_area[[#This Row],[South Ayrshire]],weekly_all_cause_deaths_council_area[[#This Row],[North Ayrshire]])</f>
        <v>91</v>
      </c>
      <c r="F43" s="19">
        <f>weekly_all_cause_deaths_council_area[[#This Row],[Scottish Borders ]]</f>
        <v>27</v>
      </c>
      <c r="G43" s="19">
        <f>weekly_all_cause_deaths_council_area[[#This Row],[Dumfries and Galloway]]</f>
        <v>46</v>
      </c>
      <c r="H43" s="19">
        <f>weekly_all_cause_deaths_council_area[[#This Row],[Fife]]</f>
        <v>79</v>
      </c>
      <c r="I43" s="19">
        <f>SUM(weekly_all_cause_deaths_council_area[[#This Row],[Clackmannanshire]],weekly_all_cause_deaths_council_area[[#This Row],[Falkirk]],weekly_all_cause_deaths_council_area[[#This Row],[Stirling]])</f>
        <v>64</v>
      </c>
      <c r="J43" s="19">
        <f>SUM(weekly_all_cause_deaths_council_area[[#This Row],[Aberdeen City]],weekly_all_cause_deaths_council_area[[#This Row],[Aberdeenshire]],weekly_all_cause_deaths_council_area[[#This Row],[Moray]])</f>
        <v>117</v>
      </c>
      <c r="K43"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277</v>
      </c>
      <c r="L43" s="19">
        <f>SUM(weekly_all_cause_deaths_council_area[[#This Row],[Highland]],weekly_all_cause_deaths_council_area[[#This Row],[Argyll and Bute]])</f>
        <v>78</v>
      </c>
      <c r="M43" s="54">
        <f>SUM(weekly_all_cause_deaths_council_area[[#This Row],[North Lanarkshire]],weekly_all_cause_deaths_council_area[[#This Row],[South Lanarkshire]])</f>
        <v>157</v>
      </c>
      <c r="N43" s="62">
        <f>SUM(weekly_all_cause_deaths_council_area[[#This Row],[City of Edinburgh]],weekly_all_cause_deaths_council_area[[#This Row],[East Lothian]],weekly_all_cause_deaths_council_area[[#This Row],[Midlothian]],weekly_all_cause_deaths_council_area[[#This Row],[West Lothian]])</f>
        <v>172</v>
      </c>
      <c r="O43" s="2">
        <f>weekly_all_cause_deaths_council_area[[#This Row],[Orkney Islands]]</f>
        <v>5</v>
      </c>
      <c r="P43" s="62">
        <f>weekly_all_cause_deaths_council_area[[#This Row],[Shetland Islands]]</f>
        <v>2</v>
      </c>
      <c r="Q43" s="62">
        <f>SUM(weekly_all_cause_deaths_council_area[[#This Row],[Angus]],weekly_all_cause_deaths_council_area[[#This Row],[Dundee City]],weekly_all_cause_deaths_council_area[[#This Row],[Perth and Kinross]])</f>
        <v>110</v>
      </c>
      <c r="R43" s="2">
        <f>weekly_all_cause_deaths_council_area[[#This Row],[Na h-Eileanan Siar]]</f>
        <v>3</v>
      </c>
    </row>
    <row r="44" spans="1:18" ht="15.9" customHeight="1" x14ac:dyDescent="0.35">
      <c r="A44" s="14" t="s">
        <v>63</v>
      </c>
      <c r="B44" s="15">
        <v>39</v>
      </c>
      <c r="C44" s="16">
        <v>44466</v>
      </c>
      <c r="D44" s="20">
        <f>SUM(weekly_all_cause_deaths_health_board[[#This Row],[Ayrshire and Arran]:[Western Isles]])</f>
        <v>1255</v>
      </c>
      <c r="E44" s="19">
        <f>SUM(weekly_all_cause_deaths_council_area[[#This Row],[East Ayrshire]],weekly_all_cause_deaths_council_area[[#This Row],[South Ayrshire]],weekly_all_cause_deaths_council_area[[#This Row],[North Ayrshire]])</f>
        <v>108</v>
      </c>
      <c r="F44" s="19">
        <f>weekly_all_cause_deaths_council_area[[#This Row],[Scottish Borders ]]</f>
        <v>42</v>
      </c>
      <c r="G44" s="19">
        <f>weekly_all_cause_deaths_council_area[[#This Row],[Dumfries and Galloway]]</f>
        <v>42</v>
      </c>
      <c r="H44" s="19">
        <f>weekly_all_cause_deaths_council_area[[#This Row],[Fife]]</f>
        <v>95</v>
      </c>
      <c r="I44" s="19">
        <f>SUM(weekly_all_cause_deaths_council_area[[#This Row],[Clackmannanshire]],weekly_all_cause_deaths_council_area[[#This Row],[Falkirk]],weekly_all_cause_deaths_council_area[[#This Row],[Stirling]])</f>
        <v>77</v>
      </c>
      <c r="J44" s="19">
        <f>SUM(weekly_all_cause_deaths_council_area[[#This Row],[Aberdeen City]],weekly_all_cause_deaths_council_area[[#This Row],[Aberdeenshire]],weekly_all_cause_deaths_council_area[[#This Row],[Moray]])</f>
        <v>121</v>
      </c>
      <c r="K44"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242</v>
      </c>
      <c r="L44" s="19">
        <f>SUM(weekly_all_cause_deaths_council_area[[#This Row],[Highland]],weekly_all_cause_deaths_council_area[[#This Row],[Argyll and Bute]])</f>
        <v>71</v>
      </c>
      <c r="M44" s="54">
        <f>SUM(weekly_all_cause_deaths_council_area[[#This Row],[North Lanarkshire]],weekly_all_cause_deaths_council_area[[#This Row],[South Lanarkshire]])</f>
        <v>147</v>
      </c>
      <c r="N44" s="62">
        <f>SUM(weekly_all_cause_deaths_council_area[[#This Row],[City of Edinburgh]],weekly_all_cause_deaths_council_area[[#This Row],[East Lothian]],weekly_all_cause_deaths_council_area[[#This Row],[Midlothian]],weekly_all_cause_deaths_council_area[[#This Row],[West Lothian]])</f>
        <v>185</v>
      </c>
      <c r="O44" s="2">
        <f>weekly_all_cause_deaths_council_area[[#This Row],[Orkney Islands]]</f>
        <v>7</v>
      </c>
      <c r="P44" s="62">
        <f>weekly_all_cause_deaths_council_area[[#This Row],[Shetland Islands]]</f>
        <v>6</v>
      </c>
      <c r="Q44" s="62">
        <f>SUM(weekly_all_cause_deaths_council_area[[#This Row],[Angus]],weekly_all_cause_deaths_council_area[[#This Row],[Dundee City]],weekly_all_cause_deaths_council_area[[#This Row],[Perth and Kinross]])</f>
        <v>103</v>
      </c>
      <c r="R44" s="2">
        <f>weekly_all_cause_deaths_council_area[[#This Row],[Na h-Eileanan Siar]]</f>
        <v>9</v>
      </c>
    </row>
    <row r="45" spans="1:18" ht="15.9" customHeight="1" x14ac:dyDescent="0.35">
      <c r="A45" s="14" t="s">
        <v>63</v>
      </c>
      <c r="B45" s="15">
        <v>40</v>
      </c>
      <c r="C45" s="16">
        <v>44473</v>
      </c>
      <c r="D45" s="20">
        <f>SUM(weekly_all_cause_deaths_health_board[[#This Row],[Ayrshire and Arran]:[Western Isles]])</f>
        <v>1368</v>
      </c>
      <c r="E45" s="19">
        <f>SUM(weekly_all_cause_deaths_council_area[[#This Row],[East Ayrshire]],weekly_all_cause_deaths_council_area[[#This Row],[South Ayrshire]],weekly_all_cause_deaths_council_area[[#This Row],[North Ayrshire]])</f>
        <v>123</v>
      </c>
      <c r="F45" s="19">
        <f>weekly_all_cause_deaths_council_area[[#This Row],[Scottish Borders ]]</f>
        <v>30</v>
      </c>
      <c r="G45" s="19">
        <f>weekly_all_cause_deaths_council_area[[#This Row],[Dumfries and Galloway]]</f>
        <v>45</v>
      </c>
      <c r="H45" s="19">
        <f>weekly_all_cause_deaths_council_area[[#This Row],[Fife]]</f>
        <v>91</v>
      </c>
      <c r="I45" s="19">
        <f>SUM(weekly_all_cause_deaths_council_area[[#This Row],[Clackmannanshire]],weekly_all_cause_deaths_council_area[[#This Row],[Falkirk]],weekly_all_cause_deaths_council_area[[#This Row],[Stirling]])</f>
        <v>65</v>
      </c>
      <c r="J45" s="19">
        <f>SUM(weekly_all_cause_deaths_council_area[[#This Row],[Aberdeen City]],weekly_all_cause_deaths_council_area[[#This Row],[Aberdeenshire]],weekly_all_cause_deaths_council_area[[#This Row],[Moray]])</f>
        <v>129</v>
      </c>
      <c r="K45"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315</v>
      </c>
      <c r="L45" s="19">
        <f>SUM(weekly_all_cause_deaths_council_area[[#This Row],[Highland]],weekly_all_cause_deaths_council_area[[#This Row],[Argyll and Bute]])</f>
        <v>91</v>
      </c>
      <c r="M45" s="54">
        <f>SUM(weekly_all_cause_deaths_council_area[[#This Row],[North Lanarkshire]],weekly_all_cause_deaths_council_area[[#This Row],[South Lanarkshire]])</f>
        <v>174</v>
      </c>
      <c r="N45" s="62">
        <f>SUM(weekly_all_cause_deaths_council_area[[#This Row],[City of Edinburgh]],weekly_all_cause_deaths_council_area[[#This Row],[East Lothian]],weekly_all_cause_deaths_council_area[[#This Row],[Midlothian]],weekly_all_cause_deaths_council_area[[#This Row],[West Lothian]])</f>
        <v>179</v>
      </c>
      <c r="O45" s="2">
        <f>weekly_all_cause_deaths_council_area[[#This Row],[Orkney Islands]]</f>
        <v>8</v>
      </c>
      <c r="P45" s="62">
        <f>weekly_all_cause_deaths_council_area[[#This Row],[Shetland Islands]]</f>
        <v>5</v>
      </c>
      <c r="Q45" s="62">
        <f>SUM(weekly_all_cause_deaths_council_area[[#This Row],[Angus]],weekly_all_cause_deaths_council_area[[#This Row],[Dundee City]],weekly_all_cause_deaths_council_area[[#This Row],[Perth and Kinross]])</f>
        <v>101</v>
      </c>
      <c r="R45" s="2">
        <f>weekly_all_cause_deaths_council_area[[#This Row],[Na h-Eileanan Siar]]</f>
        <v>12</v>
      </c>
    </row>
    <row r="46" spans="1:18" ht="15.9" customHeight="1" x14ac:dyDescent="0.35">
      <c r="A46" s="14" t="s">
        <v>63</v>
      </c>
      <c r="B46" s="15">
        <v>41</v>
      </c>
      <c r="C46" s="16">
        <v>44480</v>
      </c>
      <c r="D46" s="20">
        <f>SUM(weekly_all_cause_deaths_health_board[[#This Row],[Ayrshire and Arran]:[Western Isles]])</f>
        <v>1345</v>
      </c>
      <c r="E46" s="19">
        <f>SUM(weekly_all_cause_deaths_council_area[[#This Row],[East Ayrshire]],weekly_all_cause_deaths_council_area[[#This Row],[South Ayrshire]],weekly_all_cause_deaths_council_area[[#This Row],[North Ayrshire]])</f>
        <v>125</v>
      </c>
      <c r="F46" s="19">
        <f>weekly_all_cause_deaths_council_area[[#This Row],[Scottish Borders ]]</f>
        <v>25</v>
      </c>
      <c r="G46" s="19">
        <f>weekly_all_cause_deaths_council_area[[#This Row],[Dumfries and Galloway]]</f>
        <v>40</v>
      </c>
      <c r="H46" s="19">
        <f>weekly_all_cause_deaths_council_area[[#This Row],[Fife]]</f>
        <v>106</v>
      </c>
      <c r="I46" s="19">
        <f>SUM(weekly_all_cause_deaths_council_area[[#This Row],[Clackmannanshire]],weekly_all_cause_deaths_council_area[[#This Row],[Falkirk]],weekly_all_cause_deaths_council_area[[#This Row],[Stirling]])</f>
        <v>74</v>
      </c>
      <c r="J46" s="19">
        <f>SUM(weekly_all_cause_deaths_council_area[[#This Row],[Aberdeen City]],weekly_all_cause_deaths_council_area[[#This Row],[Aberdeenshire]],weekly_all_cause_deaths_council_area[[#This Row],[Moray]])</f>
        <v>125</v>
      </c>
      <c r="K46"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298</v>
      </c>
      <c r="L46" s="19">
        <f>SUM(weekly_all_cause_deaths_council_area[[#This Row],[Highland]],weekly_all_cause_deaths_council_area[[#This Row],[Argyll and Bute]])</f>
        <v>74</v>
      </c>
      <c r="M46" s="54">
        <f>SUM(weekly_all_cause_deaths_council_area[[#This Row],[North Lanarkshire]],weekly_all_cause_deaths_council_area[[#This Row],[South Lanarkshire]])</f>
        <v>168</v>
      </c>
      <c r="N46" s="62">
        <f>SUM(weekly_all_cause_deaths_council_area[[#This Row],[City of Edinburgh]],weekly_all_cause_deaths_council_area[[#This Row],[East Lothian]],weekly_all_cause_deaths_council_area[[#This Row],[Midlothian]],weekly_all_cause_deaths_council_area[[#This Row],[West Lothian]])</f>
        <v>206</v>
      </c>
      <c r="O46" s="2">
        <f>weekly_all_cause_deaths_council_area[[#This Row],[Orkney Islands]]</f>
        <v>4</v>
      </c>
      <c r="P46" s="62">
        <f>weekly_all_cause_deaths_council_area[[#This Row],[Shetland Islands]]</f>
        <v>2</v>
      </c>
      <c r="Q46" s="62">
        <f>SUM(weekly_all_cause_deaths_council_area[[#This Row],[Angus]],weekly_all_cause_deaths_council_area[[#This Row],[Dundee City]],weekly_all_cause_deaths_council_area[[#This Row],[Perth and Kinross]])</f>
        <v>89</v>
      </c>
      <c r="R46" s="2">
        <f>weekly_all_cause_deaths_council_area[[#This Row],[Na h-Eileanan Siar]]</f>
        <v>9</v>
      </c>
    </row>
    <row r="47" spans="1:18" ht="15.9" customHeight="1" x14ac:dyDescent="0.35">
      <c r="A47" s="14" t="s">
        <v>63</v>
      </c>
      <c r="B47" s="15">
        <v>42</v>
      </c>
      <c r="C47" s="16">
        <v>44487</v>
      </c>
      <c r="D47" s="20">
        <f>SUM(weekly_all_cause_deaths_health_board[[#This Row],[Ayrshire and Arran]:[Western Isles]])</f>
        <v>1323</v>
      </c>
      <c r="E47" s="19">
        <f>SUM(weekly_all_cause_deaths_council_area[[#This Row],[East Ayrshire]],weekly_all_cause_deaths_council_area[[#This Row],[South Ayrshire]],weekly_all_cause_deaths_council_area[[#This Row],[North Ayrshire]])</f>
        <v>108</v>
      </c>
      <c r="F47" s="19">
        <f>weekly_all_cause_deaths_council_area[[#This Row],[Scottish Borders ]]</f>
        <v>27</v>
      </c>
      <c r="G47" s="19">
        <f>weekly_all_cause_deaths_council_area[[#This Row],[Dumfries and Galloway]]</f>
        <v>38</v>
      </c>
      <c r="H47" s="19">
        <f>weekly_all_cause_deaths_council_area[[#This Row],[Fife]]</f>
        <v>114</v>
      </c>
      <c r="I47" s="19">
        <f>SUM(weekly_all_cause_deaths_council_area[[#This Row],[Clackmannanshire]],weekly_all_cause_deaths_council_area[[#This Row],[Falkirk]],weekly_all_cause_deaths_council_area[[#This Row],[Stirling]])</f>
        <v>87</v>
      </c>
      <c r="J47" s="19">
        <f>SUM(weekly_all_cause_deaths_council_area[[#This Row],[Aberdeen City]],weekly_all_cause_deaths_council_area[[#This Row],[Aberdeenshire]],weekly_all_cause_deaths_council_area[[#This Row],[Moray]])</f>
        <v>116</v>
      </c>
      <c r="K47"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285</v>
      </c>
      <c r="L47" s="19">
        <f>SUM(weekly_all_cause_deaths_council_area[[#This Row],[Highland]],weekly_all_cause_deaths_council_area[[#This Row],[Argyll and Bute]])</f>
        <v>81</v>
      </c>
      <c r="M47" s="54">
        <f>SUM(weekly_all_cause_deaths_council_area[[#This Row],[North Lanarkshire]],weekly_all_cause_deaths_council_area[[#This Row],[South Lanarkshire]])</f>
        <v>174</v>
      </c>
      <c r="N47" s="62">
        <f>SUM(weekly_all_cause_deaths_council_area[[#This Row],[City of Edinburgh]],weekly_all_cause_deaths_council_area[[#This Row],[East Lothian]],weekly_all_cause_deaths_council_area[[#This Row],[Midlothian]],weekly_all_cause_deaths_council_area[[#This Row],[West Lothian]])</f>
        <v>152</v>
      </c>
      <c r="O47" s="2">
        <f>weekly_all_cause_deaths_council_area[[#This Row],[Orkney Islands]]</f>
        <v>4</v>
      </c>
      <c r="P47" s="62">
        <f>weekly_all_cause_deaths_council_area[[#This Row],[Shetland Islands]]</f>
        <v>9</v>
      </c>
      <c r="Q47" s="62">
        <f>SUM(weekly_all_cause_deaths_council_area[[#This Row],[Angus]],weekly_all_cause_deaths_council_area[[#This Row],[Dundee City]],weekly_all_cause_deaths_council_area[[#This Row],[Perth and Kinross]])</f>
        <v>118</v>
      </c>
      <c r="R47" s="2">
        <f>weekly_all_cause_deaths_council_area[[#This Row],[Na h-Eileanan Siar]]</f>
        <v>10</v>
      </c>
    </row>
    <row r="48" spans="1:18" ht="15.9" customHeight="1" x14ac:dyDescent="0.35">
      <c r="A48" s="14" t="s">
        <v>63</v>
      </c>
      <c r="B48" s="15">
        <v>43</v>
      </c>
      <c r="C48" s="16">
        <v>44494</v>
      </c>
      <c r="D48" s="20">
        <f>SUM(weekly_all_cause_deaths_health_board[[#This Row],[Ayrshire and Arran]:[Western Isles]])</f>
        <v>1342</v>
      </c>
      <c r="E48" s="19">
        <f>SUM(weekly_all_cause_deaths_council_area[[#This Row],[East Ayrshire]],weekly_all_cause_deaths_council_area[[#This Row],[South Ayrshire]],weekly_all_cause_deaths_council_area[[#This Row],[North Ayrshire]])</f>
        <v>112</v>
      </c>
      <c r="F48" s="19">
        <f>weekly_all_cause_deaths_council_area[[#This Row],[Scottish Borders ]]</f>
        <v>30</v>
      </c>
      <c r="G48" s="19">
        <f>weekly_all_cause_deaths_council_area[[#This Row],[Dumfries and Galloway]]</f>
        <v>51</v>
      </c>
      <c r="H48" s="19">
        <f>weekly_all_cause_deaths_council_area[[#This Row],[Fife]]</f>
        <v>99</v>
      </c>
      <c r="I48" s="19">
        <f>SUM(weekly_all_cause_deaths_council_area[[#This Row],[Clackmannanshire]],weekly_all_cause_deaths_council_area[[#This Row],[Falkirk]],weekly_all_cause_deaths_council_area[[#This Row],[Stirling]])</f>
        <v>91</v>
      </c>
      <c r="J48" s="19">
        <f>SUM(weekly_all_cause_deaths_council_area[[#This Row],[Aberdeen City]],weekly_all_cause_deaths_council_area[[#This Row],[Aberdeenshire]],weekly_all_cause_deaths_council_area[[#This Row],[Moray]])</f>
        <v>132</v>
      </c>
      <c r="K48"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262</v>
      </c>
      <c r="L48" s="19">
        <f>SUM(weekly_all_cause_deaths_council_area[[#This Row],[Highland]],weekly_all_cause_deaths_council_area[[#This Row],[Argyll and Bute]])</f>
        <v>84</v>
      </c>
      <c r="M48" s="54">
        <f>SUM(weekly_all_cause_deaths_council_area[[#This Row],[North Lanarkshire]],weekly_all_cause_deaths_council_area[[#This Row],[South Lanarkshire]])</f>
        <v>179</v>
      </c>
      <c r="N48" s="62">
        <f>SUM(weekly_all_cause_deaths_council_area[[#This Row],[City of Edinburgh]],weekly_all_cause_deaths_council_area[[#This Row],[East Lothian]],weekly_all_cause_deaths_council_area[[#This Row],[Midlothian]],weekly_all_cause_deaths_council_area[[#This Row],[West Lothian]])</f>
        <v>176</v>
      </c>
      <c r="O48" s="2">
        <f>weekly_all_cause_deaths_council_area[[#This Row],[Orkney Islands]]</f>
        <v>3</v>
      </c>
      <c r="P48" s="62">
        <f>weekly_all_cause_deaths_council_area[[#This Row],[Shetland Islands]]</f>
        <v>4</v>
      </c>
      <c r="Q48" s="62">
        <f>SUM(weekly_all_cause_deaths_council_area[[#This Row],[Angus]],weekly_all_cause_deaths_council_area[[#This Row],[Dundee City]],weekly_all_cause_deaths_council_area[[#This Row],[Perth and Kinross]])</f>
        <v>114</v>
      </c>
      <c r="R48" s="2">
        <f>weekly_all_cause_deaths_council_area[[#This Row],[Na h-Eileanan Siar]]</f>
        <v>5</v>
      </c>
    </row>
    <row r="49" spans="1:18" ht="15.9" customHeight="1" x14ac:dyDescent="0.35">
      <c r="A49" s="14" t="s">
        <v>63</v>
      </c>
      <c r="B49" s="15">
        <v>44</v>
      </c>
      <c r="C49" s="16">
        <v>44501</v>
      </c>
      <c r="D49" s="21">
        <f>SUM(weekly_all_cause_deaths_health_board[[#This Row],[Ayrshire and Arran]:[Western Isles]])</f>
        <v>1298</v>
      </c>
      <c r="E49" s="25">
        <f>SUM(weekly_all_cause_deaths_council_area[[#This Row],[East Ayrshire]],weekly_all_cause_deaths_council_area[[#This Row],[South Ayrshire]],weekly_all_cause_deaths_council_area[[#This Row],[North Ayrshire]])</f>
        <v>126</v>
      </c>
      <c r="F49" s="25">
        <f>weekly_all_cause_deaths_council_area[[#This Row],[Scottish Borders ]]</f>
        <v>33</v>
      </c>
      <c r="G49" s="25">
        <f>weekly_all_cause_deaths_council_area[[#This Row],[Dumfries and Galloway]]</f>
        <v>42</v>
      </c>
      <c r="H49" s="25">
        <f>weekly_all_cause_deaths_council_area[[#This Row],[Fife]]</f>
        <v>102</v>
      </c>
      <c r="I49" s="25">
        <f>SUM(weekly_all_cause_deaths_council_area[[#This Row],[Clackmannanshire]],weekly_all_cause_deaths_council_area[[#This Row],[Falkirk]],weekly_all_cause_deaths_council_area[[#This Row],[Stirling]])</f>
        <v>74</v>
      </c>
      <c r="J49" s="25">
        <f>SUM(weekly_all_cause_deaths_council_area[[#This Row],[Aberdeen City]],weekly_all_cause_deaths_council_area[[#This Row],[Aberdeenshire]],weekly_all_cause_deaths_council_area[[#This Row],[Moray]])</f>
        <v>125</v>
      </c>
      <c r="K49"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269</v>
      </c>
      <c r="L49" s="25">
        <f>SUM(weekly_all_cause_deaths_council_area[[#This Row],[Highland]],weekly_all_cause_deaths_council_area[[#This Row],[Argyll and Bute]])</f>
        <v>85</v>
      </c>
      <c r="M49" s="54">
        <f>SUM(weekly_all_cause_deaths_council_area[[#This Row],[North Lanarkshire]],weekly_all_cause_deaths_council_area[[#This Row],[South Lanarkshire]])</f>
        <v>157</v>
      </c>
      <c r="N49" s="62">
        <f>SUM(weekly_all_cause_deaths_council_area[[#This Row],[City of Edinburgh]],weekly_all_cause_deaths_council_area[[#This Row],[East Lothian]],weekly_all_cause_deaths_council_area[[#This Row],[Midlothian]],weekly_all_cause_deaths_council_area[[#This Row],[West Lothian]])</f>
        <v>156</v>
      </c>
      <c r="O49" s="2">
        <f>weekly_all_cause_deaths_council_area[[#This Row],[Orkney Islands]]</f>
        <v>4</v>
      </c>
      <c r="P49" s="62">
        <f>weekly_all_cause_deaths_council_area[[#This Row],[Shetland Islands]]</f>
        <v>3</v>
      </c>
      <c r="Q49" s="62">
        <f>SUM(weekly_all_cause_deaths_council_area[[#This Row],[Angus]],weekly_all_cause_deaths_council_area[[#This Row],[Dundee City]],weekly_all_cause_deaths_council_area[[#This Row],[Perth and Kinross]])</f>
        <v>113</v>
      </c>
      <c r="R49" s="2">
        <f>weekly_all_cause_deaths_council_area[[#This Row],[Na h-Eileanan Siar]]</f>
        <v>9</v>
      </c>
    </row>
    <row r="50" spans="1:18" ht="15.9" customHeight="1" x14ac:dyDescent="0.35">
      <c r="A50" s="14" t="s">
        <v>63</v>
      </c>
      <c r="B50" s="15">
        <v>45</v>
      </c>
      <c r="C50" s="16">
        <v>44508</v>
      </c>
      <c r="D50" s="20">
        <f>SUM(weekly_all_cause_deaths_health_board[[#This Row],[Ayrshire and Arran]:[Western Isles]])</f>
        <v>1338</v>
      </c>
      <c r="E50" s="19">
        <f>SUM(weekly_all_cause_deaths_council_area[[#This Row],[East Ayrshire]],weekly_all_cause_deaths_council_area[[#This Row],[South Ayrshire]],weekly_all_cause_deaths_council_area[[#This Row],[North Ayrshire]])</f>
        <v>120</v>
      </c>
      <c r="F50" s="19">
        <f>weekly_all_cause_deaths_council_area[[#This Row],[Scottish Borders ]]</f>
        <v>25</v>
      </c>
      <c r="G50" s="19">
        <f>weekly_all_cause_deaths_council_area[[#This Row],[Dumfries and Galloway]]</f>
        <v>35</v>
      </c>
      <c r="H50" s="19">
        <f>weekly_all_cause_deaths_council_area[[#This Row],[Fife]]</f>
        <v>100</v>
      </c>
      <c r="I50" s="19">
        <f>SUM(weekly_all_cause_deaths_council_area[[#This Row],[Clackmannanshire]],weekly_all_cause_deaths_council_area[[#This Row],[Falkirk]],weekly_all_cause_deaths_council_area[[#This Row],[Stirling]])</f>
        <v>78</v>
      </c>
      <c r="J50" s="19">
        <f>SUM(weekly_all_cause_deaths_council_area[[#This Row],[Aberdeen City]],weekly_all_cause_deaths_council_area[[#This Row],[Aberdeenshire]],weekly_all_cause_deaths_council_area[[#This Row],[Moray]])</f>
        <v>115</v>
      </c>
      <c r="K50"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268</v>
      </c>
      <c r="L50" s="19">
        <f>SUM(weekly_all_cause_deaths_council_area[[#This Row],[Highland]],weekly_all_cause_deaths_council_area[[#This Row],[Argyll and Bute]])</f>
        <v>91</v>
      </c>
      <c r="M50" s="54">
        <f>SUM(weekly_all_cause_deaths_council_area[[#This Row],[North Lanarkshire]],weekly_all_cause_deaths_council_area[[#This Row],[South Lanarkshire]])</f>
        <v>189</v>
      </c>
      <c r="N50" s="62">
        <f>SUM(weekly_all_cause_deaths_council_area[[#This Row],[City of Edinburgh]],weekly_all_cause_deaths_council_area[[#This Row],[East Lothian]],weekly_all_cause_deaths_council_area[[#This Row],[Midlothian]],weekly_all_cause_deaths_council_area[[#This Row],[West Lothian]])</f>
        <v>181</v>
      </c>
      <c r="O50" s="2">
        <f>weekly_all_cause_deaths_council_area[[#This Row],[Orkney Islands]]</f>
        <v>3</v>
      </c>
      <c r="P50" s="62">
        <f>weekly_all_cause_deaths_council_area[[#This Row],[Shetland Islands]]</f>
        <v>3</v>
      </c>
      <c r="Q50" s="62">
        <f>SUM(weekly_all_cause_deaths_council_area[[#This Row],[Angus]],weekly_all_cause_deaths_council_area[[#This Row],[Dundee City]],weekly_all_cause_deaths_council_area[[#This Row],[Perth and Kinross]])</f>
        <v>122</v>
      </c>
      <c r="R50" s="2">
        <f>weekly_all_cause_deaths_council_area[[#This Row],[Na h-Eileanan Siar]]</f>
        <v>8</v>
      </c>
    </row>
    <row r="51" spans="1:18" ht="15.9" customHeight="1" x14ac:dyDescent="0.35">
      <c r="A51" s="14" t="s">
        <v>63</v>
      </c>
      <c r="B51" s="15">
        <v>46</v>
      </c>
      <c r="C51" s="16">
        <v>44515</v>
      </c>
      <c r="D51" s="3">
        <f>SUM(weekly_all_cause_deaths_health_board[[#This Row],[Ayrshire and Arran]:[Western Isles]])</f>
        <v>1277</v>
      </c>
      <c r="E51" s="19">
        <f>SUM(weekly_all_cause_deaths_council_area[[#This Row],[East Ayrshire]],weekly_all_cause_deaths_council_area[[#This Row],[South Ayrshire]],weekly_all_cause_deaths_council_area[[#This Row],[North Ayrshire]])</f>
        <v>103</v>
      </c>
      <c r="F51" s="19">
        <f>weekly_all_cause_deaths_council_area[[#This Row],[Scottish Borders ]]</f>
        <v>21</v>
      </c>
      <c r="G51" s="19">
        <f>weekly_all_cause_deaths_council_area[[#This Row],[Dumfries and Galloway]]</f>
        <v>48</v>
      </c>
      <c r="H51" s="19">
        <f>weekly_all_cause_deaths_council_area[[#This Row],[Fife]]</f>
        <v>99</v>
      </c>
      <c r="I51" s="19">
        <f>SUM(weekly_all_cause_deaths_council_area[[#This Row],[Clackmannanshire]],weekly_all_cause_deaths_council_area[[#This Row],[Falkirk]],weekly_all_cause_deaths_council_area[[#This Row],[Stirling]])</f>
        <v>88</v>
      </c>
      <c r="J51" s="19">
        <f>SUM(weekly_all_cause_deaths_council_area[[#This Row],[Aberdeen City]],weekly_all_cause_deaths_council_area[[#This Row],[Aberdeenshire]],weekly_all_cause_deaths_council_area[[#This Row],[Moray]])</f>
        <v>119</v>
      </c>
      <c r="K51" s="19">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266</v>
      </c>
      <c r="L51" s="19">
        <f>SUM(weekly_all_cause_deaths_council_area[[#This Row],[Highland]],weekly_all_cause_deaths_council_area[[#This Row],[Argyll and Bute]])</f>
        <v>75</v>
      </c>
      <c r="M51" s="54">
        <f>SUM(weekly_all_cause_deaths_council_area[[#This Row],[North Lanarkshire]],weekly_all_cause_deaths_council_area[[#This Row],[South Lanarkshire]])</f>
        <v>160</v>
      </c>
      <c r="N51" s="62">
        <f>SUM(weekly_all_cause_deaths_council_area[[#This Row],[City of Edinburgh]],weekly_all_cause_deaths_council_area[[#This Row],[East Lothian]],weekly_all_cause_deaths_council_area[[#This Row],[Midlothian]],weekly_all_cause_deaths_council_area[[#This Row],[West Lothian]])</f>
        <v>169</v>
      </c>
      <c r="O51" s="2">
        <f>weekly_all_cause_deaths_council_area[[#This Row],[Orkney Islands]]</f>
        <v>2</v>
      </c>
      <c r="P51" s="62">
        <f>weekly_all_cause_deaths_council_area[[#This Row],[Shetland Islands]]</f>
        <v>6</v>
      </c>
      <c r="Q51" s="62">
        <f>SUM(weekly_all_cause_deaths_council_area[[#This Row],[Angus]],weekly_all_cause_deaths_council_area[[#This Row],[Dundee City]],weekly_all_cause_deaths_council_area[[#This Row],[Perth and Kinross]])</f>
        <v>117</v>
      </c>
      <c r="R51" s="2">
        <f>weekly_all_cause_deaths_council_area[[#This Row],[Na h-Eileanan Siar]]</f>
        <v>4</v>
      </c>
    </row>
    <row r="52" spans="1:18" ht="15.9" customHeight="1" x14ac:dyDescent="0.35">
      <c r="A52" s="14" t="s">
        <v>63</v>
      </c>
      <c r="B52" s="15">
        <v>47</v>
      </c>
      <c r="C52" s="16">
        <v>44522</v>
      </c>
      <c r="D52" s="21">
        <f>SUM(weekly_all_cause_deaths_health_board[[#This Row],[Ayrshire and Arran]:[Western Isles]])</f>
        <v>1286</v>
      </c>
      <c r="E52" s="25">
        <f>SUM(weekly_all_cause_deaths_council_area[[#This Row],[East Ayrshire]],weekly_all_cause_deaths_council_area[[#This Row],[South Ayrshire]],weekly_all_cause_deaths_council_area[[#This Row],[North Ayrshire]])</f>
        <v>103</v>
      </c>
      <c r="F52" s="25">
        <f>weekly_all_cause_deaths_council_area[[#This Row],[Scottish Borders ]]</f>
        <v>22</v>
      </c>
      <c r="G52" s="25">
        <f>weekly_all_cause_deaths_council_area[[#This Row],[Dumfries and Galloway]]</f>
        <v>41</v>
      </c>
      <c r="H52" s="25">
        <f>weekly_all_cause_deaths_council_area[[#This Row],[Fife]]</f>
        <v>94</v>
      </c>
      <c r="I52" s="25">
        <f>SUM(weekly_all_cause_deaths_council_area[[#This Row],[Clackmannanshire]],weekly_all_cause_deaths_council_area[[#This Row],[Falkirk]],weekly_all_cause_deaths_council_area[[#This Row],[Stirling]])</f>
        <v>76</v>
      </c>
      <c r="J52" s="25">
        <f>SUM(weekly_all_cause_deaths_council_area[[#This Row],[Aberdeen City]],weekly_all_cause_deaths_council_area[[#This Row],[Aberdeenshire]],weekly_all_cause_deaths_council_area[[#This Row],[Moray]])</f>
        <v>124</v>
      </c>
      <c r="K52"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289</v>
      </c>
      <c r="L52" s="25">
        <f>SUM(weekly_all_cause_deaths_council_area[[#This Row],[Highland]],weekly_all_cause_deaths_council_area[[#This Row],[Argyll and Bute]])</f>
        <v>90</v>
      </c>
      <c r="M52" s="54">
        <f>SUM(weekly_all_cause_deaths_council_area[[#This Row],[North Lanarkshire]],weekly_all_cause_deaths_council_area[[#This Row],[South Lanarkshire]])</f>
        <v>148</v>
      </c>
      <c r="N52" s="62">
        <f>SUM(weekly_all_cause_deaths_council_area[[#This Row],[City of Edinburgh]],weekly_all_cause_deaths_council_area[[#This Row],[East Lothian]],weekly_all_cause_deaths_council_area[[#This Row],[Midlothian]],weekly_all_cause_deaths_council_area[[#This Row],[West Lothian]])</f>
        <v>166</v>
      </c>
      <c r="O52" s="2">
        <f>weekly_all_cause_deaths_council_area[[#This Row],[Orkney Islands]]</f>
        <v>6</v>
      </c>
      <c r="P52" s="62">
        <f>weekly_all_cause_deaths_council_area[[#This Row],[Shetland Islands]]</f>
        <v>2</v>
      </c>
      <c r="Q52" s="62">
        <f>SUM(weekly_all_cause_deaths_council_area[[#This Row],[Angus]],weekly_all_cause_deaths_council_area[[#This Row],[Dundee City]],weekly_all_cause_deaths_council_area[[#This Row],[Perth and Kinross]])</f>
        <v>115</v>
      </c>
      <c r="R52" s="2">
        <f>weekly_all_cause_deaths_council_area[[#This Row],[Na h-Eileanan Siar]]</f>
        <v>10</v>
      </c>
    </row>
    <row r="53" spans="1:18" ht="15.9" customHeight="1" x14ac:dyDescent="0.35">
      <c r="A53" s="14" t="s">
        <v>63</v>
      </c>
      <c r="B53" s="15">
        <v>48</v>
      </c>
      <c r="C53" s="16">
        <v>44529</v>
      </c>
      <c r="D53" s="21">
        <f>SUM(weekly_all_cause_deaths_health_board[[#This Row],[Ayrshire and Arran]:[Western Isles]])</f>
        <v>1333</v>
      </c>
      <c r="E53" s="54">
        <f>SUM(weekly_all_cause_deaths_council_area[[#This Row],[East Ayrshire]],weekly_all_cause_deaths_council_area[[#This Row],[South Ayrshire]],weekly_all_cause_deaths_council_area[[#This Row],[North Ayrshire]])</f>
        <v>107</v>
      </c>
      <c r="F53" s="54">
        <f>weekly_all_cause_deaths_council_area[[#This Row],[Scottish Borders ]]</f>
        <v>28</v>
      </c>
      <c r="G53" s="54">
        <f>weekly_all_cause_deaths_council_area[[#This Row],[Dumfries and Galloway]]</f>
        <v>53</v>
      </c>
      <c r="H53" s="54">
        <f>weekly_all_cause_deaths_council_area[[#This Row],[Fife]]</f>
        <v>95</v>
      </c>
      <c r="I53" s="54">
        <f>SUM(weekly_all_cause_deaths_council_area[[#This Row],[Clackmannanshire]],weekly_all_cause_deaths_council_area[[#This Row],[Falkirk]],weekly_all_cause_deaths_council_area[[#This Row],[Stirling]])</f>
        <v>85</v>
      </c>
      <c r="J53" s="54">
        <f>SUM(weekly_all_cause_deaths_council_area[[#This Row],[Aberdeen City]],weekly_all_cause_deaths_council_area[[#This Row],[Aberdeenshire]],weekly_all_cause_deaths_council_area[[#This Row],[Moray]])</f>
        <v>122</v>
      </c>
      <c r="K53" s="54">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279</v>
      </c>
      <c r="L53" s="54">
        <f>SUM(weekly_all_cause_deaths_council_area[[#This Row],[Highland]],weekly_all_cause_deaths_council_area[[#This Row],[Argyll and Bute]])</f>
        <v>79</v>
      </c>
      <c r="M53" s="54">
        <f>SUM(weekly_all_cause_deaths_council_area[[#This Row],[North Lanarkshire]],weekly_all_cause_deaths_council_area[[#This Row],[South Lanarkshire]])</f>
        <v>162</v>
      </c>
      <c r="N53" s="62">
        <f>SUM(weekly_all_cause_deaths_council_area[[#This Row],[City of Edinburgh]],weekly_all_cause_deaths_council_area[[#This Row],[East Lothian]],weekly_all_cause_deaths_council_area[[#This Row],[Midlothian]],weekly_all_cause_deaths_council_area[[#This Row],[West Lothian]])</f>
        <v>180</v>
      </c>
      <c r="O53" s="2">
        <f>weekly_all_cause_deaths_council_area[[#This Row],[Orkney Islands]]</f>
        <v>9</v>
      </c>
      <c r="P53" s="62">
        <f>weekly_all_cause_deaths_council_area[[#This Row],[Shetland Islands]]</f>
        <v>6</v>
      </c>
      <c r="Q53" s="62">
        <f>SUM(weekly_all_cause_deaths_council_area[[#This Row],[Angus]],weekly_all_cause_deaths_council_area[[#This Row],[Dundee City]],weekly_all_cause_deaths_council_area[[#This Row],[Perth and Kinross]])</f>
        <v>118</v>
      </c>
      <c r="R53" s="2">
        <f>weekly_all_cause_deaths_council_area[[#This Row],[Na h-Eileanan Siar]]</f>
        <v>10</v>
      </c>
    </row>
    <row r="54" spans="1:18" ht="15.9" customHeight="1" x14ac:dyDescent="0.35">
      <c r="A54" s="14" t="s">
        <v>63</v>
      </c>
      <c r="B54" s="15">
        <v>49</v>
      </c>
      <c r="C54" s="16">
        <v>44536</v>
      </c>
      <c r="D54" s="21">
        <f>SUM(weekly_all_cause_deaths_health_board[[#This Row],[Ayrshire and Arran]:[Western Isles]])</f>
        <v>1326</v>
      </c>
      <c r="E54" s="54">
        <f>SUM(weekly_all_cause_deaths_council_area[[#This Row],[East Ayrshire]],weekly_all_cause_deaths_council_area[[#This Row],[South Ayrshire]],weekly_all_cause_deaths_council_area[[#This Row],[North Ayrshire]])</f>
        <v>108</v>
      </c>
      <c r="F54" s="54">
        <f>weekly_all_cause_deaths_council_area[[#This Row],[Scottish Borders ]]</f>
        <v>37</v>
      </c>
      <c r="G54" s="54">
        <f>weekly_all_cause_deaths_council_area[[#This Row],[Dumfries and Galloway]]</f>
        <v>43</v>
      </c>
      <c r="H54" s="54">
        <f>weekly_all_cause_deaths_council_area[[#This Row],[Fife]]</f>
        <v>92</v>
      </c>
      <c r="I54" s="54">
        <f>SUM(weekly_all_cause_deaths_council_area[[#This Row],[Clackmannanshire]],weekly_all_cause_deaths_council_area[[#This Row],[Falkirk]],weekly_all_cause_deaths_council_area[[#This Row],[Stirling]])</f>
        <v>78</v>
      </c>
      <c r="J54" s="54">
        <f>SUM(weekly_all_cause_deaths_council_area[[#This Row],[Aberdeen City]],weekly_all_cause_deaths_council_area[[#This Row],[Aberdeenshire]],weekly_all_cause_deaths_council_area[[#This Row],[Moray]])</f>
        <v>134</v>
      </c>
      <c r="K54" s="54">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265</v>
      </c>
      <c r="L54" s="54">
        <f>SUM(weekly_all_cause_deaths_council_area[[#This Row],[Highland]],weekly_all_cause_deaths_council_area[[#This Row],[Argyll and Bute]])</f>
        <v>84</v>
      </c>
      <c r="M54" s="54">
        <f>SUM(weekly_all_cause_deaths_council_area[[#This Row],[North Lanarkshire]],weekly_all_cause_deaths_council_area[[#This Row],[South Lanarkshire]])</f>
        <v>174</v>
      </c>
      <c r="N54" s="62">
        <f>SUM(weekly_all_cause_deaths_council_area[[#This Row],[City of Edinburgh]],weekly_all_cause_deaths_council_area[[#This Row],[East Lothian]],weekly_all_cause_deaths_council_area[[#This Row],[Midlothian]],weekly_all_cause_deaths_council_area[[#This Row],[West Lothian]])</f>
        <v>186</v>
      </c>
      <c r="O54" s="2">
        <f>weekly_all_cause_deaths_council_area[[#This Row],[Orkney Islands]]</f>
        <v>7</v>
      </c>
      <c r="P54" s="62">
        <f>weekly_all_cause_deaths_council_area[[#This Row],[Shetland Islands]]</f>
        <v>7</v>
      </c>
      <c r="Q54" s="62">
        <f>SUM(weekly_all_cause_deaths_council_area[[#This Row],[Angus]],weekly_all_cause_deaths_council_area[[#This Row],[Dundee City]],weekly_all_cause_deaths_council_area[[#This Row],[Perth and Kinross]])</f>
        <v>103</v>
      </c>
      <c r="R54" s="2">
        <f>weekly_all_cause_deaths_council_area[[#This Row],[Na h-Eileanan Siar]]</f>
        <v>8</v>
      </c>
    </row>
    <row r="55" spans="1:18" ht="15.9" customHeight="1" x14ac:dyDescent="0.35">
      <c r="A55" s="14" t="s">
        <v>63</v>
      </c>
      <c r="B55" s="15">
        <v>50</v>
      </c>
      <c r="C55" s="16">
        <v>44543</v>
      </c>
      <c r="D55" s="21">
        <f>SUM(weekly_all_cause_deaths_health_board[[#This Row],[Ayrshire and Arran]:[Western Isles]])</f>
        <v>1359</v>
      </c>
      <c r="E55" s="54">
        <f>SUM(weekly_all_cause_deaths_council_area[[#This Row],[East Ayrshire]],weekly_all_cause_deaths_council_area[[#This Row],[South Ayrshire]],weekly_all_cause_deaths_council_area[[#This Row],[North Ayrshire]])</f>
        <v>101</v>
      </c>
      <c r="F55" s="54">
        <f>weekly_all_cause_deaths_council_area[[#This Row],[Scottish Borders ]]</f>
        <v>28</v>
      </c>
      <c r="G55" s="54">
        <f>weekly_all_cause_deaths_council_area[[#This Row],[Dumfries and Galloway]]</f>
        <v>43</v>
      </c>
      <c r="H55" s="54">
        <f>weekly_all_cause_deaths_council_area[[#This Row],[Fife]]</f>
        <v>83</v>
      </c>
      <c r="I55" s="54">
        <f>SUM(weekly_all_cause_deaths_council_area[[#This Row],[Clackmannanshire]],weekly_all_cause_deaths_council_area[[#This Row],[Falkirk]],weekly_all_cause_deaths_council_area[[#This Row],[Stirling]])</f>
        <v>84</v>
      </c>
      <c r="J55" s="54">
        <f>SUM(weekly_all_cause_deaths_council_area[[#This Row],[Aberdeen City]],weekly_all_cause_deaths_council_area[[#This Row],[Aberdeenshire]],weekly_all_cause_deaths_council_area[[#This Row],[Moray]])</f>
        <v>138</v>
      </c>
      <c r="K55" s="54">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320</v>
      </c>
      <c r="L55" s="54">
        <f>SUM(weekly_all_cause_deaths_council_area[[#This Row],[Highland]],weekly_all_cause_deaths_council_area[[#This Row],[Argyll and Bute]])</f>
        <v>81</v>
      </c>
      <c r="M55" s="54">
        <f>SUM(weekly_all_cause_deaths_council_area[[#This Row],[North Lanarkshire]],weekly_all_cause_deaths_council_area[[#This Row],[South Lanarkshire]])</f>
        <v>186</v>
      </c>
      <c r="N55" s="62">
        <f>SUM(weekly_all_cause_deaths_council_area[[#This Row],[City of Edinburgh]],weekly_all_cause_deaths_council_area[[#This Row],[East Lothian]],weekly_all_cause_deaths_council_area[[#This Row],[Midlothian]],weekly_all_cause_deaths_council_area[[#This Row],[West Lothian]])</f>
        <v>168</v>
      </c>
      <c r="O55" s="2">
        <f>weekly_all_cause_deaths_council_area[[#This Row],[Orkney Islands]]</f>
        <v>4</v>
      </c>
      <c r="P55" s="62">
        <f>weekly_all_cause_deaths_council_area[[#This Row],[Shetland Islands]]</f>
        <v>9</v>
      </c>
      <c r="Q55" s="62">
        <f>SUM(weekly_all_cause_deaths_council_area[[#This Row],[Angus]],weekly_all_cause_deaths_council_area[[#This Row],[Dundee City]],weekly_all_cause_deaths_council_area[[#This Row],[Perth and Kinross]])</f>
        <v>111</v>
      </c>
      <c r="R55" s="2">
        <f>weekly_all_cause_deaths_council_area[[#This Row],[Na h-Eileanan Siar]]</f>
        <v>3</v>
      </c>
    </row>
    <row r="56" spans="1:18" ht="15.9" customHeight="1" x14ac:dyDescent="0.35">
      <c r="A56" s="14" t="s">
        <v>63</v>
      </c>
      <c r="B56" s="15">
        <v>51</v>
      </c>
      <c r="C56" s="16">
        <v>44550</v>
      </c>
      <c r="D56" s="21">
        <f>SUM(weekly_all_cause_deaths_health_board[[#This Row],[Ayrshire and Arran]:[Western Isles]])</f>
        <v>1337</v>
      </c>
      <c r="E56" s="54">
        <f>SUM(weekly_all_cause_deaths_council_area[[#This Row],[East Ayrshire]],weekly_all_cause_deaths_council_area[[#This Row],[South Ayrshire]],weekly_all_cause_deaths_council_area[[#This Row],[North Ayrshire]])</f>
        <v>110</v>
      </c>
      <c r="F56" s="54">
        <f>weekly_all_cause_deaths_council_area[[#This Row],[Scottish Borders ]]</f>
        <v>32</v>
      </c>
      <c r="G56" s="54">
        <f>weekly_all_cause_deaths_council_area[[#This Row],[Dumfries and Galloway]]</f>
        <v>49</v>
      </c>
      <c r="H56" s="54">
        <f>weekly_all_cause_deaths_council_area[[#This Row],[Fife]]</f>
        <v>76</v>
      </c>
      <c r="I56" s="54">
        <f>SUM(weekly_all_cause_deaths_council_area[[#This Row],[Clackmannanshire]],weekly_all_cause_deaths_council_area[[#This Row],[Falkirk]],weekly_all_cause_deaths_council_area[[#This Row],[Stirling]])</f>
        <v>69</v>
      </c>
      <c r="J56" s="54">
        <f>SUM(weekly_all_cause_deaths_council_area[[#This Row],[Aberdeen City]],weekly_all_cause_deaths_council_area[[#This Row],[Aberdeenshire]],weekly_all_cause_deaths_council_area[[#This Row],[Moray]])</f>
        <v>115</v>
      </c>
      <c r="K56" s="54">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289</v>
      </c>
      <c r="L56" s="54">
        <f>SUM(weekly_all_cause_deaths_council_area[[#This Row],[Highland]],weekly_all_cause_deaths_council_area[[#This Row],[Argyll and Bute]])</f>
        <v>87</v>
      </c>
      <c r="M56" s="54">
        <f>SUM(weekly_all_cause_deaths_council_area[[#This Row],[North Lanarkshire]],weekly_all_cause_deaths_council_area[[#This Row],[South Lanarkshire]])</f>
        <v>176</v>
      </c>
      <c r="N56" s="62">
        <f>SUM(weekly_all_cause_deaths_council_area[[#This Row],[City of Edinburgh]],weekly_all_cause_deaths_council_area[[#This Row],[East Lothian]],weekly_all_cause_deaths_council_area[[#This Row],[Midlothian]],weekly_all_cause_deaths_council_area[[#This Row],[West Lothian]])</f>
        <v>199</v>
      </c>
      <c r="O56" s="2">
        <f>weekly_all_cause_deaths_council_area[[#This Row],[Orkney Islands]]</f>
        <v>4</v>
      </c>
      <c r="P56" s="62">
        <f>weekly_all_cause_deaths_council_area[[#This Row],[Shetland Islands]]</f>
        <v>7</v>
      </c>
      <c r="Q56" s="62">
        <f>SUM(weekly_all_cause_deaths_council_area[[#This Row],[Angus]],weekly_all_cause_deaths_council_area[[#This Row],[Dundee City]],weekly_all_cause_deaths_council_area[[#This Row],[Perth and Kinross]])</f>
        <v>120</v>
      </c>
      <c r="R56" s="2">
        <f>weekly_all_cause_deaths_council_area[[#This Row],[Na h-Eileanan Siar]]</f>
        <v>4</v>
      </c>
    </row>
    <row r="57" spans="1:18" ht="15.9" customHeight="1" x14ac:dyDescent="0.35">
      <c r="A57" s="14" t="s">
        <v>63</v>
      </c>
      <c r="B57" s="15">
        <v>52</v>
      </c>
      <c r="C57" s="16">
        <v>44557</v>
      </c>
      <c r="D57" s="21">
        <f>SUM(weekly_all_cause_deaths_health_board[[#This Row],[Ayrshire and Arran]:[Western Isles]])</f>
        <v>1085</v>
      </c>
      <c r="E57" s="54">
        <f>SUM(weekly_all_cause_deaths_council_area[[#This Row],[East Ayrshire]],weekly_all_cause_deaths_council_area[[#This Row],[South Ayrshire]],weekly_all_cause_deaths_council_area[[#This Row],[North Ayrshire]])</f>
        <v>83</v>
      </c>
      <c r="F57" s="54">
        <f>weekly_all_cause_deaths_council_area[[#This Row],[Scottish Borders ]]</f>
        <v>29</v>
      </c>
      <c r="G57" s="54">
        <f>weekly_all_cause_deaths_council_area[[#This Row],[Dumfries and Galloway]]</f>
        <v>43</v>
      </c>
      <c r="H57" s="54">
        <f>weekly_all_cause_deaths_council_area[[#This Row],[Fife]]</f>
        <v>65</v>
      </c>
      <c r="I57" s="54">
        <f>SUM(weekly_all_cause_deaths_council_area[[#This Row],[Clackmannanshire]],weekly_all_cause_deaths_council_area[[#This Row],[Falkirk]],weekly_all_cause_deaths_council_area[[#This Row],[Stirling]])</f>
        <v>64</v>
      </c>
      <c r="J57" s="54">
        <f>SUM(weekly_all_cause_deaths_council_area[[#This Row],[Aberdeen City]],weekly_all_cause_deaths_council_area[[#This Row],[Aberdeenshire]],weekly_all_cause_deaths_council_area[[#This Row],[Moray]])</f>
        <v>97</v>
      </c>
      <c r="K57" s="54">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199</v>
      </c>
      <c r="L57" s="54">
        <f>SUM(weekly_all_cause_deaths_council_area[[#This Row],[Highland]],weekly_all_cause_deaths_council_area[[#This Row],[Argyll and Bute]])</f>
        <v>73</v>
      </c>
      <c r="M57" s="54">
        <f>SUM(weekly_all_cause_deaths_council_area[[#This Row],[North Lanarkshire]],weekly_all_cause_deaths_council_area[[#This Row],[South Lanarkshire]])</f>
        <v>158</v>
      </c>
      <c r="N57" s="62">
        <f>SUM(weekly_all_cause_deaths_council_area[[#This Row],[City of Edinburgh]],weekly_all_cause_deaths_council_area[[#This Row],[East Lothian]],weekly_all_cause_deaths_council_area[[#This Row],[Midlothian]],weekly_all_cause_deaths_council_area[[#This Row],[West Lothian]])</f>
        <v>165</v>
      </c>
      <c r="O57" s="2">
        <f>weekly_all_cause_deaths_council_area[[#This Row],[Orkney Islands]]</f>
        <v>4</v>
      </c>
      <c r="P57" s="62">
        <f>weekly_all_cause_deaths_council_area[[#This Row],[Shetland Islands]]</f>
        <v>9</v>
      </c>
      <c r="Q57" s="62">
        <f>SUM(weekly_all_cause_deaths_council_area[[#This Row],[Angus]],weekly_all_cause_deaths_council_area[[#This Row],[Dundee City]],weekly_all_cause_deaths_council_area[[#This Row],[Perth and Kinross]])</f>
        <v>88</v>
      </c>
      <c r="R57" s="2">
        <f>weekly_all_cause_deaths_council_area[[#This Row],[Na h-Eileanan Siar]]</f>
        <v>8</v>
      </c>
    </row>
  </sheetData>
  <hyperlinks>
    <hyperlink ref="A4" location="Contents!A1" display="Back to table of contents" xr:uid="{00000000-0004-0000-07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57"/>
  <sheetViews>
    <sheetView zoomScaleNormal="100" workbookViewId="0"/>
  </sheetViews>
  <sheetFormatPr defaultColWidth="9.08984375" defaultRowHeight="15.5" x14ac:dyDescent="0.35"/>
  <cols>
    <col min="1" max="3" width="16.6328125" style="11" customWidth="1"/>
    <col min="4" max="36" width="21.6328125" style="11" customWidth="1"/>
    <col min="37" max="16384" width="9.08984375" style="11"/>
  </cols>
  <sheetData>
    <row r="1" spans="1:36" s="5" customFormat="1" x14ac:dyDescent="0.35">
      <c r="A1" s="4" t="s">
        <v>173</v>
      </c>
    </row>
    <row r="2" spans="1:36" s="5" customFormat="1" x14ac:dyDescent="0.35">
      <c r="A2" s="6" t="s">
        <v>107</v>
      </c>
    </row>
    <row r="3" spans="1:36" s="5" customFormat="1" x14ac:dyDescent="0.35">
      <c r="A3" s="6" t="s">
        <v>49</v>
      </c>
    </row>
    <row r="4" spans="1:36" s="5" customFormat="1" ht="30" customHeight="1" x14ac:dyDescent="0.35">
      <c r="A4" s="7" t="s">
        <v>53</v>
      </c>
    </row>
    <row r="5" spans="1:36" ht="47.15" customHeight="1" thickBot="1" x14ac:dyDescent="0.4">
      <c r="A5" s="12" t="s">
        <v>62</v>
      </c>
      <c r="B5" s="13" t="s">
        <v>57</v>
      </c>
      <c r="C5" s="13" t="s">
        <v>85</v>
      </c>
      <c r="D5" s="9" t="s">
        <v>1</v>
      </c>
      <c r="E5" s="26" t="s">
        <v>2</v>
      </c>
      <c r="F5" s="26" t="s">
        <v>3</v>
      </c>
      <c r="G5" s="26" t="s">
        <v>4</v>
      </c>
      <c r="H5" s="26" t="s">
        <v>5</v>
      </c>
      <c r="I5" s="26" t="s">
        <v>6</v>
      </c>
      <c r="J5" s="26" t="s">
        <v>7</v>
      </c>
      <c r="K5" s="26" t="s">
        <v>8</v>
      </c>
      <c r="L5" s="26" t="s">
        <v>9</v>
      </c>
      <c r="M5" s="26" t="s">
        <v>10</v>
      </c>
      <c r="N5" s="26" t="s">
        <v>11</v>
      </c>
      <c r="O5" s="26" t="s">
        <v>12</v>
      </c>
      <c r="P5" s="26" t="s">
        <v>13</v>
      </c>
      <c r="Q5" s="26" t="s">
        <v>14</v>
      </c>
      <c r="R5" s="26" t="s">
        <v>15</v>
      </c>
      <c r="S5" s="26" t="s">
        <v>16</v>
      </c>
      <c r="T5" s="26" t="s">
        <v>17</v>
      </c>
      <c r="U5" s="26" t="s">
        <v>18</v>
      </c>
      <c r="V5" s="26" t="s">
        <v>19</v>
      </c>
      <c r="W5" s="26" t="s">
        <v>20</v>
      </c>
      <c r="X5" s="26" t="s">
        <v>21</v>
      </c>
      <c r="Y5" s="26" t="s">
        <v>22</v>
      </c>
      <c r="Z5" s="26" t="s">
        <v>23</v>
      </c>
      <c r="AA5" s="26" t="s">
        <v>24</v>
      </c>
      <c r="AB5" s="26" t="s">
        <v>25</v>
      </c>
      <c r="AC5" s="26" t="s">
        <v>26</v>
      </c>
      <c r="AD5" s="26" t="s">
        <v>27</v>
      </c>
      <c r="AE5" s="26" t="s">
        <v>28</v>
      </c>
      <c r="AF5" s="26" t="s">
        <v>29</v>
      </c>
      <c r="AG5" s="26" t="s">
        <v>30</v>
      </c>
      <c r="AH5" s="26" t="s">
        <v>31</v>
      </c>
      <c r="AI5" s="26" t="s">
        <v>32</v>
      </c>
      <c r="AJ5" s="26" t="s">
        <v>33</v>
      </c>
    </row>
    <row r="6" spans="1:36" ht="30" customHeight="1" x14ac:dyDescent="0.35">
      <c r="A6" s="14">
        <v>2021</v>
      </c>
      <c r="B6" s="15">
        <v>1</v>
      </c>
      <c r="C6" s="16">
        <v>44200</v>
      </c>
      <c r="D6" s="21">
        <f>IF(ISBLANK(weekly_all_cause_deaths_council_area[[#This Row],[Aberdeen City]]),"",SUM(weekly_all_cause_deaths_council_area[[#This Row],[Aberdeen City]:[West Lothian]]))</f>
        <v>1720</v>
      </c>
      <c r="E6" s="25">
        <v>73</v>
      </c>
      <c r="F6" s="25">
        <v>68</v>
      </c>
      <c r="G6" s="25">
        <v>32</v>
      </c>
      <c r="H6" s="25">
        <v>24</v>
      </c>
      <c r="I6" s="25">
        <v>117</v>
      </c>
      <c r="J6" s="25">
        <v>18</v>
      </c>
      <c r="K6" s="25">
        <v>53</v>
      </c>
      <c r="L6" s="25">
        <v>50</v>
      </c>
      <c r="M6" s="25">
        <v>58</v>
      </c>
      <c r="N6" s="25">
        <v>26</v>
      </c>
      <c r="O6" s="25">
        <v>35</v>
      </c>
      <c r="P6" s="25">
        <v>28</v>
      </c>
      <c r="Q6" s="25">
        <v>45</v>
      </c>
      <c r="R6" s="25">
        <v>128</v>
      </c>
      <c r="S6" s="25">
        <v>205</v>
      </c>
      <c r="T6" s="25">
        <v>53</v>
      </c>
      <c r="U6" s="25">
        <v>34</v>
      </c>
      <c r="V6" s="25">
        <v>26</v>
      </c>
      <c r="W6" s="25">
        <v>28</v>
      </c>
      <c r="X6" s="25">
        <v>9</v>
      </c>
      <c r="Y6" s="25">
        <v>58</v>
      </c>
      <c r="Z6" s="25">
        <v>152</v>
      </c>
      <c r="AA6" s="25">
        <v>4</v>
      </c>
      <c r="AB6" s="25">
        <v>54</v>
      </c>
      <c r="AC6" s="25">
        <v>85</v>
      </c>
      <c r="AD6" s="25">
        <v>38</v>
      </c>
      <c r="AE6" s="25">
        <v>1</v>
      </c>
      <c r="AF6" s="25">
        <v>27</v>
      </c>
      <c r="AG6" s="25">
        <v>102</v>
      </c>
      <c r="AH6" s="25">
        <v>23</v>
      </c>
      <c r="AI6" s="25">
        <v>23</v>
      </c>
      <c r="AJ6" s="25">
        <v>43</v>
      </c>
    </row>
    <row r="7" spans="1:36" ht="15.9" customHeight="1" x14ac:dyDescent="0.35">
      <c r="A7" s="14">
        <v>2021</v>
      </c>
      <c r="B7" s="15">
        <v>2</v>
      </c>
      <c r="C7" s="16">
        <v>44207</v>
      </c>
      <c r="D7" s="21">
        <f>IF(ISBLANK(weekly_all_cause_deaths_council_area[[#This Row],[Aberdeen City]]),"",SUM(weekly_all_cause_deaths_council_area[[#This Row],[Aberdeen City]:[West Lothian]]))</f>
        <v>1550</v>
      </c>
      <c r="E7" s="25">
        <v>52</v>
      </c>
      <c r="F7" s="25">
        <v>55</v>
      </c>
      <c r="G7" s="25">
        <v>42</v>
      </c>
      <c r="H7" s="25">
        <v>30</v>
      </c>
      <c r="I7" s="25">
        <v>123</v>
      </c>
      <c r="J7" s="25">
        <v>14</v>
      </c>
      <c r="K7" s="25">
        <v>70</v>
      </c>
      <c r="L7" s="25">
        <v>66</v>
      </c>
      <c r="M7" s="25">
        <v>39</v>
      </c>
      <c r="N7" s="25">
        <v>28</v>
      </c>
      <c r="O7" s="25">
        <v>20</v>
      </c>
      <c r="P7" s="25">
        <v>26</v>
      </c>
      <c r="Q7" s="25">
        <v>47</v>
      </c>
      <c r="R7" s="25">
        <v>127</v>
      </c>
      <c r="S7" s="25">
        <v>171</v>
      </c>
      <c r="T7" s="25">
        <v>51</v>
      </c>
      <c r="U7" s="25">
        <v>21</v>
      </c>
      <c r="V7" s="25">
        <v>26</v>
      </c>
      <c r="W7" s="25">
        <v>31</v>
      </c>
      <c r="X7" s="25">
        <v>12</v>
      </c>
      <c r="Y7" s="25">
        <v>52</v>
      </c>
      <c r="Z7" s="25">
        <v>109</v>
      </c>
      <c r="AA7" s="25">
        <v>5</v>
      </c>
      <c r="AB7" s="25">
        <v>42</v>
      </c>
      <c r="AC7" s="25">
        <v>45</v>
      </c>
      <c r="AD7" s="25">
        <v>29</v>
      </c>
      <c r="AE7" s="25">
        <v>6</v>
      </c>
      <c r="AF7" s="25">
        <v>38</v>
      </c>
      <c r="AG7" s="25">
        <v>80</v>
      </c>
      <c r="AH7" s="25">
        <v>21</v>
      </c>
      <c r="AI7" s="25">
        <v>30</v>
      </c>
      <c r="AJ7" s="25">
        <v>42</v>
      </c>
    </row>
    <row r="8" spans="1:36" ht="15.9" customHeight="1" x14ac:dyDescent="0.35">
      <c r="A8" s="14">
        <v>2021</v>
      </c>
      <c r="B8" s="15">
        <v>3</v>
      </c>
      <c r="C8" s="16">
        <v>44214</v>
      </c>
      <c r="D8" s="21">
        <f>IF(ISBLANK(weekly_all_cause_deaths_council_area[[#This Row],[Aberdeen City]]),"",SUM(weekly_all_cause_deaths_council_area[[#This Row],[Aberdeen City]:[West Lothian]]))</f>
        <v>1559</v>
      </c>
      <c r="E8" s="25">
        <v>71</v>
      </c>
      <c r="F8" s="25">
        <v>77</v>
      </c>
      <c r="G8" s="25">
        <v>39</v>
      </c>
      <c r="H8" s="25">
        <v>29</v>
      </c>
      <c r="I8" s="25">
        <v>97</v>
      </c>
      <c r="J8" s="25">
        <v>16</v>
      </c>
      <c r="K8" s="25">
        <v>62</v>
      </c>
      <c r="L8" s="25">
        <v>40</v>
      </c>
      <c r="M8" s="25">
        <v>46</v>
      </c>
      <c r="N8" s="25">
        <v>24</v>
      </c>
      <c r="O8" s="25">
        <v>29</v>
      </c>
      <c r="P8" s="25">
        <v>22</v>
      </c>
      <c r="Q8" s="25">
        <v>39</v>
      </c>
      <c r="R8" s="25">
        <v>108</v>
      </c>
      <c r="S8" s="25">
        <v>149</v>
      </c>
      <c r="T8" s="25">
        <v>70</v>
      </c>
      <c r="U8" s="25">
        <v>38</v>
      </c>
      <c r="V8" s="25">
        <v>12</v>
      </c>
      <c r="W8" s="25">
        <v>18</v>
      </c>
      <c r="X8" s="25">
        <v>9</v>
      </c>
      <c r="Y8" s="25">
        <v>52</v>
      </c>
      <c r="Z8" s="25">
        <v>113</v>
      </c>
      <c r="AA8" s="25">
        <v>4</v>
      </c>
      <c r="AB8" s="25">
        <v>70</v>
      </c>
      <c r="AC8" s="25">
        <v>58</v>
      </c>
      <c r="AD8" s="25">
        <v>33</v>
      </c>
      <c r="AE8" s="25">
        <v>5</v>
      </c>
      <c r="AF8" s="25">
        <v>38</v>
      </c>
      <c r="AG8" s="25">
        <v>97</v>
      </c>
      <c r="AH8" s="25">
        <v>29</v>
      </c>
      <c r="AI8" s="25">
        <v>29</v>
      </c>
      <c r="AJ8" s="25">
        <v>36</v>
      </c>
    </row>
    <row r="9" spans="1:36" ht="15.9" customHeight="1" x14ac:dyDescent="0.35">
      <c r="A9" s="14">
        <v>2021</v>
      </c>
      <c r="B9" s="15">
        <v>4</v>
      </c>
      <c r="C9" s="16">
        <v>44221</v>
      </c>
      <c r="D9" s="21">
        <f>IF(ISBLANK(weekly_all_cause_deaths_council_area[[#This Row],[Aberdeen City]]),"",SUM(weekly_all_cause_deaths_council_area[[#This Row],[Aberdeen City]:[West Lothian]]))</f>
        <v>1604</v>
      </c>
      <c r="E9" s="25">
        <v>50</v>
      </c>
      <c r="F9" s="25">
        <v>80</v>
      </c>
      <c r="G9" s="25">
        <v>39</v>
      </c>
      <c r="H9" s="25">
        <v>19</v>
      </c>
      <c r="I9" s="25">
        <v>118</v>
      </c>
      <c r="J9" s="25">
        <v>16</v>
      </c>
      <c r="K9" s="25">
        <v>75</v>
      </c>
      <c r="L9" s="25">
        <v>42</v>
      </c>
      <c r="M9" s="25">
        <v>39</v>
      </c>
      <c r="N9" s="25">
        <v>38</v>
      </c>
      <c r="O9" s="25">
        <v>29</v>
      </c>
      <c r="P9" s="25">
        <v>21</v>
      </c>
      <c r="Q9" s="25">
        <v>42</v>
      </c>
      <c r="R9" s="25">
        <v>133</v>
      </c>
      <c r="S9" s="25">
        <v>164</v>
      </c>
      <c r="T9" s="25">
        <v>77</v>
      </c>
      <c r="U9" s="25">
        <v>34</v>
      </c>
      <c r="V9" s="25">
        <v>21</v>
      </c>
      <c r="W9" s="25">
        <v>21</v>
      </c>
      <c r="X9" s="25">
        <v>11</v>
      </c>
      <c r="Y9" s="25">
        <v>51</v>
      </c>
      <c r="Z9" s="25">
        <v>102</v>
      </c>
      <c r="AA9" s="25">
        <v>10</v>
      </c>
      <c r="AB9" s="25">
        <v>47</v>
      </c>
      <c r="AC9" s="25">
        <v>54</v>
      </c>
      <c r="AD9" s="25">
        <v>29</v>
      </c>
      <c r="AE9" s="25">
        <v>8</v>
      </c>
      <c r="AF9" s="25">
        <v>49</v>
      </c>
      <c r="AG9" s="25">
        <v>95</v>
      </c>
      <c r="AH9" s="25">
        <v>31</v>
      </c>
      <c r="AI9" s="25">
        <v>27</v>
      </c>
      <c r="AJ9" s="25">
        <v>32</v>
      </c>
    </row>
    <row r="10" spans="1:36" ht="15.9" customHeight="1" x14ac:dyDescent="0.35">
      <c r="A10" s="14">
        <v>2021</v>
      </c>
      <c r="B10" s="15">
        <v>5</v>
      </c>
      <c r="C10" s="16">
        <v>44228</v>
      </c>
      <c r="D10" s="21">
        <f>IF(ISBLANK(weekly_all_cause_deaths_council_area[[#This Row],[Aberdeen City]]),"",SUM(weekly_all_cause_deaths_council_area[[#This Row],[Aberdeen City]:[West Lothian]]))</f>
        <v>1506</v>
      </c>
      <c r="E10" s="25">
        <v>56</v>
      </c>
      <c r="F10" s="25">
        <v>58</v>
      </c>
      <c r="G10" s="25">
        <v>45</v>
      </c>
      <c r="H10" s="25">
        <v>17</v>
      </c>
      <c r="I10" s="25">
        <v>120</v>
      </c>
      <c r="J10" s="25">
        <v>15</v>
      </c>
      <c r="K10" s="25">
        <v>50</v>
      </c>
      <c r="L10" s="25">
        <v>49</v>
      </c>
      <c r="M10" s="25">
        <v>45</v>
      </c>
      <c r="N10" s="25">
        <v>35</v>
      </c>
      <c r="O10" s="25">
        <v>27</v>
      </c>
      <c r="P10" s="25">
        <v>29</v>
      </c>
      <c r="Q10" s="25">
        <v>42</v>
      </c>
      <c r="R10" s="25">
        <v>92</v>
      </c>
      <c r="S10" s="25">
        <v>186</v>
      </c>
      <c r="T10" s="25">
        <v>67</v>
      </c>
      <c r="U10" s="25">
        <v>17</v>
      </c>
      <c r="V10" s="25">
        <v>27</v>
      </c>
      <c r="W10" s="25">
        <v>29</v>
      </c>
      <c r="X10" s="25">
        <v>7</v>
      </c>
      <c r="Y10" s="25">
        <v>37</v>
      </c>
      <c r="Z10" s="25">
        <v>92</v>
      </c>
      <c r="AA10" s="25">
        <v>7</v>
      </c>
      <c r="AB10" s="25">
        <v>45</v>
      </c>
      <c r="AC10" s="25">
        <v>64</v>
      </c>
      <c r="AD10" s="25">
        <v>32</v>
      </c>
      <c r="AE10" s="25">
        <v>7</v>
      </c>
      <c r="AF10" s="25">
        <v>26</v>
      </c>
      <c r="AG10" s="25">
        <v>97</v>
      </c>
      <c r="AH10" s="25">
        <v>22</v>
      </c>
      <c r="AI10" s="25">
        <v>30</v>
      </c>
      <c r="AJ10" s="25">
        <v>34</v>
      </c>
    </row>
    <row r="11" spans="1:36" ht="15.9" customHeight="1" x14ac:dyDescent="0.35">
      <c r="A11" s="14">
        <v>2021</v>
      </c>
      <c r="B11" s="15">
        <v>6</v>
      </c>
      <c r="C11" s="16">
        <v>44235</v>
      </c>
      <c r="D11" s="21">
        <f>IF(ISBLANK(weekly_all_cause_deaths_council_area[[#This Row],[Aberdeen City]]),"",SUM(weekly_all_cause_deaths_council_area[[#This Row],[Aberdeen City]:[West Lothian]]))</f>
        <v>1412</v>
      </c>
      <c r="E11" s="25">
        <v>45</v>
      </c>
      <c r="F11" s="25">
        <v>60</v>
      </c>
      <c r="G11" s="25">
        <v>38</v>
      </c>
      <c r="H11" s="25">
        <v>26</v>
      </c>
      <c r="I11" s="25">
        <v>93</v>
      </c>
      <c r="J11" s="25">
        <v>14</v>
      </c>
      <c r="K11" s="25">
        <v>56</v>
      </c>
      <c r="L11" s="25">
        <v>29</v>
      </c>
      <c r="M11" s="25">
        <v>41</v>
      </c>
      <c r="N11" s="25">
        <v>26</v>
      </c>
      <c r="O11" s="25">
        <v>24</v>
      </c>
      <c r="P11" s="25">
        <v>21</v>
      </c>
      <c r="Q11" s="25">
        <v>61</v>
      </c>
      <c r="R11" s="25">
        <v>88</v>
      </c>
      <c r="S11" s="25">
        <v>169</v>
      </c>
      <c r="T11" s="25">
        <v>68</v>
      </c>
      <c r="U11" s="25">
        <v>23</v>
      </c>
      <c r="V11" s="25">
        <v>23</v>
      </c>
      <c r="W11" s="25">
        <v>22</v>
      </c>
      <c r="X11" s="25">
        <v>7</v>
      </c>
      <c r="Y11" s="25">
        <v>56</v>
      </c>
      <c r="Z11" s="25">
        <v>89</v>
      </c>
      <c r="AA11" s="25">
        <v>5</v>
      </c>
      <c r="AB11" s="25">
        <v>32</v>
      </c>
      <c r="AC11" s="25">
        <v>50</v>
      </c>
      <c r="AD11" s="25">
        <v>35</v>
      </c>
      <c r="AE11" s="25">
        <v>6</v>
      </c>
      <c r="AF11" s="25">
        <v>33</v>
      </c>
      <c r="AG11" s="25">
        <v>85</v>
      </c>
      <c r="AH11" s="25">
        <v>25</v>
      </c>
      <c r="AI11" s="25">
        <v>26</v>
      </c>
      <c r="AJ11" s="25">
        <v>36</v>
      </c>
    </row>
    <row r="12" spans="1:36" ht="15.9" customHeight="1" x14ac:dyDescent="0.35">
      <c r="A12" s="14">
        <v>2021</v>
      </c>
      <c r="B12" s="15">
        <v>7</v>
      </c>
      <c r="C12" s="16">
        <v>44242</v>
      </c>
      <c r="D12" s="21">
        <f>IF(ISBLANK(weekly_all_cause_deaths_council_area[[#This Row],[Aberdeen City]]),"",SUM(weekly_all_cause_deaths_council_area[[#This Row],[Aberdeen City]:[West Lothian]]))</f>
        <v>1422</v>
      </c>
      <c r="E12" s="25">
        <v>49</v>
      </c>
      <c r="F12" s="25">
        <v>58</v>
      </c>
      <c r="G12" s="25">
        <v>34</v>
      </c>
      <c r="H12" s="25">
        <v>29</v>
      </c>
      <c r="I12" s="25">
        <v>97</v>
      </c>
      <c r="J12" s="25">
        <v>23</v>
      </c>
      <c r="K12" s="25">
        <v>39</v>
      </c>
      <c r="L12" s="25">
        <v>38</v>
      </c>
      <c r="M12" s="25">
        <v>28</v>
      </c>
      <c r="N12" s="25">
        <v>37</v>
      </c>
      <c r="O12" s="25">
        <v>32</v>
      </c>
      <c r="P12" s="25">
        <v>20</v>
      </c>
      <c r="Q12" s="25">
        <v>50</v>
      </c>
      <c r="R12" s="25">
        <v>103</v>
      </c>
      <c r="S12" s="25">
        <v>156</v>
      </c>
      <c r="T12" s="25">
        <v>64</v>
      </c>
      <c r="U12" s="25">
        <v>25</v>
      </c>
      <c r="V12" s="25">
        <v>16</v>
      </c>
      <c r="W12" s="25">
        <v>21</v>
      </c>
      <c r="X12" s="25">
        <v>9</v>
      </c>
      <c r="Y12" s="25">
        <v>43</v>
      </c>
      <c r="Z12" s="25">
        <v>83</v>
      </c>
      <c r="AA12" s="25">
        <v>6</v>
      </c>
      <c r="AB12" s="25">
        <v>49</v>
      </c>
      <c r="AC12" s="25">
        <v>52</v>
      </c>
      <c r="AD12" s="25">
        <v>27</v>
      </c>
      <c r="AE12" s="25">
        <v>2</v>
      </c>
      <c r="AF12" s="25">
        <v>36</v>
      </c>
      <c r="AG12" s="25">
        <v>108</v>
      </c>
      <c r="AH12" s="25">
        <v>20</v>
      </c>
      <c r="AI12" s="25">
        <v>28</v>
      </c>
      <c r="AJ12" s="25">
        <v>40</v>
      </c>
    </row>
    <row r="13" spans="1:36" ht="15.9" customHeight="1" x14ac:dyDescent="0.35">
      <c r="A13" s="14">
        <v>2021</v>
      </c>
      <c r="B13" s="15">
        <v>8</v>
      </c>
      <c r="C13" s="16">
        <v>44249</v>
      </c>
      <c r="D13" s="21">
        <f>IF(ISBLANK(weekly_all_cause_deaths_council_area[[#This Row],[Aberdeen City]]),"",SUM(weekly_all_cause_deaths_council_area[[#This Row],[Aberdeen City]:[West Lothian]]))</f>
        <v>1325</v>
      </c>
      <c r="E13" s="25">
        <v>42</v>
      </c>
      <c r="F13" s="25">
        <v>59</v>
      </c>
      <c r="G13" s="25">
        <v>27</v>
      </c>
      <c r="H13" s="25">
        <v>40</v>
      </c>
      <c r="I13" s="25">
        <v>98</v>
      </c>
      <c r="J13" s="25">
        <v>17</v>
      </c>
      <c r="K13" s="25">
        <v>37</v>
      </c>
      <c r="L13" s="25">
        <v>46</v>
      </c>
      <c r="M13" s="25">
        <v>38</v>
      </c>
      <c r="N13" s="25">
        <v>28</v>
      </c>
      <c r="O13" s="25">
        <v>27</v>
      </c>
      <c r="P13" s="25">
        <v>23</v>
      </c>
      <c r="Q13" s="25">
        <v>55</v>
      </c>
      <c r="R13" s="25">
        <v>91</v>
      </c>
      <c r="S13" s="25">
        <v>142</v>
      </c>
      <c r="T13" s="25">
        <v>50</v>
      </c>
      <c r="U13" s="25">
        <v>23</v>
      </c>
      <c r="V13" s="25">
        <v>24</v>
      </c>
      <c r="W13" s="25">
        <v>19</v>
      </c>
      <c r="X13" s="25">
        <v>4</v>
      </c>
      <c r="Y13" s="25">
        <v>39</v>
      </c>
      <c r="Z13" s="25">
        <v>84</v>
      </c>
      <c r="AA13" s="25">
        <v>6</v>
      </c>
      <c r="AB13" s="25">
        <v>37</v>
      </c>
      <c r="AC13" s="25">
        <v>45</v>
      </c>
      <c r="AD13" s="25">
        <v>34</v>
      </c>
      <c r="AE13" s="25">
        <v>4</v>
      </c>
      <c r="AF13" s="25">
        <v>21</v>
      </c>
      <c r="AG13" s="25">
        <v>79</v>
      </c>
      <c r="AH13" s="25">
        <v>29</v>
      </c>
      <c r="AI13" s="25">
        <v>27</v>
      </c>
      <c r="AJ13" s="25">
        <v>30</v>
      </c>
    </row>
    <row r="14" spans="1:36" ht="15.9" customHeight="1" x14ac:dyDescent="0.35">
      <c r="A14" s="14">
        <v>2021</v>
      </c>
      <c r="B14" s="15">
        <v>9</v>
      </c>
      <c r="C14" s="16">
        <v>44256</v>
      </c>
      <c r="D14" s="21">
        <f>IF(ISBLANK(weekly_all_cause_deaths_council_area[[#This Row],[Aberdeen City]]),"",SUM(weekly_all_cause_deaths_council_area[[#This Row],[Aberdeen City]:[West Lothian]]))</f>
        <v>1204</v>
      </c>
      <c r="E14" s="25">
        <v>46</v>
      </c>
      <c r="F14" s="25">
        <v>46</v>
      </c>
      <c r="G14" s="25">
        <v>28</v>
      </c>
      <c r="H14" s="25">
        <v>19</v>
      </c>
      <c r="I14" s="25">
        <v>91</v>
      </c>
      <c r="J14" s="25">
        <v>12</v>
      </c>
      <c r="K14" s="25">
        <v>45</v>
      </c>
      <c r="L14" s="25">
        <v>31</v>
      </c>
      <c r="M14" s="25">
        <v>30</v>
      </c>
      <c r="N14" s="25">
        <v>20</v>
      </c>
      <c r="O14" s="25">
        <v>22</v>
      </c>
      <c r="P14" s="25">
        <v>27</v>
      </c>
      <c r="Q14" s="25">
        <v>53</v>
      </c>
      <c r="R14" s="25">
        <v>77</v>
      </c>
      <c r="S14" s="25">
        <v>144</v>
      </c>
      <c r="T14" s="25">
        <v>52</v>
      </c>
      <c r="U14" s="25">
        <v>17</v>
      </c>
      <c r="V14" s="25">
        <v>16</v>
      </c>
      <c r="W14" s="25">
        <v>18</v>
      </c>
      <c r="X14" s="25">
        <v>5</v>
      </c>
      <c r="Y14" s="25">
        <v>45</v>
      </c>
      <c r="Z14" s="25">
        <v>75</v>
      </c>
      <c r="AA14" s="25">
        <v>4</v>
      </c>
      <c r="AB14" s="25">
        <v>29</v>
      </c>
      <c r="AC14" s="25">
        <v>40</v>
      </c>
      <c r="AD14" s="25">
        <v>25</v>
      </c>
      <c r="AE14" s="25">
        <v>8</v>
      </c>
      <c r="AF14" s="25">
        <v>33</v>
      </c>
      <c r="AG14" s="25">
        <v>75</v>
      </c>
      <c r="AH14" s="25">
        <v>17</v>
      </c>
      <c r="AI14" s="25">
        <v>19</v>
      </c>
      <c r="AJ14" s="25">
        <v>35</v>
      </c>
    </row>
    <row r="15" spans="1:36" ht="15.9" customHeight="1" x14ac:dyDescent="0.35">
      <c r="A15" s="14">
        <v>2021</v>
      </c>
      <c r="B15" s="15">
        <v>10</v>
      </c>
      <c r="C15" s="16">
        <v>44263</v>
      </c>
      <c r="D15" s="21">
        <f>IF(ISBLANK(weekly_all_cause_deaths_council_area[[#This Row],[Aberdeen City]]),"",SUM(weekly_all_cause_deaths_council_area[[#This Row],[Aberdeen City]:[West Lothian]]))</f>
        <v>1145</v>
      </c>
      <c r="E15" s="25">
        <v>38</v>
      </c>
      <c r="F15" s="25">
        <v>44</v>
      </c>
      <c r="G15" s="25">
        <v>30</v>
      </c>
      <c r="H15" s="25">
        <v>10</v>
      </c>
      <c r="I15" s="25">
        <v>95</v>
      </c>
      <c r="J15" s="25">
        <v>17</v>
      </c>
      <c r="K15" s="25">
        <v>36</v>
      </c>
      <c r="L15" s="25">
        <v>33</v>
      </c>
      <c r="M15" s="25">
        <v>35</v>
      </c>
      <c r="N15" s="25">
        <v>24</v>
      </c>
      <c r="O15" s="25">
        <v>22</v>
      </c>
      <c r="P15" s="25">
        <v>7</v>
      </c>
      <c r="Q15" s="25">
        <v>34</v>
      </c>
      <c r="R15" s="25">
        <v>71</v>
      </c>
      <c r="S15" s="25">
        <v>132</v>
      </c>
      <c r="T15" s="25">
        <v>53</v>
      </c>
      <c r="U15" s="25">
        <v>19</v>
      </c>
      <c r="V15" s="25">
        <v>16</v>
      </c>
      <c r="W15" s="25">
        <v>24</v>
      </c>
      <c r="X15" s="25">
        <v>9</v>
      </c>
      <c r="Y15" s="25">
        <v>37</v>
      </c>
      <c r="Z15" s="25">
        <v>75</v>
      </c>
      <c r="AA15" s="25">
        <v>7</v>
      </c>
      <c r="AB15" s="25">
        <v>36</v>
      </c>
      <c r="AC15" s="25">
        <v>44</v>
      </c>
      <c r="AD15" s="25">
        <v>21</v>
      </c>
      <c r="AE15" s="25">
        <v>5</v>
      </c>
      <c r="AF15" s="25">
        <v>24</v>
      </c>
      <c r="AG15" s="25">
        <v>70</v>
      </c>
      <c r="AH15" s="25">
        <v>27</v>
      </c>
      <c r="AI15" s="25">
        <v>23</v>
      </c>
      <c r="AJ15" s="25">
        <v>27</v>
      </c>
    </row>
    <row r="16" spans="1:36" ht="15.9" customHeight="1" x14ac:dyDescent="0.35">
      <c r="A16" s="14">
        <v>2021</v>
      </c>
      <c r="B16" s="15">
        <v>11</v>
      </c>
      <c r="C16" s="16">
        <v>44270</v>
      </c>
      <c r="D16" s="21">
        <f>IF(ISBLANK(weekly_all_cause_deaths_council_area[[#This Row],[Aberdeen City]]),"",SUM(weekly_all_cause_deaths_council_area[[#This Row],[Aberdeen City]:[West Lothian]]))</f>
        <v>1114</v>
      </c>
      <c r="E16" s="25">
        <v>34</v>
      </c>
      <c r="F16" s="25">
        <v>48</v>
      </c>
      <c r="G16" s="25">
        <v>33</v>
      </c>
      <c r="H16" s="25">
        <v>27</v>
      </c>
      <c r="I16" s="25">
        <v>78</v>
      </c>
      <c r="J16" s="25">
        <v>11</v>
      </c>
      <c r="K16" s="25">
        <v>39</v>
      </c>
      <c r="L16" s="25">
        <v>36</v>
      </c>
      <c r="M16" s="25">
        <v>29</v>
      </c>
      <c r="N16" s="25">
        <v>25</v>
      </c>
      <c r="O16" s="25">
        <v>13</v>
      </c>
      <c r="P16" s="25">
        <v>14</v>
      </c>
      <c r="Q16" s="25">
        <v>30</v>
      </c>
      <c r="R16" s="25">
        <v>90</v>
      </c>
      <c r="S16" s="25">
        <v>114</v>
      </c>
      <c r="T16" s="25">
        <v>48</v>
      </c>
      <c r="U16" s="25">
        <v>14</v>
      </c>
      <c r="V16" s="25">
        <v>19</v>
      </c>
      <c r="W16" s="25">
        <v>25</v>
      </c>
      <c r="X16" s="25">
        <v>9</v>
      </c>
      <c r="Y16" s="25">
        <v>37</v>
      </c>
      <c r="Z16" s="25">
        <v>66</v>
      </c>
      <c r="AA16" s="25">
        <v>3</v>
      </c>
      <c r="AB16" s="25">
        <v>36</v>
      </c>
      <c r="AC16" s="25">
        <v>36</v>
      </c>
      <c r="AD16" s="25">
        <v>36</v>
      </c>
      <c r="AE16" s="25">
        <v>7</v>
      </c>
      <c r="AF16" s="25">
        <v>30</v>
      </c>
      <c r="AG16" s="25">
        <v>61</v>
      </c>
      <c r="AH16" s="25">
        <v>16</v>
      </c>
      <c r="AI16" s="25">
        <v>23</v>
      </c>
      <c r="AJ16" s="25">
        <v>27</v>
      </c>
    </row>
    <row r="17" spans="1:36" ht="15.9" customHeight="1" x14ac:dyDescent="0.35">
      <c r="A17" s="14">
        <v>2021</v>
      </c>
      <c r="B17" s="15">
        <v>12</v>
      </c>
      <c r="C17" s="16">
        <v>44277</v>
      </c>
      <c r="D17" s="21">
        <f>IF(ISBLANK(weekly_all_cause_deaths_council_area[[#This Row],[Aberdeen City]]),"",SUM(weekly_all_cause_deaths_council_area[[#This Row],[Aberdeen City]:[West Lothian]]))</f>
        <v>1097</v>
      </c>
      <c r="E17" s="25">
        <v>35</v>
      </c>
      <c r="F17" s="25">
        <v>36</v>
      </c>
      <c r="G17" s="25">
        <v>20</v>
      </c>
      <c r="H17" s="25">
        <v>15</v>
      </c>
      <c r="I17" s="25">
        <v>79</v>
      </c>
      <c r="J17" s="25">
        <v>13</v>
      </c>
      <c r="K17" s="25">
        <v>35</v>
      </c>
      <c r="L17" s="25">
        <v>24</v>
      </c>
      <c r="M17" s="25">
        <v>32</v>
      </c>
      <c r="N17" s="25">
        <v>20</v>
      </c>
      <c r="O17" s="25">
        <v>24</v>
      </c>
      <c r="P17" s="25">
        <v>19</v>
      </c>
      <c r="Q17" s="25">
        <v>37</v>
      </c>
      <c r="R17" s="25">
        <v>76</v>
      </c>
      <c r="S17" s="25">
        <v>128</v>
      </c>
      <c r="T17" s="25">
        <v>58</v>
      </c>
      <c r="U17" s="25">
        <v>16</v>
      </c>
      <c r="V17" s="25">
        <v>26</v>
      </c>
      <c r="W17" s="25">
        <v>18</v>
      </c>
      <c r="X17" s="25">
        <v>8</v>
      </c>
      <c r="Y17" s="25">
        <v>27</v>
      </c>
      <c r="Z17" s="25">
        <v>78</v>
      </c>
      <c r="AA17" s="25">
        <v>9</v>
      </c>
      <c r="AB17" s="25">
        <v>33</v>
      </c>
      <c r="AC17" s="25">
        <v>44</v>
      </c>
      <c r="AD17" s="25">
        <v>27</v>
      </c>
      <c r="AE17" s="25">
        <v>6</v>
      </c>
      <c r="AF17" s="25">
        <v>20</v>
      </c>
      <c r="AG17" s="25">
        <v>75</v>
      </c>
      <c r="AH17" s="25">
        <v>12</v>
      </c>
      <c r="AI17" s="25">
        <v>19</v>
      </c>
      <c r="AJ17" s="25">
        <v>28</v>
      </c>
    </row>
    <row r="18" spans="1:36" ht="15.9" customHeight="1" x14ac:dyDescent="0.35">
      <c r="A18" s="14">
        <v>2021</v>
      </c>
      <c r="B18" s="15">
        <v>13</v>
      </c>
      <c r="C18" s="16">
        <v>44284</v>
      </c>
      <c r="D18" s="21">
        <f>IF(ISBLANK(weekly_all_cause_deaths_council_area[[#This Row],[Aberdeen City]]),"",SUM(weekly_all_cause_deaths_council_area[[#This Row],[Aberdeen City]:[West Lothian]]))</f>
        <v>972</v>
      </c>
      <c r="E18" s="25">
        <v>38</v>
      </c>
      <c r="F18" s="25">
        <v>53</v>
      </c>
      <c r="G18" s="25">
        <v>32</v>
      </c>
      <c r="H18" s="25">
        <v>16</v>
      </c>
      <c r="I18" s="25">
        <v>66</v>
      </c>
      <c r="J18" s="25">
        <v>9</v>
      </c>
      <c r="K18" s="25">
        <v>28</v>
      </c>
      <c r="L18" s="25">
        <v>28</v>
      </c>
      <c r="M18" s="25">
        <v>20</v>
      </c>
      <c r="N18" s="25">
        <v>23</v>
      </c>
      <c r="O18" s="25">
        <v>17</v>
      </c>
      <c r="P18" s="25">
        <v>12</v>
      </c>
      <c r="Q18" s="25">
        <v>27</v>
      </c>
      <c r="R18" s="25">
        <v>64</v>
      </c>
      <c r="S18" s="25">
        <v>105</v>
      </c>
      <c r="T18" s="25">
        <v>47</v>
      </c>
      <c r="U18" s="25">
        <v>20</v>
      </c>
      <c r="V18" s="25">
        <v>11</v>
      </c>
      <c r="W18" s="25">
        <v>13</v>
      </c>
      <c r="X18" s="25">
        <v>8</v>
      </c>
      <c r="Y18" s="25">
        <v>26</v>
      </c>
      <c r="Z18" s="25">
        <v>67</v>
      </c>
      <c r="AA18" s="25">
        <v>5</v>
      </c>
      <c r="AB18" s="25">
        <v>30</v>
      </c>
      <c r="AC18" s="25">
        <v>34</v>
      </c>
      <c r="AD18" s="25">
        <v>30</v>
      </c>
      <c r="AE18" s="25">
        <v>6</v>
      </c>
      <c r="AF18" s="25">
        <v>28</v>
      </c>
      <c r="AG18" s="25">
        <v>45</v>
      </c>
      <c r="AH18" s="25">
        <v>16</v>
      </c>
      <c r="AI18" s="25">
        <v>17</v>
      </c>
      <c r="AJ18" s="25">
        <v>31</v>
      </c>
    </row>
    <row r="19" spans="1:36" ht="15.9" customHeight="1" x14ac:dyDescent="0.35">
      <c r="A19" s="14">
        <v>2021</v>
      </c>
      <c r="B19" s="15">
        <v>14</v>
      </c>
      <c r="C19" s="16">
        <v>44291</v>
      </c>
      <c r="D19" s="21">
        <f>IF(ISBLANK(weekly_all_cause_deaths_council_area[[#This Row],[Aberdeen City]]),"",SUM(weekly_all_cause_deaths_council_area[[#This Row],[Aberdeen City]:[West Lothian]]))</f>
        <v>1058</v>
      </c>
      <c r="E19" s="25">
        <v>42</v>
      </c>
      <c r="F19" s="25">
        <v>46</v>
      </c>
      <c r="G19" s="25">
        <v>28</v>
      </c>
      <c r="H19" s="25">
        <v>21</v>
      </c>
      <c r="I19" s="25">
        <v>93</v>
      </c>
      <c r="J19" s="25">
        <v>13</v>
      </c>
      <c r="K19" s="25">
        <v>45</v>
      </c>
      <c r="L19" s="25">
        <v>26</v>
      </c>
      <c r="M19" s="25">
        <v>35</v>
      </c>
      <c r="N19" s="25">
        <v>17</v>
      </c>
      <c r="O19" s="25">
        <v>35</v>
      </c>
      <c r="P19" s="25">
        <v>19</v>
      </c>
      <c r="Q19" s="25">
        <v>31</v>
      </c>
      <c r="R19" s="25">
        <v>66</v>
      </c>
      <c r="S19" s="25">
        <v>101</v>
      </c>
      <c r="T19" s="25">
        <v>53</v>
      </c>
      <c r="U19" s="25">
        <v>15</v>
      </c>
      <c r="V19" s="25">
        <v>15</v>
      </c>
      <c r="W19" s="25">
        <v>20</v>
      </c>
      <c r="X19" s="25">
        <v>5</v>
      </c>
      <c r="Y19" s="25">
        <v>28</v>
      </c>
      <c r="Z19" s="25">
        <v>63</v>
      </c>
      <c r="AA19" s="25">
        <v>5</v>
      </c>
      <c r="AB19" s="25">
        <v>33</v>
      </c>
      <c r="AC19" s="25">
        <v>14</v>
      </c>
      <c r="AD19" s="25">
        <v>18</v>
      </c>
      <c r="AE19" s="25">
        <v>2</v>
      </c>
      <c r="AF19" s="25">
        <v>37</v>
      </c>
      <c r="AG19" s="25">
        <v>71</v>
      </c>
      <c r="AH19" s="25">
        <v>15</v>
      </c>
      <c r="AI19" s="25">
        <v>21</v>
      </c>
      <c r="AJ19" s="25">
        <v>25</v>
      </c>
    </row>
    <row r="20" spans="1:36" ht="15.9" customHeight="1" x14ac:dyDescent="0.35">
      <c r="A20" s="14">
        <v>2021</v>
      </c>
      <c r="B20" s="15">
        <v>15</v>
      </c>
      <c r="C20" s="16">
        <v>44298</v>
      </c>
      <c r="D20" s="21">
        <f>IF(ISBLANK(weekly_all_cause_deaths_council_area[[#This Row],[Aberdeen City]]),"",SUM(weekly_all_cause_deaths_council_area[[#This Row],[Aberdeen City]:[West Lothian]]))</f>
        <v>1131</v>
      </c>
      <c r="E20" s="25">
        <v>53</v>
      </c>
      <c r="F20" s="25">
        <v>41</v>
      </c>
      <c r="G20" s="25">
        <v>19</v>
      </c>
      <c r="H20" s="25">
        <v>19</v>
      </c>
      <c r="I20" s="25">
        <v>78</v>
      </c>
      <c r="J20" s="25">
        <v>9</v>
      </c>
      <c r="K20" s="25">
        <v>20</v>
      </c>
      <c r="L20" s="25">
        <v>38</v>
      </c>
      <c r="M20" s="25">
        <v>34</v>
      </c>
      <c r="N20" s="25">
        <v>26</v>
      </c>
      <c r="O20" s="25">
        <v>16</v>
      </c>
      <c r="P20" s="25">
        <v>13</v>
      </c>
      <c r="Q20" s="25">
        <v>31</v>
      </c>
      <c r="R20" s="25">
        <v>82</v>
      </c>
      <c r="S20" s="25">
        <v>130</v>
      </c>
      <c r="T20" s="25">
        <v>46</v>
      </c>
      <c r="U20" s="25">
        <v>23</v>
      </c>
      <c r="V20" s="25">
        <v>21</v>
      </c>
      <c r="W20" s="25">
        <v>21</v>
      </c>
      <c r="X20" s="25">
        <v>8</v>
      </c>
      <c r="Y20" s="25">
        <v>42</v>
      </c>
      <c r="Z20" s="25">
        <v>87</v>
      </c>
      <c r="AA20" s="25">
        <v>5</v>
      </c>
      <c r="AB20" s="25">
        <v>30</v>
      </c>
      <c r="AC20" s="25">
        <v>48</v>
      </c>
      <c r="AD20" s="25">
        <v>19</v>
      </c>
      <c r="AE20" s="25">
        <v>4</v>
      </c>
      <c r="AF20" s="25">
        <v>25</v>
      </c>
      <c r="AG20" s="25">
        <v>74</v>
      </c>
      <c r="AH20" s="25">
        <v>18</v>
      </c>
      <c r="AI20" s="25">
        <v>21</v>
      </c>
      <c r="AJ20" s="25">
        <v>30</v>
      </c>
    </row>
    <row r="21" spans="1:36" ht="15.9" customHeight="1" x14ac:dyDescent="0.35">
      <c r="A21" s="14">
        <v>2021</v>
      </c>
      <c r="B21" s="15">
        <v>16</v>
      </c>
      <c r="C21" s="16">
        <v>44305</v>
      </c>
      <c r="D21" s="21">
        <f>IF(ISBLANK(weekly_all_cause_deaths_council_area[[#This Row],[Aberdeen City]]),"",SUM(weekly_all_cause_deaths_council_area[[#This Row],[Aberdeen City]:[West Lothian]]))</f>
        <v>1112</v>
      </c>
      <c r="E21" s="25">
        <v>35</v>
      </c>
      <c r="F21" s="25">
        <v>42</v>
      </c>
      <c r="G21" s="25">
        <v>29</v>
      </c>
      <c r="H21" s="25">
        <v>27</v>
      </c>
      <c r="I21" s="25">
        <v>69</v>
      </c>
      <c r="J21" s="25">
        <v>12</v>
      </c>
      <c r="K21" s="25">
        <v>38</v>
      </c>
      <c r="L21" s="25">
        <v>35</v>
      </c>
      <c r="M21" s="25">
        <v>32</v>
      </c>
      <c r="N21" s="25">
        <v>23</v>
      </c>
      <c r="O21" s="25">
        <v>22</v>
      </c>
      <c r="P21" s="25">
        <v>12</v>
      </c>
      <c r="Q21" s="25">
        <v>30</v>
      </c>
      <c r="R21" s="25">
        <v>81</v>
      </c>
      <c r="S21" s="25">
        <v>123</v>
      </c>
      <c r="T21" s="25">
        <v>60</v>
      </c>
      <c r="U21" s="25">
        <v>25</v>
      </c>
      <c r="V21" s="25">
        <v>10</v>
      </c>
      <c r="W21" s="25">
        <v>24</v>
      </c>
      <c r="X21" s="25">
        <v>7</v>
      </c>
      <c r="Y21" s="25">
        <v>34</v>
      </c>
      <c r="Z21" s="25">
        <v>73</v>
      </c>
      <c r="AA21" s="25">
        <v>5</v>
      </c>
      <c r="AB21" s="25">
        <v>30</v>
      </c>
      <c r="AC21" s="25">
        <v>39</v>
      </c>
      <c r="AD21" s="25">
        <v>16</v>
      </c>
      <c r="AE21" s="25">
        <v>6</v>
      </c>
      <c r="AF21" s="25">
        <v>31</v>
      </c>
      <c r="AG21" s="25">
        <v>57</v>
      </c>
      <c r="AH21" s="25">
        <v>16</v>
      </c>
      <c r="AI21" s="25">
        <v>32</v>
      </c>
      <c r="AJ21" s="25">
        <v>37</v>
      </c>
    </row>
    <row r="22" spans="1:36" ht="15.9" customHeight="1" x14ac:dyDescent="0.35">
      <c r="A22" s="14">
        <v>2021</v>
      </c>
      <c r="B22" s="15">
        <v>17</v>
      </c>
      <c r="C22" s="16">
        <v>44312</v>
      </c>
      <c r="D22" s="21">
        <f>IF(ISBLANK(weekly_all_cause_deaths_council_area[[#This Row],[Aberdeen City]]),"",SUM(weekly_all_cause_deaths_council_area[[#This Row],[Aberdeen City]:[West Lothian]]))</f>
        <v>1040</v>
      </c>
      <c r="E22" s="25">
        <v>39</v>
      </c>
      <c r="F22" s="25">
        <v>52</v>
      </c>
      <c r="G22" s="25">
        <v>26</v>
      </c>
      <c r="H22" s="25">
        <v>17</v>
      </c>
      <c r="I22" s="25">
        <v>66</v>
      </c>
      <c r="J22" s="25">
        <v>14</v>
      </c>
      <c r="K22" s="25">
        <v>33</v>
      </c>
      <c r="L22" s="25">
        <v>31</v>
      </c>
      <c r="M22" s="25">
        <v>21</v>
      </c>
      <c r="N22" s="25">
        <v>15</v>
      </c>
      <c r="O22" s="25">
        <v>15</v>
      </c>
      <c r="P22" s="25">
        <v>17</v>
      </c>
      <c r="Q22" s="25">
        <v>37</v>
      </c>
      <c r="R22" s="25">
        <v>77</v>
      </c>
      <c r="S22" s="25">
        <v>105</v>
      </c>
      <c r="T22" s="25">
        <v>39</v>
      </c>
      <c r="U22" s="25">
        <v>13</v>
      </c>
      <c r="V22" s="25">
        <v>20</v>
      </c>
      <c r="W22" s="25">
        <v>22</v>
      </c>
      <c r="X22" s="25">
        <v>6</v>
      </c>
      <c r="Y22" s="25">
        <v>43</v>
      </c>
      <c r="Z22" s="25">
        <v>72</v>
      </c>
      <c r="AA22" s="25">
        <v>3</v>
      </c>
      <c r="AB22" s="25">
        <v>22</v>
      </c>
      <c r="AC22" s="25">
        <v>34</v>
      </c>
      <c r="AD22" s="25">
        <v>29</v>
      </c>
      <c r="AE22" s="25">
        <v>3</v>
      </c>
      <c r="AF22" s="25">
        <v>32</v>
      </c>
      <c r="AG22" s="25">
        <v>67</v>
      </c>
      <c r="AH22" s="25">
        <v>11</v>
      </c>
      <c r="AI22" s="25">
        <v>20</v>
      </c>
      <c r="AJ22" s="25">
        <v>39</v>
      </c>
    </row>
    <row r="23" spans="1:36" ht="15.9" customHeight="1" x14ac:dyDescent="0.35">
      <c r="A23" s="14">
        <v>2021</v>
      </c>
      <c r="B23" s="15">
        <v>18</v>
      </c>
      <c r="C23" s="16">
        <v>44319</v>
      </c>
      <c r="D23" s="21">
        <f>IF(ISBLANK(weekly_all_cause_deaths_council_area[[#This Row],[Aberdeen City]]),"",SUM(weekly_all_cause_deaths_council_area[[#This Row],[Aberdeen City]:[West Lothian]]))</f>
        <v>954</v>
      </c>
      <c r="E23" s="25">
        <v>24</v>
      </c>
      <c r="F23" s="25">
        <v>48</v>
      </c>
      <c r="G23" s="25">
        <v>27</v>
      </c>
      <c r="H23" s="25">
        <v>24</v>
      </c>
      <c r="I23" s="25">
        <v>64</v>
      </c>
      <c r="J23" s="25">
        <v>8</v>
      </c>
      <c r="K23" s="25">
        <v>28</v>
      </c>
      <c r="L23" s="25">
        <v>24</v>
      </c>
      <c r="M23" s="25">
        <v>33</v>
      </c>
      <c r="N23" s="25">
        <v>24</v>
      </c>
      <c r="O23" s="25">
        <v>15</v>
      </c>
      <c r="P23" s="25">
        <v>18</v>
      </c>
      <c r="Q23" s="25">
        <v>24</v>
      </c>
      <c r="R23" s="25">
        <v>62</v>
      </c>
      <c r="S23" s="25">
        <v>108</v>
      </c>
      <c r="T23" s="25">
        <v>51</v>
      </c>
      <c r="U23" s="25">
        <v>21</v>
      </c>
      <c r="V23" s="25">
        <v>18</v>
      </c>
      <c r="W23" s="25">
        <v>19</v>
      </c>
      <c r="X23" s="25">
        <v>4</v>
      </c>
      <c r="Y23" s="25">
        <v>23</v>
      </c>
      <c r="Z23" s="25">
        <v>71</v>
      </c>
      <c r="AA23" s="25">
        <v>1</v>
      </c>
      <c r="AB23" s="25">
        <v>21</v>
      </c>
      <c r="AC23" s="25">
        <v>40</v>
      </c>
      <c r="AD23" s="25">
        <v>9</v>
      </c>
      <c r="AE23" s="25">
        <v>3</v>
      </c>
      <c r="AF23" s="25">
        <v>25</v>
      </c>
      <c r="AG23" s="25">
        <v>63</v>
      </c>
      <c r="AH23" s="25">
        <v>16</v>
      </c>
      <c r="AI23" s="25">
        <v>14</v>
      </c>
      <c r="AJ23" s="25">
        <v>24</v>
      </c>
    </row>
    <row r="24" spans="1:36" ht="15.9" customHeight="1" x14ac:dyDescent="0.35">
      <c r="A24" s="14">
        <v>2021</v>
      </c>
      <c r="B24" s="15">
        <v>19</v>
      </c>
      <c r="C24" s="16">
        <v>44326</v>
      </c>
      <c r="D24" s="21">
        <f>IF(ISBLANK(weekly_all_cause_deaths_council_area[[#This Row],[Aberdeen City]]),"",SUM(weekly_all_cause_deaths_council_area[[#This Row],[Aberdeen City]:[West Lothian]]))</f>
        <v>1076</v>
      </c>
      <c r="E24" s="25">
        <v>30</v>
      </c>
      <c r="F24" s="25">
        <v>61</v>
      </c>
      <c r="G24" s="25">
        <v>22</v>
      </c>
      <c r="H24" s="25">
        <v>17</v>
      </c>
      <c r="I24" s="25">
        <v>93</v>
      </c>
      <c r="J24" s="25">
        <v>7</v>
      </c>
      <c r="K24" s="25">
        <v>37</v>
      </c>
      <c r="L24" s="25">
        <v>30</v>
      </c>
      <c r="M24" s="25">
        <v>19</v>
      </c>
      <c r="N24" s="25">
        <v>20</v>
      </c>
      <c r="O24" s="25">
        <v>19</v>
      </c>
      <c r="P24" s="25">
        <v>16</v>
      </c>
      <c r="Q24" s="25">
        <v>37</v>
      </c>
      <c r="R24" s="25">
        <v>82</v>
      </c>
      <c r="S24" s="25">
        <v>118</v>
      </c>
      <c r="T24" s="25">
        <v>40</v>
      </c>
      <c r="U24" s="25">
        <v>13</v>
      </c>
      <c r="V24" s="25">
        <v>14</v>
      </c>
      <c r="W24" s="25">
        <v>16</v>
      </c>
      <c r="X24" s="25">
        <v>11</v>
      </c>
      <c r="Y24" s="25">
        <v>29</v>
      </c>
      <c r="Z24" s="25">
        <v>70</v>
      </c>
      <c r="AA24" s="25">
        <v>5</v>
      </c>
      <c r="AB24" s="25">
        <v>32</v>
      </c>
      <c r="AC24" s="25">
        <v>36</v>
      </c>
      <c r="AD24" s="25">
        <v>21</v>
      </c>
      <c r="AE24" s="25">
        <v>8</v>
      </c>
      <c r="AF24" s="25">
        <v>14</v>
      </c>
      <c r="AG24" s="25">
        <v>74</v>
      </c>
      <c r="AH24" s="25">
        <v>20</v>
      </c>
      <c r="AI24" s="25">
        <v>22</v>
      </c>
      <c r="AJ24" s="25">
        <v>43</v>
      </c>
    </row>
    <row r="25" spans="1:36" ht="15.9" customHeight="1" x14ac:dyDescent="0.35">
      <c r="A25" s="14">
        <v>2021</v>
      </c>
      <c r="B25" s="15">
        <v>20</v>
      </c>
      <c r="C25" s="16">
        <v>44333</v>
      </c>
      <c r="D25" s="21">
        <f>IF(ISBLANK(weekly_all_cause_deaths_council_area[[#This Row],[Aberdeen City]]),"",SUM(weekly_all_cause_deaths_council_area[[#This Row],[Aberdeen City]:[West Lothian]]))</f>
        <v>1042</v>
      </c>
      <c r="E25" s="25">
        <v>26</v>
      </c>
      <c r="F25" s="25">
        <v>51</v>
      </c>
      <c r="G25" s="25">
        <v>25</v>
      </c>
      <c r="H25" s="25">
        <v>21</v>
      </c>
      <c r="I25" s="25">
        <v>88</v>
      </c>
      <c r="J25" s="25">
        <v>10</v>
      </c>
      <c r="K25" s="25">
        <v>31</v>
      </c>
      <c r="L25" s="25">
        <v>30</v>
      </c>
      <c r="M25" s="25">
        <v>29</v>
      </c>
      <c r="N25" s="25">
        <v>21</v>
      </c>
      <c r="O25" s="25">
        <v>19</v>
      </c>
      <c r="P25" s="25">
        <v>13</v>
      </c>
      <c r="Q25" s="25">
        <v>34</v>
      </c>
      <c r="R25" s="25">
        <v>91</v>
      </c>
      <c r="S25" s="25">
        <v>98</v>
      </c>
      <c r="T25" s="25">
        <v>55</v>
      </c>
      <c r="U25" s="25">
        <v>16</v>
      </c>
      <c r="V25" s="25">
        <v>17</v>
      </c>
      <c r="W25" s="25">
        <v>20</v>
      </c>
      <c r="X25" s="25">
        <v>5</v>
      </c>
      <c r="Y25" s="25">
        <v>33</v>
      </c>
      <c r="Z25" s="25">
        <v>64</v>
      </c>
      <c r="AA25" s="25">
        <v>8</v>
      </c>
      <c r="AB25" s="25">
        <v>26</v>
      </c>
      <c r="AC25" s="25">
        <v>35</v>
      </c>
      <c r="AD25" s="25">
        <v>18</v>
      </c>
      <c r="AE25" s="25">
        <v>3</v>
      </c>
      <c r="AF25" s="25">
        <v>37</v>
      </c>
      <c r="AG25" s="25">
        <v>56</v>
      </c>
      <c r="AH25" s="25">
        <v>18</v>
      </c>
      <c r="AI25" s="25">
        <v>16</v>
      </c>
      <c r="AJ25" s="25">
        <v>28</v>
      </c>
    </row>
    <row r="26" spans="1:36" ht="15.9" customHeight="1" x14ac:dyDescent="0.35">
      <c r="A26" s="14">
        <v>2021</v>
      </c>
      <c r="B26" s="15">
        <v>21</v>
      </c>
      <c r="C26" s="16">
        <v>44340</v>
      </c>
      <c r="D26" s="21">
        <f>IF(ISBLANK(weekly_all_cause_deaths_council_area[[#This Row],[Aberdeen City]]),"",SUM(weekly_all_cause_deaths_council_area[[#This Row],[Aberdeen City]:[West Lothian]]))</f>
        <v>1098</v>
      </c>
      <c r="E26" s="25">
        <v>41</v>
      </c>
      <c r="F26" s="25">
        <v>45</v>
      </c>
      <c r="G26" s="25">
        <v>24</v>
      </c>
      <c r="H26" s="25">
        <v>22</v>
      </c>
      <c r="I26" s="25">
        <v>84</v>
      </c>
      <c r="J26" s="25">
        <v>12</v>
      </c>
      <c r="K26" s="25">
        <v>44</v>
      </c>
      <c r="L26" s="25">
        <v>39</v>
      </c>
      <c r="M26" s="25">
        <v>29</v>
      </c>
      <c r="N26" s="25">
        <v>22</v>
      </c>
      <c r="O26" s="25">
        <v>23</v>
      </c>
      <c r="P26" s="25">
        <v>14</v>
      </c>
      <c r="Q26" s="25">
        <v>41</v>
      </c>
      <c r="R26" s="25">
        <v>82</v>
      </c>
      <c r="S26" s="25">
        <v>116</v>
      </c>
      <c r="T26" s="25">
        <v>49</v>
      </c>
      <c r="U26" s="25">
        <v>17</v>
      </c>
      <c r="V26" s="25">
        <v>21</v>
      </c>
      <c r="W26" s="25">
        <v>15</v>
      </c>
      <c r="X26" s="25">
        <v>9</v>
      </c>
      <c r="Y26" s="25">
        <v>38</v>
      </c>
      <c r="Z26" s="25">
        <v>64</v>
      </c>
      <c r="AA26" s="25">
        <v>5</v>
      </c>
      <c r="AB26" s="25">
        <v>25</v>
      </c>
      <c r="AC26" s="25">
        <v>40</v>
      </c>
      <c r="AD26" s="25">
        <v>20</v>
      </c>
      <c r="AE26" s="25">
        <v>4</v>
      </c>
      <c r="AF26" s="25">
        <v>29</v>
      </c>
      <c r="AG26" s="25">
        <v>56</v>
      </c>
      <c r="AH26" s="25">
        <v>22</v>
      </c>
      <c r="AI26" s="25">
        <v>27</v>
      </c>
      <c r="AJ26" s="25">
        <v>19</v>
      </c>
    </row>
    <row r="27" spans="1:36" ht="15.9" customHeight="1" x14ac:dyDescent="0.35">
      <c r="A27" s="14">
        <v>2021</v>
      </c>
      <c r="B27" s="15">
        <v>22</v>
      </c>
      <c r="C27" s="16">
        <v>44347</v>
      </c>
      <c r="D27" s="21">
        <f>IF(ISBLANK(weekly_all_cause_deaths_council_area[[#This Row],[Aberdeen City]]),"",SUM(weekly_all_cause_deaths_council_area[[#This Row],[Aberdeen City]:[West Lothian]]))</f>
        <v>1055</v>
      </c>
      <c r="E27" s="25">
        <v>46</v>
      </c>
      <c r="F27" s="25">
        <v>36</v>
      </c>
      <c r="G27" s="25">
        <v>24</v>
      </c>
      <c r="H27" s="25">
        <v>19</v>
      </c>
      <c r="I27" s="25">
        <v>86</v>
      </c>
      <c r="J27" s="25">
        <v>8</v>
      </c>
      <c r="K27" s="25">
        <v>34</v>
      </c>
      <c r="L27" s="25">
        <v>22</v>
      </c>
      <c r="M27" s="25">
        <v>34</v>
      </c>
      <c r="N27" s="25">
        <v>13</v>
      </c>
      <c r="O27" s="25">
        <v>18</v>
      </c>
      <c r="P27" s="25">
        <v>13</v>
      </c>
      <c r="Q27" s="25">
        <v>20</v>
      </c>
      <c r="R27" s="25">
        <v>99</v>
      </c>
      <c r="S27" s="25">
        <v>104</v>
      </c>
      <c r="T27" s="25">
        <v>54</v>
      </c>
      <c r="U27" s="25">
        <v>12</v>
      </c>
      <c r="V27" s="25">
        <v>19</v>
      </c>
      <c r="W27" s="25">
        <v>24</v>
      </c>
      <c r="X27" s="25">
        <v>6</v>
      </c>
      <c r="Y27" s="25">
        <v>33</v>
      </c>
      <c r="Z27" s="25">
        <v>62</v>
      </c>
      <c r="AA27" s="25">
        <v>1</v>
      </c>
      <c r="AB27" s="25">
        <v>23</v>
      </c>
      <c r="AC27" s="25">
        <v>40</v>
      </c>
      <c r="AD27" s="25">
        <v>32</v>
      </c>
      <c r="AE27" s="25">
        <v>4</v>
      </c>
      <c r="AF27" s="25">
        <v>36</v>
      </c>
      <c r="AG27" s="25">
        <v>59</v>
      </c>
      <c r="AH27" s="25">
        <v>18</v>
      </c>
      <c r="AI27" s="25">
        <v>21</v>
      </c>
      <c r="AJ27" s="25">
        <v>35</v>
      </c>
    </row>
    <row r="28" spans="1:36" ht="15.9" customHeight="1" x14ac:dyDescent="0.35">
      <c r="A28" s="14">
        <v>2021</v>
      </c>
      <c r="B28" s="15">
        <v>23</v>
      </c>
      <c r="C28" s="16">
        <v>44354</v>
      </c>
      <c r="D28" s="21">
        <f>IF(ISBLANK(weekly_all_cause_deaths_council_area[[#This Row],[Aberdeen City]]),"",SUM(weekly_all_cause_deaths_council_area[[#This Row],[Aberdeen City]:[West Lothian]]))</f>
        <v>1150</v>
      </c>
      <c r="E28" s="25">
        <v>54</v>
      </c>
      <c r="F28" s="25">
        <v>37</v>
      </c>
      <c r="G28" s="25">
        <v>26</v>
      </c>
      <c r="H28" s="25">
        <v>15</v>
      </c>
      <c r="I28" s="25">
        <v>96</v>
      </c>
      <c r="J28" s="25">
        <v>8</v>
      </c>
      <c r="K28" s="25">
        <v>31</v>
      </c>
      <c r="L28" s="25">
        <v>40</v>
      </c>
      <c r="M28" s="25">
        <v>23</v>
      </c>
      <c r="N28" s="25">
        <v>24</v>
      </c>
      <c r="O28" s="25">
        <v>15</v>
      </c>
      <c r="P28" s="25">
        <v>17</v>
      </c>
      <c r="Q28" s="25">
        <v>37</v>
      </c>
      <c r="R28" s="25">
        <v>72</v>
      </c>
      <c r="S28" s="25">
        <v>132</v>
      </c>
      <c r="T28" s="25">
        <v>53</v>
      </c>
      <c r="U28" s="25">
        <v>19</v>
      </c>
      <c r="V28" s="25">
        <v>12</v>
      </c>
      <c r="W28" s="25">
        <v>22</v>
      </c>
      <c r="X28" s="25">
        <v>7</v>
      </c>
      <c r="Y28" s="25">
        <v>34</v>
      </c>
      <c r="Z28" s="25">
        <v>79</v>
      </c>
      <c r="AA28" s="25">
        <v>2</v>
      </c>
      <c r="AB28" s="25">
        <v>31</v>
      </c>
      <c r="AC28" s="25">
        <v>42</v>
      </c>
      <c r="AD28" s="25">
        <v>33</v>
      </c>
      <c r="AE28" s="25">
        <v>5</v>
      </c>
      <c r="AF28" s="25">
        <v>37</v>
      </c>
      <c r="AG28" s="25">
        <v>77</v>
      </c>
      <c r="AH28" s="25">
        <v>16</v>
      </c>
      <c r="AI28" s="25">
        <v>22</v>
      </c>
      <c r="AJ28" s="25">
        <v>32</v>
      </c>
    </row>
    <row r="29" spans="1:36" ht="15.9" customHeight="1" x14ac:dyDescent="0.35">
      <c r="A29" s="14">
        <v>2021</v>
      </c>
      <c r="B29" s="15">
        <v>24</v>
      </c>
      <c r="C29" s="16">
        <v>44361</v>
      </c>
      <c r="D29" s="21">
        <f>IF(ISBLANK(weekly_all_cause_deaths_council_area[[#This Row],[Aberdeen City]]),"",SUM(weekly_all_cause_deaths_council_area[[#This Row],[Aberdeen City]:[West Lothian]]))</f>
        <v>1054</v>
      </c>
      <c r="E29" s="25">
        <v>35</v>
      </c>
      <c r="F29" s="25">
        <v>46</v>
      </c>
      <c r="G29" s="25">
        <v>30</v>
      </c>
      <c r="H29" s="25">
        <v>19</v>
      </c>
      <c r="I29" s="25">
        <v>81</v>
      </c>
      <c r="J29" s="25">
        <v>10</v>
      </c>
      <c r="K29" s="25">
        <v>31</v>
      </c>
      <c r="L29" s="25">
        <v>35</v>
      </c>
      <c r="M29" s="25">
        <v>26</v>
      </c>
      <c r="N29" s="25">
        <v>26</v>
      </c>
      <c r="O29" s="25">
        <v>23</v>
      </c>
      <c r="P29" s="25">
        <v>14</v>
      </c>
      <c r="Q29" s="25">
        <v>29</v>
      </c>
      <c r="R29" s="25">
        <v>79</v>
      </c>
      <c r="S29" s="25">
        <v>117</v>
      </c>
      <c r="T29" s="25">
        <v>47</v>
      </c>
      <c r="U29" s="25">
        <v>12</v>
      </c>
      <c r="V29" s="25">
        <v>21</v>
      </c>
      <c r="W29" s="25">
        <v>15</v>
      </c>
      <c r="X29" s="25">
        <v>10</v>
      </c>
      <c r="Y29" s="25">
        <v>28</v>
      </c>
      <c r="Z29" s="25">
        <v>64</v>
      </c>
      <c r="AA29" s="25">
        <v>3</v>
      </c>
      <c r="AB29" s="25">
        <v>29</v>
      </c>
      <c r="AC29" s="25">
        <v>45</v>
      </c>
      <c r="AD29" s="25">
        <v>21</v>
      </c>
      <c r="AE29" s="25">
        <v>5</v>
      </c>
      <c r="AF29" s="25">
        <v>23</v>
      </c>
      <c r="AG29" s="25">
        <v>59</v>
      </c>
      <c r="AH29" s="25">
        <v>25</v>
      </c>
      <c r="AI29" s="25">
        <v>16</v>
      </c>
      <c r="AJ29" s="25">
        <v>30</v>
      </c>
    </row>
    <row r="30" spans="1:36" ht="15.9" customHeight="1" x14ac:dyDescent="0.35">
      <c r="A30" s="14">
        <v>2021</v>
      </c>
      <c r="B30" s="15">
        <v>25</v>
      </c>
      <c r="C30" s="16">
        <v>44368</v>
      </c>
      <c r="D30" s="21">
        <f>IF(ISBLANK(weekly_all_cause_deaths_council_area[[#This Row],[Aberdeen City]]),"",SUM(weekly_all_cause_deaths_council_area[[#This Row],[Aberdeen City]:[West Lothian]]))</f>
        <v>1055</v>
      </c>
      <c r="E30" s="25">
        <v>35</v>
      </c>
      <c r="F30" s="25">
        <v>40</v>
      </c>
      <c r="G30" s="25">
        <v>25</v>
      </c>
      <c r="H30" s="25">
        <v>16</v>
      </c>
      <c r="I30" s="25">
        <v>84</v>
      </c>
      <c r="J30" s="25">
        <v>13</v>
      </c>
      <c r="K30" s="25">
        <v>38</v>
      </c>
      <c r="L30" s="25">
        <v>22</v>
      </c>
      <c r="M30" s="25">
        <v>23</v>
      </c>
      <c r="N30" s="25">
        <v>8</v>
      </c>
      <c r="O30" s="25">
        <v>23</v>
      </c>
      <c r="P30" s="25">
        <v>13</v>
      </c>
      <c r="Q30" s="25">
        <v>25</v>
      </c>
      <c r="R30" s="25">
        <v>77</v>
      </c>
      <c r="S30" s="25">
        <v>121</v>
      </c>
      <c r="T30" s="25">
        <v>47</v>
      </c>
      <c r="U30" s="25">
        <v>22</v>
      </c>
      <c r="V30" s="25">
        <v>22</v>
      </c>
      <c r="W30" s="25">
        <v>19</v>
      </c>
      <c r="X30" s="25">
        <v>3</v>
      </c>
      <c r="Y30" s="25">
        <v>35</v>
      </c>
      <c r="Z30" s="25">
        <v>71</v>
      </c>
      <c r="AA30" s="25">
        <v>6</v>
      </c>
      <c r="AB30" s="25">
        <v>31</v>
      </c>
      <c r="AC30" s="25">
        <v>33</v>
      </c>
      <c r="AD30" s="25">
        <v>33</v>
      </c>
      <c r="AE30" s="25">
        <v>8</v>
      </c>
      <c r="AF30" s="25">
        <v>29</v>
      </c>
      <c r="AG30" s="25">
        <v>69</v>
      </c>
      <c r="AH30" s="25">
        <v>15</v>
      </c>
      <c r="AI30" s="25">
        <v>18</v>
      </c>
      <c r="AJ30" s="25">
        <v>31</v>
      </c>
    </row>
    <row r="31" spans="1:36" ht="15.9" customHeight="1" x14ac:dyDescent="0.35">
      <c r="A31" s="14">
        <v>2021</v>
      </c>
      <c r="B31" s="15">
        <v>26</v>
      </c>
      <c r="C31" s="16">
        <v>44375</v>
      </c>
      <c r="D31" s="21">
        <f>IF(ISBLANK(weekly_all_cause_deaths_council_area[[#This Row],[Aberdeen City]]),"",SUM(weekly_all_cause_deaths_council_area[[#This Row],[Aberdeen City]:[West Lothian]]))</f>
        <v>1095</v>
      </c>
      <c r="E31" s="25">
        <v>38</v>
      </c>
      <c r="F31" s="25">
        <v>48</v>
      </c>
      <c r="G31" s="25">
        <v>32</v>
      </c>
      <c r="H31" s="25">
        <v>24</v>
      </c>
      <c r="I31" s="25">
        <v>77</v>
      </c>
      <c r="J31" s="25">
        <v>16</v>
      </c>
      <c r="K31" s="25">
        <v>37</v>
      </c>
      <c r="L31" s="25">
        <v>29</v>
      </c>
      <c r="M31" s="25">
        <v>25</v>
      </c>
      <c r="N31" s="25">
        <v>21</v>
      </c>
      <c r="O31" s="25">
        <v>18</v>
      </c>
      <c r="P31" s="25">
        <v>23</v>
      </c>
      <c r="Q31" s="25">
        <v>34</v>
      </c>
      <c r="R31" s="25">
        <v>70</v>
      </c>
      <c r="S31" s="25">
        <v>118</v>
      </c>
      <c r="T31" s="25">
        <v>41</v>
      </c>
      <c r="U31" s="25">
        <v>15</v>
      </c>
      <c r="V31" s="25">
        <v>17</v>
      </c>
      <c r="W31" s="25">
        <v>18</v>
      </c>
      <c r="X31" s="25">
        <v>9</v>
      </c>
      <c r="Y31" s="25">
        <v>40</v>
      </c>
      <c r="Z31" s="25">
        <v>71</v>
      </c>
      <c r="AA31" s="25">
        <v>2</v>
      </c>
      <c r="AB31" s="25">
        <v>41</v>
      </c>
      <c r="AC31" s="25">
        <v>40</v>
      </c>
      <c r="AD31" s="25">
        <v>15</v>
      </c>
      <c r="AE31" s="25">
        <v>4</v>
      </c>
      <c r="AF31" s="25">
        <v>28</v>
      </c>
      <c r="AG31" s="25">
        <v>56</v>
      </c>
      <c r="AH31" s="25">
        <v>20</v>
      </c>
      <c r="AI31" s="25">
        <v>28</v>
      </c>
      <c r="AJ31" s="25">
        <v>40</v>
      </c>
    </row>
    <row r="32" spans="1:36" ht="15.9" customHeight="1" x14ac:dyDescent="0.35">
      <c r="A32" s="14">
        <v>2021</v>
      </c>
      <c r="B32" s="15">
        <v>27</v>
      </c>
      <c r="C32" s="16">
        <v>44382</v>
      </c>
      <c r="D32" s="21">
        <f>IF(ISBLANK(weekly_all_cause_deaths_council_area[[#This Row],[Aberdeen City]]),"",SUM(weekly_all_cause_deaths_council_area[[#This Row],[Aberdeen City]:[West Lothian]]))</f>
        <v>1087</v>
      </c>
      <c r="E32" s="25">
        <v>36</v>
      </c>
      <c r="F32" s="25">
        <v>53</v>
      </c>
      <c r="G32" s="25">
        <v>20</v>
      </c>
      <c r="H32" s="25">
        <v>16</v>
      </c>
      <c r="I32" s="25">
        <v>79</v>
      </c>
      <c r="J32" s="25">
        <v>8</v>
      </c>
      <c r="K32" s="25">
        <v>27</v>
      </c>
      <c r="L32" s="25">
        <v>20</v>
      </c>
      <c r="M32" s="25">
        <v>32</v>
      </c>
      <c r="N32" s="25">
        <v>22</v>
      </c>
      <c r="O32" s="25">
        <v>23</v>
      </c>
      <c r="P32" s="25">
        <v>10</v>
      </c>
      <c r="Q32" s="25">
        <v>33</v>
      </c>
      <c r="R32" s="25">
        <v>67</v>
      </c>
      <c r="S32" s="25">
        <v>125</v>
      </c>
      <c r="T32" s="25">
        <v>60</v>
      </c>
      <c r="U32" s="25">
        <v>24</v>
      </c>
      <c r="V32" s="25">
        <v>15</v>
      </c>
      <c r="W32" s="25">
        <v>20</v>
      </c>
      <c r="X32" s="25">
        <v>12</v>
      </c>
      <c r="Y32" s="25">
        <v>49</v>
      </c>
      <c r="Z32" s="25">
        <v>68</v>
      </c>
      <c r="AA32" s="25">
        <v>7</v>
      </c>
      <c r="AB32" s="25">
        <v>42</v>
      </c>
      <c r="AC32" s="25">
        <v>35</v>
      </c>
      <c r="AD32" s="25">
        <v>24</v>
      </c>
      <c r="AE32" s="25">
        <v>7</v>
      </c>
      <c r="AF32" s="25">
        <v>37</v>
      </c>
      <c r="AG32" s="25">
        <v>53</v>
      </c>
      <c r="AH32" s="25">
        <v>10</v>
      </c>
      <c r="AI32" s="25">
        <v>21</v>
      </c>
      <c r="AJ32" s="25">
        <v>32</v>
      </c>
    </row>
    <row r="33" spans="1:36" ht="15.9" customHeight="1" x14ac:dyDescent="0.35">
      <c r="A33" s="14">
        <v>2021</v>
      </c>
      <c r="B33" s="15">
        <v>28</v>
      </c>
      <c r="C33" s="16">
        <v>44389</v>
      </c>
      <c r="D33" s="21">
        <f>IF(ISBLANK(weekly_all_cause_deaths_council_area[[#This Row],[Aberdeen City]]),"",SUM(weekly_all_cause_deaths_council_area[[#This Row],[Aberdeen City]:[West Lothian]]))</f>
        <v>1127</v>
      </c>
      <c r="E33" s="25">
        <v>48</v>
      </c>
      <c r="F33" s="25">
        <v>42</v>
      </c>
      <c r="G33" s="25">
        <v>18</v>
      </c>
      <c r="H33" s="25">
        <v>23</v>
      </c>
      <c r="I33" s="25">
        <v>77</v>
      </c>
      <c r="J33" s="25">
        <v>10</v>
      </c>
      <c r="K33" s="25">
        <v>34</v>
      </c>
      <c r="L33" s="25">
        <v>36</v>
      </c>
      <c r="M33" s="25">
        <v>33</v>
      </c>
      <c r="N33" s="25">
        <v>22</v>
      </c>
      <c r="O33" s="25">
        <v>26</v>
      </c>
      <c r="P33" s="25">
        <v>16</v>
      </c>
      <c r="Q33" s="25">
        <v>35</v>
      </c>
      <c r="R33" s="25">
        <v>77</v>
      </c>
      <c r="S33" s="25">
        <v>140</v>
      </c>
      <c r="T33" s="25">
        <v>64</v>
      </c>
      <c r="U33" s="25">
        <v>14</v>
      </c>
      <c r="V33" s="25">
        <v>14</v>
      </c>
      <c r="W33" s="25">
        <v>26</v>
      </c>
      <c r="X33" s="25">
        <v>5</v>
      </c>
      <c r="Y33" s="25">
        <v>33</v>
      </c>
      <c r="Z33" s="25">
        <v>67</v>
      </c>
      <c r="AA33" s="25">
        <v>3</v>
      </c>
      <c r="AB33" s="25">
        <v>34</v>
      </c>
      <c r="AC33" s="25">
        <v>36</v>
      </c>
      <c r="AD33" s="25">
        <v>25</v>
      </c>
      <c r="AE33" s="25">
        <v>3</v>
      </c>
      <c r="AF33" s="25">
        <v>29</v>
      </c>
      <c r="AG33" s="25">
        <v>60</v>
      </c>
      <c r="AH33" s="25">
        <v>18</v>
      </c>
      <c r="AI33" s="25">
        <v>20</v>
      </c>
      <c r="AJ33" s="25">
        <v>39</v>
      </c>
    </row>
    <row r="34" spans="1:36" ht="15.9" customHeight="1" x14ac:dyDescent="0.35">
      <c r="A34" s="14">
        <v>2021</v>
      </c>
      <c r="B34" s="15">
        <v>29</v>
      </c>
      <c r="C34" s="16">
        <v>44396</v>
      </c>
      <c r="D34" s="21">
        <f>IF(ISBLANK(weekly_all_cause_deaths_council_area[[#This Row],[Aberdeen City]]),"",SUM(weekly_all_cause_deaths_council_area[[#This Row],[Aberdeen City]:[West Lothian]]))</f>
        <v>1126</v>
      </c>
      <c r="E34" s="25">
        <v>53</v>
      </c>
      <c r="F34" s="25">
        <v>50</v>
      </c>
      <c r="G34" s="25">
        <v>24</v>
      </c>
      <c r="H34" s="25">
        <v>12</v>
      </c>
      <c r="I34" s="25">
        <v>70</v>
      </c>
      <c r="J34" s="25">
        <v>12</v>
      </c>
      <c r="K34" s="25">
        <v>39</v>
      </c>
      <c r="L34" s="25">
        <v>34</v>
      </c>
      <c r="M34" s="25">
        <v>26</v>
      </c>
      <c r="N34" s="25">
        <v>18</v>
      </c>
      <c r="O34" s="25">
        <v>30</v>
      </c>
      <c r="P34" s="25">
        <v>16</v>
      </c>
      <c r="Q34" s="25">
        <v>33</v>
      </c>
      <c r="R34" s="25">
        <v>84</v>
      </c>
      <c r="S34" s="25">
        <v>120</v>
      </c>
      <c r="T34" s="25">
        <v>40</v>
      </c>
      <c r="U34" s="25">
        <v>12</v>
      </c>
      <c r="V34" s="25">
        <v>16</v>
      </c>
      <c r="W34" s="25">
        <v>19</v>
      </c>
      <c r="X34" s="25">
        <v>10</v>
      </c>
      <c r="Y34" s="25">
        <v>32</v>
      </c>
      <c r="Z34" s="25">
        <v>78</v>
      </c>
      <c r="AA34" s="25">
        <v>3</v>
      </c>
      <c r="AB34" s="25">
        <v>38</v>
      </c>
      <c r="AC34" s="25">
        <v>47</v>
      </c>
      <c r="AD34" s="25">
        <v>30</v>
      </c>
      <c r="AE34" s="25">
        <v>8</v>
      </c>
      <c r="AF34" s="25">
        <v>20</v>
      </c>
      <c r="AG34" s="25">
        <v>78</v>
      </c>
      <c r="AH34" s="25">
        <v>19</v>
      </c>
      <c r="AI34" s="25">
        <v>30</v>
      </c>
      <c r="AJ34" s="25">
        <v>25</v>
      </c>
    </row>
    <row r="35" spans="1:36" ht="15.9" customHeight="1" x14ac:dyDescent="0.35">
      <c r="A35" s="14">
        <v>2021</v>
      </c>
      <c r="B35" s="15">
        <v>30</v>
      </c>
      <c r="C35" s="16">
        <v>44403</v>
      </c>
      <c r="D35" s="21">
        <f>IF(ISBLANK(weekly_all_cause_deaths_council_area[[#This Row],[Aberdeen City]]),"",SUM(weekly_all_cause_deaths_council_area[[#This Row],[Aberdeen City]:[West Lothian]]))</f>
        <v>1155</v>
      </c>
      <c r="E35" s="25">
        <v>41</v>
      </c>
      <c r="F35" s="25">
        <v>54</v>
      </c>
      <c r="G35" s="25">
        <v>23</v>
      </c>
      <c r="H35" s="25">
        <v>23</v>
      </c>
      <c r="I35" s="25">
        <v>77</v>
      </c>
      <c r="J35" s="25">
        <v>13</v>
      </c>
      <c r="K35" s="25">
        <v>38</v>
      </c>
      <c r="L35" s="25">
        <v>23</v>
      </c>
      <c r="M35" s="25">
        <v>38</v>
      </c>
      <c r="N35" s="25">
        <v>25</v>
      </c>
      <c r="O35" s="25">
        <v>23</v>
      </c>
      <c r="P35" s="25">
        <v>23</v>
      </c>
      <c r="Q35" s="25">
        <v>25</v>
      </c>
      <c r="R35" s="25">
        <v>89</v>
      </c>
      <c r="S35" s="25">
        <v>132</v>
      </c>
      <c r="T35" s="25">
        <v>49</v>
      </c>
      <c r="U35" s="25">
        <v>13</v>
      </c>
      <c r="V35" s="25">
        <v>19</v>
      </c>
      <c r="W35" s="25">
        <v>19</v>
      </c>
      <c r="X35" s="25">
        <v>9</v>
      </c>
      <c r="Y35" s="25">
        <v>29</v>
      </c>
      <c r="Z35" s="25">
        <v>85</v>
      </c>
      <c r="AA35" s="25">
        <v>2</v>
      </c>
      <c r="AB35" s="25">
        <v>24</v>
      </c>
      <c r="AC35" s="25">
        <v>39</v>
      </c>
      <c r="AD35" s="25">
        <v>30</v>
      </c>
      <c r="AE35" s="25">
        <v>1</v>
      </c>
      <c r="AF35" s="25">
        <v>28</v>
      </c>
      <c r="AG35" s="25">
        <v>77</v>
      </c>
      <c r="AH35" s="25">
        <v>13</v>
      </c>
      <c r="AI35" s="25">
        <v>23</v>
      </c>
      <c r="AJ35" s="25">
        <v>48</v>
      </c>
    </row>
    <row r="36" spans="1:36" ht="15.9" customHeight="1" x14ac:dyDescent="0.35">
      <c r="A36" s="14">
        <v>2021</v>
      </c>
      <c r="B36" s="15">
        <v>31</v>
      </c>
      <c r="C36" s="16">
        <v>44410</v>
      </c>
      <c r="D36" s="21">
        <f>IF(ISBLANK(weekly_all_cause_deaths_council_area[[#This Row],[Aberdeen City]]),"",SUM(weekly_all_cause_deaths_council_area[[#This Row],[Aberdeen City]:[West Lothian]]))</f>
        <v>1073</v>
      </c>
      <c r="E36" s="25">
        <v>36</v>
      </c>
      <c r="F36" s="25">
        <v>52</v>
      </c>
      <c r="G36" s="25">
        <v>29</v>
      </c>
      <c r="H36" s="25">
        <v>20</v>
      </c>
      <c r="I36" s="25">
        <v>68</v>
      </c>
      <c r="J36" s="25">
        <v>10</v>
      </c>
      <c r="K36" s="25">
        <v>38</v>
      </c>
      <c r="L36" s="25">
        <v>35</v>
      </c>
      <c r="M36" s="25">
        <v>22</v>
      </c>
      <c r="N36" s="25">
        <v>22</v>
      </c>
      <c r="O36" s="25">
        <v>20</v>
      </c>
      <c r="P36" s="25">
        <v>23</v>
      </c>
      <c r="Q36" s="25">
        <v>27</v>
      </c>
      <c r="R36" s="25">
        <v>81</v>
      </c>
      <c r="S36" s="25">
        <v>114</v>
      </c>
      <c r="T36" s="25">
        <v>47</v>
      </c>
      <c r="U36" s="25">
        <v>15</v>
      </c>
      <c r="V36" s="25">
        <v>13</v>
      </c>
      <c r="W36" s="25">
        <v>20</v>
      </c>
      <c r="X36" s="25">
        <v>6</v>
      </c>
      <c r="Y36" s="25">
        <v>31</v>
      </c>
      <c r="Z36" s="25">
        <v>77</v>
      </c>
      <c r="AA36" s="25">
        <v>3</v>
      </c>
      <c r="AB36" s="25">
        <v>33</v>
      </c>
      <c r="AC36" s="25">
        <v>31</v>
      </c>
      <c r="AD36" s="25">
        <v>27</v>
      </c>
      <c r="AE36" s="25">
        <v>3</v>
      </c>
      <c r="AF36" s="25">
        <v>33</v>
      </c>
      <c r="AG36" s="25">
        <v>70</v>
      </c>
      <c r="AH36" s="25">
        <v>21</v>
      </c>
      <c r="AI36" s="25">
        <v>23</v>
      </c>
      <c r="AJ36" s="25">
        <v>23</v>
      </c>
    </row>
    <row r="37" spans="1:36" ht="15.9" customHeight="1" x14ac:dyDescent="0.35">
      <c r="A37" s="14">
        <v>2021</v>
      </c>
      <c r="B37" s="15">
        <v>32</v>
      </c>
      <c r="C37" s="16">
        <v>44417</v>
      </c>
      <c r="D37" s="21">
        <f>IF(ISBLANK(weekly_all_cause_deaths_council_area[[#This Row],[Aberdeen City]]),"",SUM(weekly_all_cause_deaths_council_area[[#This Row],[Aberdeen City]:[West Lothian]]))</f>
        <v>1099</v>
      </c>
      <c r="E37" s="25">
        <v>40</v>
      </c>
      <c r="F37" s="25">
        <v>37</v>
      </c>
      <c r="G37" s="25">
        <v>26</v>
      </c>
      <c r="H37" s="25">
        <v>23</v>
      </c>
      <c r="I37" s="25">
        <v>82</v>
      </c>
      <c r="J37" s="25">
        <v>12</v>
      </c>
      <c r="K37" s="25">
        <v>45</v>
      </c>
      <c r="L37" s="25">
        <v>27</v>
      </c>
      <c r="M37" s="25">
        <v>34</v>
      </c>
      <c r="N37" s="25">
        <v>17</v>
      </c>
      <c r="O37" s="25">
        <v>22</v>
      </c>
      <c r="P37" s="25">
        <v>19</v>
      </c>
      <c r="Q37" s="25">
        <v>32</v>
      </c>
      <c r="R37" s="25">
        <v>83</v>
      </c>
      <c r="S37" s="25">
        <v>103</v>
      </c>
      <c r="T37" s="25">
        <v>57</v>
      </c>
      <c r="U37" s="25">
        <v>18</v>
      </c>
      <c r="V37" s="25">
        <v>19</v>
      </c>
      <c r="W37" s="25">
        <v>22</v>
      </c>
      <c r="X37" s="25">
        <v>9</v>
      </c>
      <c r="Y37" s="25">
        <v>34</v>
      </c>
      <c r="Z37" s="25">
        <v>72</v>
      </c>
      <c r="AA37" s="25">
        <v>5</v>
      </c>
      <c r="AB37" s="25">
        <v>28</v>
      </c>
      <c r="AC37" s="25">
        <v>41</v>
      </c>
      <c r="AD37" s="25">
        <v>32</v>
      </c>
      <c r="AE37" s="25">
        <v>2</v>
      </c>
      <c r="AF37" s="25">
        <v>25</v>
      </c>
      <c r="AG37" s="25">
        <v>60</v>
      </c>
      <c r="AH37" s="25">
        <v>12</v>
      </c>
      <c r="AI37" s="25">
        <v>26</v>
      </c>
      <c r="AJ37" s="25">
        <v>35</v>
      </c>
    </row>
    <row r="38" spans="1:36" ht="15.9" customHeight="1" x14ac:dyDescent="0.35">
      <c r="A38" s="14">
        <v>2021</v>
      </c>
      <c r="B38" s="15">
        <v>33</v>
      </c>
      <c r="C38" s="16">
        <v>44424</v>
      </c>
      <c r="D38" s="21">
        <f>IF(ISBLANK(weekly_all_cause_deaths_council_area[[#This Row],[Aberdeen City]]),"",SUM(weekly_all_cause_deaths_council_area[[#This Row],[Aberdeen City]:[West Lothian]]))</f>
        <v>1171</v>
      </c>
      <c r="E38" s="25">
        <v>42</v>
      </c>
      <c r="F38" s="25">
        <v>45</v>
      </c>
      <c r="G38" s="25">
        <v>29</v>
      </c>
      <c r="H38" s="25">
        <v>21</v>
      </c>
      <c r="I38" s="25">
        <v>83</v>
      </c>
      <c r="J38" s="25">
        <v>13</v>
      </c>
      <c r="K38" s="25">
        <v>36</v>
      </c>
      <c r="L38" s="25">
        <v>27</v>
      </c>
      <c r="M38" s="25">
        <v>27</v>
      </c>
      <c r="N38" s="25">
        <v>23</v>
      </c>
      <c r="O38" s="25">
        <v>20</v>
      </c>
      <c r="P38" s="25">
        <v>16</v>
      </c>
      <c r="Q38" s="25">
        <v>36</v>
      </c>
      <c r="R38" s="25">
        <v>110</v>
      </c>
      <c r="S38" s="25">
        <v>124</v>
      </c>
      <c r="T38" s="25">
        <v>62</v>
      </c>
      <c r="U38" s="25">
        <v>16</v>
      </c>
      <c r="V38" s="25">
        <v>18</v>
      </c>
      <c r="W38" s="25">
        <v>24</v>
      </c>
      <c r="X38" s="25">
        <v>5</v>
      </c>
      <c r="Y38" s="25">
        <v>34</v>
      </c>
      <c r="Z38" s="25">
        <v>76</v>
      </c>
      <c r="AA38" s="25">
        <v>4</v>
      </c>
      <c r="AB38" s="25">
        <v>29</v>
      </c>
      <c r="AC38" s="25">
        <v>34</v>
      </c>
      <c r="AD38" s="25">
        <v>43</v>
      </c>
      <c r="AE38" s="25">
        <v>6</v>
      </c>
      <c r="AF38" s="25">
        <v>25</v>
      </c>
      <c r="AG38" s="25">
        <v>78</v>
      </c>
      <c r="AH38" s="25">
        <v>15</v>
      </c>
      <c r="AI38" s="25">
        <v>19</v>
      </c>
      <c r="AJ38" s="25">
        <v>31</v>
      </c>
    </row>
    <row r="39" spans="1:36" ht="15.9" customHeight="1" x14ac:dyDescent="0.35">
      <c r="A39" s="14">
        <v>2021</v>
      </c>
      <c r="B39" s="15">
        <v>34</v>
      </c>
      <c r="C39" s="16">
        <v>44431</v>
      </c>
      <c r="D39" s="21">
        <f>IF(ISBLANK(weekly_all_cause_deaths_council_area[[#This Row],[Aberdeen City]]),"",SUM(weekly_all_cause_deaths_council_area[[#This Row],[Aberdeen City]:[West Lothian]]))</f>
        <v>1129</v>
      </c>
      <c r="E39" s="25">
        <v>53</v>
      </c>
      <c r="F39" s="25">
        <v>42</v>
      </c>
      <c r="G39" s="25">
        <v>27</v>
      </c>
      <c r="H39" s="25">
        <v>19</v>
      </c>
      <c r="I39" s="25">
        <v>91</v>
      </c>
      <c r="J39" s="25">
        <v>5</v>
      </c>
      <c r="K39" s="25">
        <v>40</v>
      </c>
      <c r="L39" s="25">
        <v>30</v>
      </c>
      <c r="M39" s="25">
        <v>29</v>
      </c>
      <c r="N39" s="25">
        <v>25</v>
      </c>
      <c r="O39" s="25">
        <v>25</v>
      </c>
      <c r="P39" s="25">
        <v>15</v>
      </c>
      <c r="Q39" s="25">
        <v>22</v>
      </c>
      <c r="R39" s="25">
        <v>82</v>
      </c>
      <c r="S39" s="25">
        <v>115</v>
      </c>
      <c r="T39" s="25">
        <v>44</v>
      </c>
      <c r="U39" s="25">
        <v>17</v>
      </c>
      <c r="V39" s="25">
        <v>15</v>
      </c>
      <c r="W39" s="25">
        <v>25</v>
      </c>
      <c r="X39" s="25">
        <v>5</v>
      </c>
      <c r="Y39" s="25">
        <v>33</v>
      </c>
      <c r="Z39" s="25">
        <v>72</v>
      </c>
      <c r="AA39" s="25">
        <v>7</v>
      </c>
      <c r="AB39" s="25">
        <v>28</v>
      </c>
      <c r="AC39" s="25">
        <v>35</v>
      </c>
      <c r="AD39" s="25">
        <v>25</v>
      </c>
      <c r="AE39" s="25">
        <v>2</v>
      </c>
      <c r="AF39" s="25">
        <v>27</v>
      </c>
      <c r="AG39" s="25">
        <v>92</v>
      </c>
      <c r="AH39" s="25">
        <v>21</v>
      </c>
      <c r="AI39" s="25">
        <v>19</v>
      </c>
      <c r="AJ39" s="25">
        <v>42</v>
      </c>
    </row>
    <row r="40" spans="1:36" ht="15.9" customHeight="1" x14ac:dyDescent="0.35">
      <c r="A40" s="14">
        <v>2021</v>
      </c>
      <c r="B40" s="15">
        <v>35</v>
      </c>
      <c r="C40" s="16">
        <v>44438</v>
      </c>
      <c r="D40" s="21">
        <f>IF(ISBLANK(weekly_all_cause_deaths_council_area[[#This Row],[Aberdeen City]]),"",SUM(weekly_all_cause_deaths_council_area[[#This Row],[Aberdeen City]:[West Lothian]]))</f>
        <v>1180</v>
      </c>
      <c r="E40" s="25">
        <v>44</v>
      </c>
      <c r="F40" s="25">
        <v>47</v>
      </c>
      <c r="G40" s="25">
        <v>29</v>
      </c>
      <c r="H40" s="25">
        <v>21</v>
      </c>
      <c r="I40" s="25">
        <v>80</v>
      </c>
      <c r="J40" s="25">
        <v>9</v>
      </c>
      <c r="K40" s="25">
        <v>41</v>
      </c>
      <c r="L40" s="25">
        <v>28</v>
      </c>
      <c r="M40" s="25">
        <v>30</v>
      </c>
      <c r="N40" s="25">
        <v>21</v>
      </c>
      <c r="O40" s="25">
        <v>23</v>
      </c>
      <c r="P40" s="25">
        <v>27</v>
      </c>
      <c r="Q40" s="25">
        <v>27</v>
      </c>
      <c r="R40" s="25">
        <v>83</v>
      </c>
      <c r="S40" s="25">
        <v>143</v>
      </c>
      <c r="T40" s="25">
        <v>49</v>
      </c>
      <c r="U40" s="25">
        <v>18</v>
      </c>
      <c r="V40" s="25">
        <v>17</v>
      </c>
      <c r="W40" s="25">
        <v>30</v>
      </c>
      <c r="X40" s="25">
        <v>5</v>
      </c>
      <c r="Y40" s="25">
        <v>32</v>
      </c>
      <c r="Z40" s="25">
        <v>69</v>
      </c>
      <c r="AA40" s="25">
        <v>6</v>
      </c>
      <c r="AB40" s="25">
        <v>40</v>
      </c>
      <c r="AC40" s="25">
        <v>42</v>
      </c>
      <c r="AD40" s="25">
        <v>31</v>
      </c>
      <c r="AE40" s="25">
        <v>3</v>
      </c>
      <c r="AF40" s="25">
        <v>41</v>
      </c>
      <c r="AG40" s="25">
        <v>78</v>
      </c>
      <c r="AH40" s="25">
        <v>16</v>
      </c>
      <c r="AI40" s="25">
        <v>21</v>
      </c>
      <c r="AJ40" s="25">
        <v>29</v>
      </c>
    </row>
    <row r="41" spans="1:36" ht="15.9" customHeight="1" x14ac:dyDescent="0.35">
      <c r="A41" s="14">
        <v>2021</v>
      </c>
      <c r="B41" s="15">
        <v>36</v>
      </c>
      <c r="C41" s="16">
        <v>44445</v>
      </c>
      <c r="D41" s="21">
        <f>IF(ISBLANK(weekly_all_cause_deaths_council_area[[#This Row],[Aberdeen City]]),"",SUM(weekly_all_cause_deaths_council_area[[#This Row],[Aberdeen City]:[West Lothian]]))</f>
        <v>1130</v>
      </c>
      <c r="E41" s="25">
        <v>52</v>
      </c>
      <c r="F41" s="25">
        <v>42</v>
      </c>
      <c r="G41" s="25">
        <v>31</v>
      </c>
      <c r="H41" s="25">
        <v>28</v>
      </c>
      <c r="I41" s="25">
        <v>71</v>
      </c>
      <c r="J41" s="25">
        <v>10</v>
      </c>
      <c r="K41" s="25">
        <v>41</v>
      </c>
      <c r="L41" s="25">
        <v>38</v>
      </c>
      <c r="M41" s="25">
        <v>29</v>
      </c>
      <c r="N41" s="25">
        <v>20</v>
      </c>
      <c r="O41" s="25">
        <v>21</v>
      </c>
      <c r="P41" s="25">
        <v>23</v>
      </c>
      <c r="Q41" s="25">
        <v>18</v>
      </c>
      <c r="R41" s="25">
        <v>79</v>
      </c>
      <c r="S41" s="25">
        <v>135</v>
      </c>
      <c r="T41" s="25">
        <v>47</v>
      </c>
      <c r="U41" s="25">
        <v>17</v>
      </c>
      <c r="V41" s="25">
        <v>18</v>
      </c>
      <c r="W41" s="25">
        <v>21</v>
      </c>
      <c r="X41" s="25">
        <v>10</v>
      </c>
      <c r="Y41" s="25">
        <v>30</v>
      </c>
      <c r="Z41" s="25">
        <v>82</v>
      </c>
      <c r="AA41" s="25">
        <v>8</v>
      </c>
      <c r="AB41" s="25">
        <v>31</v>
      </c>
      <c r="AC41" s="25">
        <v>37</v>
      </c>
      <c r="AD41" s="25">
        <v>30</v>
      </c>
      <c r="AE41" s="25">
        <v>7</v>
      </c>
      <c r="AF41" s="25">
        <v>25</v>
      </c>
      <c r="AG41" s="25">
        <v>65</v>
      </c>
      <c r="AH41" s="25">
        <v>16</v>
      </c>
      <c r="AI41" s="25">
        <v>12</v>
      </c>
      <c r="AJ41" s="25">
        <v>36</v>
      </c>
    </row>
    <row r="42" spans="1:36" ht="15.9" customHeight="1" x14ac:dyDescent="0.35">
      <c r="A42" s="14">
        <v>2021</v>
      </c>
      <c r="B42" s="15">
        <v>37</v>
      </c>
      <c r="C42" s="16">
        <v>44452</v>
      </c>
      <c r="D42" s="21">
        <f>IF(ISBLANK(weekly_all_cause_deaths_council_area[[#This Row],[Aberdeen City]]),"",SUM(weekly_all_cause_deaths_council_area[[#This Row],[Aberdeen City]:[West Lothian]]))</f>
        <v>1259</v>
      </c>
      <c r="E42" s="25">
        <v>51</v>
      </c>
      <c r="F42" s="25">
        <v>35</v>
      </c>
      <c r="G42" s="25">
        <v>32</v>
      </c>
      <c r="H42" s="25">
        <v>17</v>
      </c>
      <c r="I42" s="25">
        <v>93</v>
      </c>
      <c r="J42" s="25">
        <v>23</v>
      </c>
      <c r="K42" s="25">
        <v>38</v>
      </c>
      <c r="L42" s="25">
        <v>40</v>
      </c>
      <c r="M42" s="25">
        <v>40</v>
      </c>
      <c r="N42" s="25">
        <v>21</v>
      </c>
      <c r="O42" s="25">
        <v>21</v>
      </c>
      <c r="P42" s="25">
        <v>20</v>
      </c>
      <c r="Q42" s="25">
        <v>44</v>
      </c>
      <c r="R42" s="25">
        <v>83</v>
      </c>
      <c r="S42" s="25">
        <v>117</v>
      </c>
      <c r="T42" s="25">
        <v>66</v>
      </c>
      <c r="U42" s="25">
        <v>17</v>
      </c>
      <c r="V42" s="25">
        <v>21</v>
      </c>
      <c r="W42" s="25">
        <v>29</v>
      </c>
      <c r="X42" s="25">
        <v>7</v>
      </c>
      <c r="Y42" s="25">
        <v>36</v>
      </c>
      <c r="Z42" s="25">
        <v>88</v>
      </c>
      <c r="AA42" s="25">
        <v>6</v>
      </c>
      <c r="AB42" s="25">
        <v>32</v>
      </c>
      <c r="AC42" s="25">
        <v>39</v>
      </c>
      <c r="AD42" s="25">
        <v>35</v>
      </c>
      <c r="AE42" s="25">
        <v>5</v>
      </c>
      <c r="AF42" s="25">
        <v>36</v>
      </c>
      <c r="AG42" s="25">
        <v>74</v>
      </c>
      <c r="AH42" s="25">
        <v>24</v>
      </c>
      <c r="AI42" s="25">
        <v>23</v>
      </c>
      <c r="AJ42" s="25">
        <v>46</v>
      </c>
    </row>
    <row r="43" spans="1:36" ht="15.9" customHeight="1" x14ac:dyDescent="0.35">
      <c r="A43" s="14">
        <v>2021</v>
      </c>
      <c r="B43" s="15">
        <v>38</v>
      </c>
      <c r="C43" s="16">
        <v>44459</v>
      </c>
      <c r="D43" s="21">
        <f>IF(ISBLANK(weekly_all_cause_deaths_council_area[[#This Row],[Aberdeen City]]),"",SUM(weekly_all_cause_deaths_council_area[[#This Row],[Aberdeen City]:[West Lothian]]))</f>
        <v>1228</v>
      </c>
      <c r="E43" s="25">
        <v>39</v>
      </c>
      <c r="F43" s="25">
        <v>53</v>
      </c>
      <c r="G43" s="25">
        <v>34</v>
      </c>
      <c r="H43" s="25">
        <v>26</v>
      </c>
      <c r="I43" s="25">
        <v>94</v>
      </c>
      <c r="J43" s="25">
        <v>8</v>
      </c>
      <c r="K43" s="25">
        <v>46</v>
      </c>
      <c r="L43" s="25">
        <v>40</v>
      </c>
      <c r="M43" s="25">
        <v>26</v>
      </c>
      <c r="N43" s="25">
        <v>21</v>
      </c>
      <c r="O43" s="25">
        <v>17</v>
      </c>
      <c r="P43" s="25">
        <v>23</v>
      </c>
      <c r="Q43" s="25">
        <v>39</v>
      </c>
      <c r="R43" s="25">
        <v>79</v>
      </c>
      <c r="S43" s="25">
        <v>135</v>
      </c>
      <c r="T43" s="25">
        <v>52</v>
      </c>
      <c r="U43" s="25">
        <v>24</v>
      </c>
      <c r="V43" s="25">
        <v>27</v>
      </c>
      <c r="W43" s="25">
        <v>25</v>
      </c>
      <c r="X43" s="25">
        <v>3</v>
      </c>
      <c r="Y43" s="25">
        <v>37</v>
      </c>
      <c r="Z43" s="25">
        <v>73</v>
      </c>
      <c r="AA43" s="25">
        <v>5</v>
      </c>
      <c r="AB43" s="25">
        <v>36</v>
      </c>
      <c r="AC43" s="25">
        <v>50</v>
      </c>
      <c r="AD43" s="25">
        <v>27</v>
      </c>
      <c r="AE43" s="25">
        <v>2</v>
      </c>
      <c r="AF43" s="25">
        <v>28</v>
      </c>
      <c r="AG43" s="25">
        <v>84</v>
      </c>
      <c r="AH43" s="25">
        <v>17</v>
      </c>
      <c r="AI43" s="25">
        <v>24</v>
      </c>
      <c r="AJ43" s="25">
        <v>34</v>
      </c>
    </row>
    <row r="44" spans="1:36" ht="15.9" customHeight="1" x14ac:dyDescent="0.35">
      <c r="A44" s="14">
        <v>2021</v>
      </c>
      <c r="B44" s="15">
        <v>39</v>
      </c>
      <c r="C44" s="16">
        <v>44466</v>
      </c>
      <c r="D44" s="21">
        <f>IF(ISBLANK(weekly_all_cause_deaths_council_area[[#This Row],[Aberdeen City]]),"",SUM(weekly_all_cause_deaths_council_area[[#This Row],[Aberdeen City]:[West Lothian]]))</f>
        <v>1255</v>
      </c>
      <c r="E44" s="25">
        <v>44</v>
      </c>
      <c r="F44" s="25">
        <v>57</v>
      </c>
      <c r="G44" s="25">
        <v>42</v>
      </c>
      <c r="H44" s="25">
        <v>23</v>
      </c>
      <c r="I44" s="25">
        <v>105</v>
      </c>
      <c r="J44" s="25">
        <v>14</v>
      </c>
      <c r="K44" s="25">
        <v>42</v>
      </c>
      <c r="L44" s="25">
        <v>32</v>
      </c>
      <c r="M44" s="25">
        <v>23</v>
      </c>
      <c r="N44" s="25">
        <v>18</v>
      </c>
      <c r="O44" s="25">
        <v>27</v>
      </c>
      <c r="P44" s="25">
        <v>18</v>
      </c>
      <c r="Q44" s="25">
        <v>44</v>
      </c>
      <c r="R44" s="25">
        <v>95</v>
      </c>
      <c r="S44" s="25">
        <v>119</v>
      </c>
      <c r="T44" s="25">
        <v>48</v>
      </c>
      <c r="U44" s="25">
        <v>24</v>
      </c>
      <c r="V44" s="25">
        <v>21</v>
      </c>
      <c r="W44" s="25">
        <v>20</v>
      </c>
      <c r="X44" s="25">
        <v>9</v>
      </c>
      <c r="Y44" s="25">
        <v>37</v>
      </c>
      <c r="Z44" s="25">
        <v>85</v>
      </c>
      <c r="AA44" s="25">
        <v>7</v>
      </c>
      <c r="AB44" s="25">
        <v>29</v>
      </c>
      <c r="AC44" s="25">
        <v>41</v>
      </c>
      <c r="AD44" s="25">
        <v>42</v>
      </c>
      <c r="AE44" s="25">
        <v>6</v>
      </c>
      <c r="AF44" s="25">
        <v>48</v>
      </c>
      <c r="AG44" s="25">
        <v>62</v>
      </c>
      <c r="AH44" s="25">
        <v>19</v>
      </c>
      <c r="AI44" s="25">
        <v>22</v>
      </c>
      <c r="AJ44" s="25">
        <v>32</v>
      </c>
    </row>
    <row r="45" spans="1:36" ht="15.9" customHeight="1" x14ac:dyDescent="0.35">
      <c r="A45" s="14">
        <v>2021</v>
      </c>
      <c r="B45" s="15">
        <v>40</v>
      </c>
      <c r="C45" s="16">
        <v>44473</v>
      </c>
      <c r="D45" s="21">
        <f>IF(ISBLANK(weekly_all_cause_deaths_council_area[[#This Row],[Aberdeen City]]),"",SUM(weekly_all_cause_deaths_council_area[[#This Row],[Aberdeen City]:[West Lothian]]))</f>
        <v>1368</v>
      </c>
      <c r="E45" s="25">
        <v>51</v>
      </c>
      <c r="F45" s="25">
        <v>57</v>
      </c>
      <c r="G45" s="25">
        <v>26</v>
      </c>
      <c r="H45" s="25">
        <v>25</v>
      </c>
      <c r="I45" s="25">
        <v>93</v>
      </c>
      <c r="J45" s="25">
        <v>11</v>
      </c>
      <c r="K45" s="25">
        <v>45</v>
      </c>
      <c r="L45" s="25">
        <v>43</v>
      </c>
      <c r="M45" s="25">
        <v>44</v>
      </c>
      <c r="N45" s="25">
        <v>19</v>
      </c>
      <c r="O45" s="25">
        <v>26</v>
      </c>
      <c r="P45" s="25">
        <v>28</v>
      </c>
      <c r="Q45" s="25">
        <v>34</v>
      </c>
      <c r="R45" s="25">
        <v>91</v>
      </c>
      <c r="S45" s="25">
        <v>160</v>
      </c>
      <c r="T45" s="25">
        <v>66</v>
      </c>
      <c r="U45" s="25">
        <v>22</v>
      </c>
      <c r="V45" s="25">
        <v>27</v>
      </c>
      <c r="W45" s="25">
        <v>21</v>
      </c>
      <c r="X45" s="25">
        <v>12</v>
      </c>
      <c r="Y45" s="25">
        <v>41</v>
      </c>
      <c r="Z45" s="25">
        <v>94</v>
      </c>
      <c r="AA45" s="25">
        <v>8</v>
      </c>
      <c r="AB45" s="25">
        <v>32</v>
      </c>
      <c r="AC45" s="25">
        <v>48</v>
      </c>
      <c r="AD45" s="25">
        <v>30</v>
      </c>
      <c r="AE45" s="25">
        <v>5</v>
      </c>
      <c r="AF45" s="25">
        <v>38</v>
      </c>
      <c r="AG45" s="25">
        <v>80</v>
      </c>
      <c r="AH45" s="25">
        <v>20</v>
      </c>
      <c r="AI45" s="25">
        <v>38</v>
      </c>
      <c r="AJ45" s="25">
        <v>33</v>
      </c>
    </row>
    <row r="46" spans="1:36" ht="15.9" customHeight="1" x14ac:dyDescent="0.35">
      <c r="A46" s="14">
        <v>2021</v>
      </c>
      <c r="B46" s="15">
        <v>41</v>
      </c>
      <c r="C46" s="16">
        <v>44480</v>
      </c>
      <c r="D46" s="21">
        <f>IF(ISBLANK(weekly_all_cause_deaths_council_area[[#This Row],[Aberdeen City]]),"",SUM(weekly_all_cause_deaths_council_area[[#This Row],[Aberdeen City]:[West Lothian]]))</f>
        <v>1345</v>
      </c>
      <c r="E46" s="25">
        <v>40</v>
      </c>
      <c r="F46" s="25">
        <v>52</v>
      </c>
      <c r="G46" s="25">
        <v>21</v>
      </c>
      <c r="H46" s="25">
        <v>24</v>
      </c>
      <c r="I46" s="25">
        <v>101</v>
      </c>
      <c r="J46" s="25">
        <v>11</v>
      </c>
      <c r="K46" s="25">
        <v>40</v>
      </c>
      <c r="L46" s="25">
        <v>33</v>
      </c>
      <c r="M46" s="25">
        <v>32</v>
      </c>
      <c r="N46" s="25">
        <v>22</v>
      </c>
      <c r="O46" s="25">
        <v>20</v>
      </c>
      <c r="P46" s="25">
        <v>17</v>
      </c>
      <c r="Q46" s="25">
        <v>46</v>
      </c>
      <c r="R46" s="25">
        <v>106</v>
      </c>
      <c r="S46" s="25">
        <v>165</v>
      </c>
      <c r="T46" s="25">
        <v>50</v>
      </c>
      <c r="U46" s="25">
        <v>18</v>
      </c>
      <c r="V46" s="25">
        <v>30</v>
      </c>
      <c r="W46" s="25">
        <v>33</v>
      </c>
      <c r="X46" s="25">
        <v>9</v>
      </c>
      <c r="Y46" s="25">
        <v>42</v>
      </c>
      <c r="Z46" s="25">
        <v>88</v>
      </c>
      <c r="AA46" s="25">
        <v>4</v>
      </c>
      <c r="AB46" s="25">
        <v>35</v>
      </c>
      <c r="AC46" s="25">
        <v>46</v>
      </c>
      <c r="AD46" s="25">
        <v>25</v>
      </c>
      <c r="AE46" s="25">
        <v>2</v>
      </c>
      <c r="AF46" s="25">
        <v>51</v>
      </c>
      <c r="AG46" s="25">
        <v>80</v>
      </c>
      <c r="AH46" s="25">
        <v>17</v>
      </c>
      <c r="AI46" s="25">
        <v>30</v>
      </c>
      <c r="AJ46" s="25">
        <v>55</v>
      </c>
    </row>
    <row r="47" spans="1:36" ht="15.9" customHeight="1" x14ac:dyDescent="0.35">
      <c r="A47" s="14">
        <v>2021</v>
      </c>
      <c r="B47" s="15">
        <v>42</v>
      </c>
      <c r="C47" s="16">
        <v>44487</v>
      </c>
      <c r="D47" s="21">
        <f>IF(ISBLANK(weekly_all_cause_deaths_council_area[[#This Row],[Aberdeen City]]),"",SUM(weekly_all_cause_deaths_council_area[[#This Row],[Aberdeen City]:[West Lothian]]))</f>
        <v>1323</v>
      </c>
      <c r="E47" s="25">
        <v>32</v>
      </c>
      <c r="F47" s="25">
        <v>56</v>
      </c>
      <c r="G47" s="25">
        <v>37</v>
      </c>
      <c r="H47" s="25">
        <v>27</v>
      </c>
      <c r="I47" s="25">
        <v>83</v>
      </c>
      <c r="J47" s="25">
        <v>21</v>
      </c>
      <c r="K47" s="25">
        <v>38</v>
      </c>
      <c r="L47" s="25">
        <v>41</v>
      </c>
      <c r="M47" s="25">
        <v>37</v>
      </c>
      <c r="N47" s="25">
        <v>18</v>
      </c>
      <c r="O47" s="25">
        <v>15</v>
      </c>
      <c r="P47" s="25">
        <v>18</v>
      </c>
      <c r="Q47" s="25">
        <v>38</v>
      </c>
      <c r="R47" s="25">
        <v>114</v>
      </c>
      <c r="S47" s="25">
        <v>151</v>
      </c>
      <c r="T47" s="25">
        <v>54</v>
      </c>
      <c r="U47" s="25">
        <v>20</v>
      </c>
      <c r="V47" s="25">
        <v>16</v>
      </c>
      <c r="W47" s="25">
        <v>28</v>
      </c>
      <c r="X47" s="25">
        <v>10</v>
      </c>
      <c r="Y47" s="25">
        <v>40</v>
      </c>
      <c r="Z47" s="25">
        <v>86</v>
      </c>
      <c r="AA47" s="25">
        <v>4</v>
      </c>
      <c r="AB47" s="25">
        <v>40</v>
      </c>
      <c r="AC47" s="25">
        <v>47</v>
      </c>
      <c r="AD47" s="25">
        <v>27</v>
      </c>
      <c r="AE47" s="25">
        <v>9</v>
      </c>
      <c r="AF47" s="25">
        <v>31</v>
      </c>
      <c r="AG47" s="25">
        <v>88</v>
      </c>
      <c r="AH47" s="25">
        <v>28</v>
      </c>
      <c r="AI47" s="25">
        <v>31</v>
      </c>
      <c r="AJ47" s="25">
        <v>38</v>
      </c>
    </row>
    <row r="48" spans="1:36" ht="15.9" customHeight="1" x14ac:dyDescent="0.35">
      <c r="A48" s="14">
        <v>2021</v>
      </c>
      <c r="B48" s="15">
        <v>43</v>
      </c>
      <c r="C48" s="16">
        <v>44494</v>
      </c>
      <c r="D48" s="21">
        <f>IF(ISBLANK(weekly_all_cause_deaths_council_area[[#This Row],[Aberdeen City]]),"",SUM(weekly_all_cause_deaths_council_area[[#This Row],[Aberdeen City]:[West Lothian]]))</f>
        <v>1342</v>
      </c>
      <c r="E48" s="25">
        <v>48</v>
      </c>
      <c r="F48" s="25">
        <v>57</v>
      </c>
      <c r="G48" s="25">
        <v>33</v>
      </c>
      <c r="H48" s="25">
        <v>19</v>
      </c>
      <c r="I48" s="25">
        <v>83</v>
      </c>
      <c r="J48" s="25">
        <v>18</v>
      </c>
      <c r="K48" s="25">
        <v>51</v>
      </c>
      <c r="L48" s="25">
        <v>45</v>
      </c>
      <c r="M48" s="25">
        <v>33</v>
      </c>
      <c r="N48" s="25">
        <v>19</v>
      </c>
      <c r="O48" s="25">
        <v>29</v>
      </c>
      <c r="P48" s="25">
        <v>22</v>
      </c>
      <c r="Q48" s="25">
        <v>46</v>
      </c>
      <c r="R48" s="25">
        <v>99</v>
      </c>
      <c r="S48" s="25">
        <v>132</v>
      </c>
      <c r="T48" s="25">
        <v>65</v>
      </c>
      <c r="U48" s="25">
        <v>18</v>
      </c>
      <c r="V48" s="25">
        <v>20</v>
      </c>
      <c r="W48" s="25">
        <v>27</v>
      </c>
      <c r="X48" s="25">
        <v>5</v>
      </c>
      <c r="Y48" s="25">
        <v>44</v>
      </c>
      <c r="Z48" s="25">
        <v>88</v>
      </c>
      <c r="AA48" s="25">
        <v>3</v>
      </c>
      <c r="AB48" s="25">
        <v>36</v>
      </c>
      <c r="AC48" s="25">
        <v>41</v>
      </c>
      <c r="AD48" s="25">
        <v>30</v>
      </c>
      <c r="AE48" s="25">
        <v>4</v>
      </c>
      <c r="AF48" s="25">
        <v>35</v>
      </c>
      <c r="AG48" s="25">
        <v>91</v>
      </c>
      <c r="AH48" s="25">
        <v>27</v>
      </c>
      <c r="AI48" s="25">
        <v>30</v>
      </c>
      <c r="AJ48" s="25">
        <v>44</v>
      </c>
    </row>
    <row r="49" spans="1:36" ht="15.9" customHeight="1" x14ac:dyDescent="0.35">
      <c r="A49" s="14">
        <v>2021</v>
      </c>
      <c r="B49" s="15">
        <v>44</v>
      </c>
      <c r="C49" s="16">
        <v>44501</v>
      </c>
      <c r="D49" s="21">
        <f>IF(ISBLANK(weekly_all_cause_deaths_council_area[[#This Row],[Aberdeen City]]),"",SUM(weekly_all_cause_deaths_council_area[[#This Row],[Aberdeen City]:[West Lothian]]))</f>
        <v>1298</v>
      </c>
      <c r="E49" s="25">
        <v>40</v>
      </c>
      <c r="F49" s="25">
        <v>59</v>
      </c>
      <c r="G49" s="25">
        <v>33</v>
      </c>
      <c r="H49" s="25">
        <v>29</v>
      </c>
      <c r="I49" s="25">
        <v>87</v>
      </c>
      <c r="J49" s="25">
        <v>16</v>
      </c>
      <c r="K49" s="25">
        <v>42</v>
      </c>
      <c r="L49" s="25">
        <v>42</v>
      </c>
      <c r="M49" s="25">
        <v>38</v>
      </c>
      <c r="N49" s="25">
        <v>31</v>
      </c>
      <c r="O49" s="25">
        <v>18</v>
      </c>
      <c r="P49" s="25">
        <v>14</v>
      </c>
      <c r="Q49" s="25">
        <v>38</v>
      </c>
      <c r="R49" s="25">
        <v>102</v>
      </c>
      <c r="S49" s="25">
        <v>148</v>
      </c>
      <c r="T49" s="25">
        <v>56</v>
      </c>
      <c r="U49" s="25">
        <v>18</v>
      </c>
      <c r="V49" s="25">
        <v>19</v>
      </c>
      <c r="W49" s="25">
        <v>26</v>
      </c>
      <c r="X49" s="25">
        <v>9</v>
      </c>
      <c r="Y49" s="25">
        <v>45</v>
      </c>
      <c r="Z49" s="25">
        <v>84</v>
      </c>
      <c r="AA49" s="25">
        <v>4</v>
      </c>
      <c r="AB49" s="25">
        <v>38</v>
      </c>
      <c r="AC49" s="25">
        <v>40</v>
      </c>
      <c r="AD49" s="25">
        <v>33</v>
      </c>
      <c r="AE49" s="25">
        <v>3</v>
      </c>
      <c r="AF49" s="25">
        <v>43</v>
      </c>
      <c r="AG49" s="25">
        <v>73</v>
      </c>
      <c r="AH49" s="25">
        <v>20</v>
      </c>
      <c r="AI49" s="25">
        <v>18</v>
      </c>
      <c r="AJ49" s="25">
        <v>32</v>
      </c>
    </row>
    <row r="50" spans="1:36" ht="15.9" customHeight="1" x14ac:dyDescent="0.35">
      <c r="A50" s="14">
        <v>2021</v>
      </c>
      <c r="B50" s="15">
        <v>45</v>
      </c>
      <c r="C50" s="16">
        <v>44508</v>
      </c>
      <c r="D50" s="21">
        <f>IF(ISBLANK(weekly_all_cause_deaths_council_area[[#This Row],[Aberdeen City]]),"",SUM(weekly_all_cause_deaths_council_area[[#This Row],[Aberdeen City]:[West Lothian]]))</f>
        <v>1338</v>
      </c>
      <c r="E50" s="25">
        <v>44</v>
      </c>
      <c r="F50" s="25">
        <v>42</v>
      </c>
      <c r="G50" s="25">
        <v>39</v>
      </c>
      <c r="H50" s="25">
        <v>32</v>
      </c>
      <c r="I50" s="25">
        <v>90</v>
      </c>
      <c r="J50" s="25">
        <v>10</v>
      </c>
      <c r="K50" s="25">
        <v>35</v>
      </c>
      <c r="L50" s="25">
        <v>44</v>
      </c>
      <c r="M50" s="25">
        <v>28</v>
      </c>
      <c r="N50" s="25">
        <v>24</v>
      </c>
      <c r="O50" s="25">
        <v>31</v>
      </c>
      <c r="P50" s="25">
        <v>19</v>
      </c>
      <c r="Q50" s="25">
        <v>41</v>
      </c>
      <c r="R50" s="25">
        <v>100</v>
      </c>
      <c r="S50" s="25">
        <v>123</v>
      </c>
      <c r="T50" s="25">
        <v>59</v>
      </c>
      <c r="U50" s="25">
        <v>30</v>
      </c>
      <c r="V50" s="25">
        <v>19</v>
      </c>
      <c r="W50" s="25">
        <v>29</v>
      </c>
      <c r="X50" s="25">
        <v>8</v>
      </c>
      <c r="Y50" s="25">
        <v>61</v>
      </c>
      <c r="Z50" s="25">
        <v>93</v>
      </c>
      <c r="AA50" s="25">
        <v>3</v>
      </c>
      <c r="AB50" s="25">
        <v>39</v>
      </c>
      <c r="AC50" s="25">
        <v>44</v>
      </c>
      <c r="AD50" s="25">
        <v>25</v>
      </c>
      <c r="AE50" s="25">
        <v>3</v>
      </c>
      <c r="AF50" s="25">
        <v>31</v>
      </c>
      <c r="AG50" s="25">
        <v>96</v>
      </c>
      <c r="AH50" s="25">
        <v>27</v>
      </c>
      <c r="AI50" s="25">
        <v>28</v>
      </c>
      <c r="AJ50" s="25">
        <v>41</v>
      </c>
    </row>
    <row r="51" spans="1:36" ht="15.9" customHeight="1" x14ac:dyDescent="0.35">
      <c r="A51" s="14">
        <v>2021</v>
      </c>
      <c r="B51" s="15">
        <v>46</v>
      </c>
      <c r="C51" s="16">
        <v>44515</v>
      </c>
      <c r="D51" s="21">
        <f>IF(ISBLANK(weekly_all_cause_deaths_council_area[[#This Row],[Aberdeen City]]),"",SUM(weekly_all_cause_deaths_council_area[[#This Row],[Aberdeen City]:[West Lothian]]))</f>
        <v>1277</v>
      </c>
      <c r="E51" s="25">
        <v>46</v>
      </c>
      <c r="F51" s="25">
        <v>52</v>
      </c>
      <c r="G51" s="25">
        <v>29</v>
      </c>
      <c r="H51" s="25">
        <v>22</v>
      </c>
      <c r="I51" s="25">
        <v>85</v>
      </c>
      <c r="J51" s="25">
        <v>15</v>
      </c>
      <c r="K51" s="25">
        <v>48</v>
      </c>
      <c r="L51" s="25">
        <v>48</v>
      </c>
      <c r="M51" s="25">
        <v>26</v>
      </c>
      <c r="N51" s="25">
        <v>22</v>
      </c>
      <c r="O51" s="25">
        <v>22</v>
      </c>
      <c r="P51" s="25">
        <v>19</v>
      </c>
      <c r="Q51" s="25">
        <v>39</v>
      </c>
      <c r="R51" s="25">
        <v>99</v>
      </c>
      <c r="S51" s="25">
        <v>131</v>
      </c>
      <c r="T51" s="25">
        <v>53</v>
      </c>
      <c r="U51" s="25">
        <v>27</v>
      </c>
      <c r="V51" s="25">
        <v>19</v>
      </c>
      <c r="W51" s="25">
        <v>21</v>
      </c>
      <c r="X51" s="25">
        <v>4</v>
      </c>
      <c r="Y51" s="25">
        <v>29</v>
      </c>
      <c r="Z51" s="25">
        <v>79</v>
      </c>
      <c r="AA51" s="25">
        <v>2</v>
      </c>
      <c r="AB51" s="25">
        <v>40</v>
      </c>
      <c r="AC51" s="25">
        <v>44</v>
      </c>
      <c r="AD51" s="25">
        <v>21</v>
      </c>
      <c r="AE51" s="25">
        <v>6</v>
      </c>
      <c r="AF51" s="25">
        <v>48</v>
      </c>
      <c r="AG51" s="25">
        <v>81</v>
      </c>
      <c r="AH51" s="25">
        <v>34</v>
      </c>
      <c r="AI51" s="25">
        <v>23</v>
      </c>
      <c r="AJ51" s="25">
        <v>43</v>
      </c>
    </row>
    <row r="52" spans="1:36" ht="15.9" customHeight="1" x14ac:dyDescent="0.35">
      <c r="A52" s="14">
        <v>2021</v>
      </c>
      <c r="B52" s="15">
        <v>47</v>
      </c>
      <c r="C52" s="16">
        <v>44522</v>
      </c>
      <c r="D52" s="21">
        <f>IF(ISBLANK(weekly_all_cause_deaths_council_area[[#This Row],[Aberdeen City]]),"",SUM(weekly_all_cause_deaths_council_area[[#This Row],[Aberdeen City]:[West Lothian]]))</f>
        <v>1286</v>
      </c>
      <c r="E52" s="25">
        <v>46</v>
      </c>
      <c r="F52" s="25">
        <v>57</v>
      </c>
      <c r="G52" s="25">
        <v>29</v>
      </c>
      <c r="H52" s="25">
        <v>29</v>
      </c>
      <c r="I52" s="25">
        <v>96</v>
      </c>
      <c r="J52" s="25">
        <v>6</v>
      </c>
      <c r="K52" s="25">
        <v>41</v>
      </c>
      <c r="L52" s="25">
        <v>45</v>
      </c>
      <c r="M52" s="25">
        <v>30</v>
      </c>
      <c r="N52" s="25">
        <v>21</v>
      </c>
      <c r="O52" s="25">
        <v>25</v>
      </c>
      <c r="P52" s="25">
        <v>27</v>
      </c>
      <c r="Q52" s="25">
        <v>45</v>
      </c>
      <c r="R52" s="25">
        <v>94</v>
      </c>
      <c r="S52" s="25">
        <v>138</v>
      </c>
      <c r="T52" s="25">
        <v>61</v>
      </c>
      <c r="U52" s="25">
        <v>24</v>
      </c>
      <c r="V52" s="25">
        <v>13</v>
      </c>
      <c r="W52" s="25">
        <v>21</v>
      </c>
      <c r="X52" s="25">
        <v>10</v>
      </c>
      <c r="Y52" s="25">
        <v>41</v>
      </c>
      <c r="Z52" s="25">
        <v>69</v>
      </c>
      <c r="AA52" s="25">
        <v>6</v>
      </c>
      <c r="AB52" s="25">
        <v>41</v>
      </c>
      <c r="AC52" s="25">
        <v>47</v>
      </c>
      <c r="AD52" s="25">
        <v>22</v>
      </c>
      <c r="AE52" s="25">
        <v>2</v>
      </c>
      <c r="AF52" s="25">
        <v>32</v>
      </c>
      <c r="AG52" s="25">
        <v>79</v>
      </c>
      <c r="AH52" s="25">
        <v>25</v>
      </c>
      <c r="AI52" s="25">
        <v>32</v>
      </c>
      <c r="AJ52" s="25">
        <v>32</v>
      </c>
    </row>
    <row r="53" spans="1:36" ht="15.9" customHeight="1" x14ac:dyDescent="0.35">
      <c r="A53" s="14">
        <v>2021</v>
      </c>
      <c r="B53" s="15">
        <v>48</v>
      </c>
      <c r="C53" s="16">
        <v>44529</v>
      </c>
      <c r="D53" s="21">
        <f>IF(ISBLANK(weekly_all_cause_deaths_council_area[[#This Row],[Aberdeen City]]),"",SUM(weekly_all_cause_deaths_council_area[[#This Row],[Aberdeen City]:[West Lothian]]))</f>
        <v>1333</v>
      </c>
      <c r="E53" s="25">
        <v>40</v>
      </c>
      <c r="F53" s="25">
        <v>59</v>
      </c>
      <c r="G53" s="25">
        <v>30</v>
      </c>
      <c r="H53" s="25">
        <v>24</v>
      </c>
      <c r="I53" s="25">
        <v>94</v>
      </c>
      <c r="J53" s="25">
        <v>9</v>
      </c>
      <c r="K53" s="25">
        <v>53</v>
      </c>
      <c r="L53" s="25">
        <v>46</v>
      </c>
      <c r="M53" s="25">
        <v>29</v>
      </c>
      <c r="N53" s="25">
        <v>27</v>
      </c>
      <c r="O53" s="25">
        <v>31</v>
      </c>
      <c r="P53" s="25">
        <v>17</v>
      </c>
      <c r="Q53" s="25">
        <v>51</v>
      </c>
      <c r="R53" s="25">
        <v>95</v>
      </c>
      <c r="S53" s="25">
        <v>142</v>
      </c>
      <c r="T53" s="25">
        <v>55</v>
      </c>
      <c r="U53" s="25">
        <v>22</v>
      </c>
      <c r="V53" s="25">
        <v>22</v>
      </c>
      <c r="W53" s="25">
        <v>23</v>
      </c>
      <c r="X53" s="25">
        <v>10</v>
      </c>
      <c r="Y53" s="25">
        <v>46</v>
      </c>
      <c r="Z53" s="25">
        <v>91</v>
      </c>
      <c r="AA53" s="25">
        <v>9</v>
      </c>
      <c r="AB53" s="25">
        <v>42</v>
      </c>
      <c r="AC53" s="25">
        <v>49</v>
      </c>
      <c r="AD53" s="25">
        <v>28</v>
      </c>
      <c r="AE53" s="25">
        <v>6</v>
      </c>
      <c r="AF53" s="25">
        <v>32</v>
      </c>
      <c r="AG53" s="25">
        <v>71</v>
      </c>
      <c r="AH53" s="25">
        <v>25</v>
      </c>
      <c r="AI53" s="25">
        <v>22</v>
      </c>
      <c r="AJ53" s="25">
        <v>33</v>
      </c>
    </row>
    <row r="54" spans="1:36" ht="15.9" customHeight="1" x14ac:dyDescent="0.35">
      <c r="A54" s="14">
        <v>2021</v>
      </c>
      <c r="B54" s="15">
        <v>49</v>
      </c>
      <c r="C54" s="16">
        <v>44536</v>
      </c>
      <c r="D54" s="21">
        <f>IF(ISBLANK(weekly_all_cause_deaths_council_area[[#This Row],[Aberdeen City]]),"",SUM(weekly_all_cause_deaths_council_area[[#This Row],[Aberdeen City]:[West Lothian]]))</f>
        <v>1326</v>
      </c>
      <c r="E54" s="25">
        <v>49</v>
      </c>
      <c r="F54" s="25">
        <v>57</v>
      </c>
      <c r="G54" s="25">
        <v>30</v>
      </c>
      <c r="H54" s="25">
        <v>32</v>
      </c>
      <c r="I54" s="25">
        <v>110</v>
      </c>
      <c r="J54" s="25">
        <v>14</v>
      </c>
      <c r="K54" s="25">
        <v>43</v>
      </c>
      <c r="L54" s="25">
        <v>44</v>
      </c>
      <c r="M54" s="25">
        <v>36</v>
      </c>
      <c r="N54" s="25">
        <v>26</v>
      </c>
      <c r="O54" s="25">
        <v>18</v>
      </c>
      <c r="P54" s="25">
        <v>15</v>
      </c>
      <c r="Q54" s="25">
        <v>37</v>
      </c>
      <c r="R54" s="25">
        <v>92</v>
      </c>
      <c r="S54" s="25">
        <v>132</v>
      </c>
      <c r="T54" s="25">
        <v>52</v>
      </c>
      <c r="U54" s="25">
        <v>20</v>
      </c>
      <c r="V54" s="25">
        <v>20</v>
      </c>
      <c r="W54" s="25">
        <v>28</v>
      </c>
      <c r="X54" s="25">
        <v>8</v>
      </c>
      <c r="Y54" s="25">
        <v>44</v>
      </c>
      <c r="Z54" s="25">
        <v>93</v>
      </c>
      <c r="AA54" s="25">
        <v>7</v>
      </c>
      <c r="AB54" s="25">
        <v>29</v>
      </c>
      <c r="AC54" s="25">
        <v>46</v>
      </c>
      <c r="AD54" s="25">
        <v>37</v>
      </c>
      <c r="AE54" s="25">
        <v>7</v>
      </c>
      <c r="AF54" s="25">
        <v>28</v>
      </c>
      <c r="AG54" s="25">
        <v>81</v>
      </c>
      <c r="AH54" s="25">
        <v>27</v>
      </c>
      <c r="AI54" s="25">
        <v>26</v>
      </c>
      <c r="AJ54" s="25">
        <v>38</v>
      </c>
    </row>
    <row r="55" spans="1:36" ht="15.9" customHeight="1" x14ac:dyDescent="0.35">
      <c r="A55" s="14">
        <v>2021</v>
      </c>
      <c r="B55" s="15">
        <v>50</v>
      </c>
      <c r="C55" s="16">
        <v>44543</v>
      </c>
      <c r="D55" s="21">
        <f>IF(ISBLANK(weekly_all_cause_deaths_council_area[[#This Row],[Aberdeen City]]),"",SUM(weekly_all_cause_deaths_council_area[[#This Row],[Aberdeen City]:[West Lothian]]))</f>
        <v>1359</v>
      </c>
      <c r="E55" s="25">
        <v>48</v>
      </c>
      <c r="F55" s="25">
        <v>61</v>
      </c>
      <c r="G55" s="25">
        <v>30</v>
      </c>
      <c r="H55" s="25">
        <v>23</v>
      </c>
      <c r="I55" s="25">
        <v>91</v>
      </c>
      <c r="J55" s="25">
        <v>17</v>
      </c>
      <c r="K55" s="25">
        <v>43</v>
      </c>
      <c r="L55" s="25">
        <v>45</v>
      </c>
      <c r="M55" s="25">
        <v>32</v>
      </c>
      <c r="N55" s="25">
        <v>17</v>
      </c>
      <c r="O55" s="25">
        <v>25</v>
      </c>
      <c r="P55" s="25">
        <v>27</v>
      </c>
      <c r="Q55" s="25">
        <v>44</v>
      </c>
      <c r="R55" s="25">
        <v>83</v>
      </c>
      <c r="S55" s="25">
        <v>167</v>
      </c>
      <c r="T55" s="25">
        <v>58</v>
      </c>
      <c r="U55" s="25">
        <v>20</v>
      </c>
      <c r="V55" s="25">
        <v>19</v>
      </c>
      <c r="W55" s="25">
        <v>29</v>
      </c>
      <c r="X55" s="25">
        <v>3</v>
      </c>
      <c r="Y55" s="25">
        <v>43</v>
      </c>
      <c r="Z55" s="25">
        <v>83</v>
      </c>
      <c r="AA55" s="25">
        <v>4</v>
      </c>
      <c r="AB55" s="25">
        <v>36</v>
      </c>
      <c r="AC55" s="25">
        <v>61</v>
      </c>
      <c r="AD55" s="25">
        <v>28</v>
      </c>
      <c r="AE55" s="25">
        <v>9</v>
      </c>
      <c r="AF55" s="25">
        <v>26</v>
      </c>
      <c r="AG55" s="25">
        <v>103</v>
      </c>
      <c r="AH55" s="25">
        <v>23</v>
      </c>
      <c r="AI55" s="25">
        <v>28</v>
      </c>
      <c r="AJ55" s="25">
        <v>33</v>
      </c>
    </row>
    <row r="56" spans="1:36" ht="15.9" customHeight="1" x14ac:dyDescent="0.35">
      <c r="A56" s="14">
        <v>2021</v>
      </c>
      <c r="B56" s="15">
        <v>51</v>
      </c>
      <c r="C56" s="16">
        <v>44550</v>
      </c>
      <c r="D56" s="21">
        <f>IF(ISBLANK(weekly_all_cause_deaths_council_area[[#This Row],[Aberdeen City]]),"",SUM(weekly_all_cause_deaths_council_area[[#This Row],[Aberdeen City]:[West Lothian]]))</f>
        <v>1337</v>
      </c>
      <c r="E56" s="25">
        <v>40</v>
      </c>
      <c r="F56" s="25">
        <v>51</v>
      </c>
      <c r="G56" s="25">
        <v>37</v>
      </c>
      <c r="H56" s="25">
        <v>28</v>
      </c>
      <c r="I56" s="25">
        <v>108</v>
      </c>
      <c r="J56" s="25">
        <v>18</v>
      </c>
      <c r="K56" s="25">
        <v>49</v>
      </c>
      <c r="L56" s="25">
        <v>37</v>
      </c>
      <c r="M56" s="25">
        <v>34</v>
      </c>
      <c r="N56" s="25">
        <v>18</v>
      </c>
      <c r="O56" s="25">
        <v>31</v>
      </c>
      <c r="P56" s="25">
        <v>31</v>
      </c>
      <c r="Q56" s="25">
        <v>38</v>
      </c>
      <c r="R56" s="25">
        <v>76</v>
      </c>
      <c r="S56" s="25">
        <v>142</v>
      </c>
      <c r="T56" s="25">
        <v>59</v>
      </c>
      <c r="U56" s="25">
        <v>26</v>
      </c>
      <c r="V56" s="25">
        <v>19</v>
      </c>
      <c r="W56" s="25">
        <v>24</v>
      </c>
      <c r="X56" s="25">
        <v>4</v>
      </c>
      <c r="Y56" s="25">
        <v>43</v>
      </c>
      <c r="Z56" s="25">
        <v>83</v>
      </c>
      <c r="AA56" s="25">
        <v>4</v>
      </c>
      <c r="AB56" s="25">
        <v>46</v>
      </c>
      <c r="AC56" s="25">
        <v>44</v>
      </c>
      <c r="AD56" s="25">
        <v>32</v>
      </c>
      <c r="AE56" s="25">
        <v>7</v>
      </c>
      <c r="AF56" s="25">
        <v>33</v>
      </c>
      <c r="AG56" s="25">
        <v>93</v>
      </c>
      <c r="AH56" s="25">
        <v>13</v>
      </c>
      <c r="AI56" s="25">
        <v>28</v>
      </c>
      <c r="AJ56" s="25">
        <v>41</v>
      </c>
    </row>
    <row r="57" spans="1:36" ht="15.9" customHeight="1" x14ac:dyDescent="0.35">
      <c r="A57" s="14">
        <v>2021</v>
      </c>
      <c r="B57" s="15">
        <v>52</v>
      </c>
      <c r="C57" s="16">
        <v>44557</v>
      </c>
      <c r="D57" s="21">
        <f>IF(ISBLANK(weekly_all_cause_deaths_council_area[[#This Row],[Aberdeen City]]),"",SUM(weekly_all_cause_deaths_council_area[[#This Row],[Aberdeen City]:[West Lothian]]))</f>
        <v>1085</v>
      </c>
      <c r="E57" s="25">
        <v>29</v>
      </c>
      <c r="F57" s="25">
        <v>49</v>
      </c>
      <c r="G57" s="25">
        <v>32</v>
      </c>
      <c r="H57" s="25">
        <v>9</v>
      </c>
      <c r="I57" s="25">
        <v>92</v>
      </c>
      <c r="J57" s="25">
        <v>17</v>
      </c>
      <c r="K57" s="25">
        <v>43</v>
      </c>
      <c r="L57" s="25">
        <v>27</v>
      </c>
      <c r="M57" s="25">
        <v>29</v>
      </c>
      <c r="N57" s="25">
        <v>16</v>
      </c>
      <c r="O57" s="25">
        <v>16</v>
      </c>
      <c r="P57" s="25">
        <v>19</v>
      </c>
      <c r="Q57" s="25">
        <v>36</v>
      </c>
      <c r="R57" s="25">
        <v>65</v>
      </c>
      <c r="S57" s="25">
        <v>98</v>
      </c>
      <c r="T57" s="25">
        <v>64</v>
      </c>
      <c r="U57" s="25">
        <v>15</v>
      </c>
      <c r="V57" s="25">
        <v>19</v>
      </c>
      <c r="W57" s="25">
        <v>19</v>
      </c>
      <c r="X57" s="25">
        <v>8</v>
      </c>
      <c r="Y57" s="25">
        <v>26</v>
      </c>
      <c r="Z57" s="25">
        <v>69</v>
      </c>
      <c r="AA57" s="25">
        <v>4</v>
      </c>
      <c r="AB57" s="25">
        <v>29</v>
      </c>
      <c r="AC57" s="25">
        <v>29</v>
      </c>
      <c r="AD57" s="25">
        <v>29</v>
      </c>
      <c r="AE57" s="25">
        <v>9</v>
      </c>
      <c r="AF57" s="25">
        <v>28</v>
      </c>
      <c r="AG57" s="25">
        <v>89</v>
      </c>
      <c r="AH57" s="25">
        <v>11</v>
      </c>
      <c r="AI57" s="25">
        <v>22</v>
      </c>
      <c r="AJ57" s="25">
        <v>38</v>
      </c>
    </row>
  </sheetData>
  <hyperlinks>
    <hyperlink ref="A4" location="Contents!A1" display="Back to table of contents" xr:uid="{00000000-0004-0000-08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A39055694</value>
    </field>
    <field name="Objective-Title">
      <value order="0">NRS - Weekly COVID19 deaths - 2021 finalised data - tables and figures</value>
    </field>
    <field name="Objective-Description">
      <value order="0"/>
    </field>
    <field name="Objective-CreationStamp">
      <value order="0">2022-07-05T12:11:38Z</value>
    </field>
    <field name="Objective-IsApproved">
      <value order="0">false</value>
    </field>
    <field name="Objective-IsPublished">
      <value order="0">true</value>
    </field>
    <field name="Objective-DatePublished">
      <value order="0">2022-07-05T12:45:54Z</value>
    </field>
    <field name="Objective-ModificationStamp">
      <value order="0">2022-07-05T12:45:54Z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Published</value>
    </field>
    <field name="Objective-VersionId">
      <value order="0">vA57787094</value>
    </field>
    <field name="Objective-Version">
      <value order="0">1.0</value>
    </field>
    <field name="Objective-VersionNumber">
      <value order="0">2</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Contents</vt:lpstr>
      <vt:lpstr>Notes</vt:lpstr>
      <vt:lpstr>1</vt:lpstr>
      <vt:lpstr>2</vt:lpstr>
      <vt:lpstr>3</vt:lpstr>
      <vt:lpstr>4</vt:lpstr>
      <vt:lpstr>5</vt:lpstr>
      <vt:lpstr>6</vt:lpstr>
      <vt:lpstr>7</vt:lpstr>
      <vt:lpstr>8</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u448623</dc:creator>
  <cp:lastModifiedBy>Ruby Adam</cp:lastModifiedBy>
  <dcterms:created xsi:type="dcterms:W3CDTF">2021-08-26T18:48:30Z</dcterms:created>
  <dcterms:modified xsi:type="dcterms:W3CDTF">2023-08-02T14:45:04Z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A39055694</vt:lpwstr>
  </property>
  <property fmtid="{D5CDD505-2E9C-101B-9397-08002B2CF9AE}" pid="4" name="Objective-Title">
    <vt:lpwstr>NRS - Weekly COVID19 deaths - 2021 finalised data - tables and figures</vt:lpwstr>
  </property>
  <property fmtid="{D5CDD505-2E9C-101B-9397-08002B2CF9AE}" pid="5" name="Objective-Description">
    <vt:lpwstr/>
  </property>
  <property fmtid="{D5CDD505-2E9C-101B-9397-08002B2CF9AE}" pid="6" name="Objective-CreationStamp">
    <vt:filetime>2022-07-05T12:11:38Z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2022-07-05T12:45:54Z</vt:filetime>
  </property>
  <property fmtid="{D5CDD505-2E9C-101B-9397-08002B2CF9AE}" pid="10" name="Objective-ModificationStamp">
    <vt:filetime>2022-07-05T12:45:54Z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Published</vt:lpwstr>
  </property>
  <property fmtid="{D5CDD505-2E9C-101B-9397-08002B2CF9AE}" pid="15" name="Objective-VersionId">
    <vt:lpwstr>vA57787094</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STAT/186</vt:lpwstr>
  </property>
  <property fmtid="{D5CDD505-2E9C-101B-9397-08002B2CF9AE}" pid="20" name="Objective-Classification">
    <vt:lpwstr>OFFICIAL-SENSITIVE-PERSONAL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