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scotsconnect-my.sharepoint.com/personal/ruby_adam_nrscotland_gov_uk/Documents/Publications/covid deaths data 20 21 22 final/"/>
    </mc:Choice>
  </mc:AlternateContent>
  <xr:revisionPtr revIDLastSave="1" documentId="13_ncr:1_{3200D3BA-7568-4575-8623-413DFDC7319E}" xr6:coauthVersionLast="47" xr6:coauthVersionMax="47" xr10:uidLastSave="{BC8619DC-6263-4A92-9B1F-29C531ED9A38}"/>
  <bookViews>
    <workbookView xWindow="-110" yWindow="-110" windowWidth="19420" windowHeight="10420" tabRatio="745" xr2:uid="{00000000-000D-0000-FFFF-FFFF00000000}"/>
  </bookViews>
  <sheets>
    <sheet name="Cover sheet" sheetId="9" r:id="rId1"/>
    <sheet name="Contents" sheetId="10" r:id="rId2"/>
    <sheet name="Notes" sheetId="11" r:id="rId3"/>
    <sheet name="1" sheetId="25" r:id="rId4"/>
    <sheet name="2" sheetId="21" r:id="rId5"/>
    <sheet name="3" sheetId="20" r:id="rId6"/>
    <sheet name="4" sheetId="26" r:id="rId7"/>
    <sheet name="5" sheetId="30" r:id="rId8"/>
    <sheet name="6" sheetId="27" r:id="rId9"/>
    <sheet name="7" sheetId="22" r:id="rId10"/>
    <sheet name="8" sheetId="3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27" i="31" l="1"/>
  <c r="V228" i="31"/>
  <c r="V229" i="31"/>
  <c r="V230" i="31"/>
  <c r="V231" i="31"/>
  <c r="V232" i="31"/>
  <c r="V233" i="31"/>
  <c r="V234" i="31"/>
  <c r="V235" i="31"/>
  <c r="V236" i="31"/>
  <c r="V237" i="31"/>
  <c r="V238" i="31"/>
  <c r="V239" i="31"/>
  <c r="V240" i="31"/>
  <c r="V241" i="31"/>
  <c r="V242" i="31"/>
  <c r="V243" i="31"/>
  <c r="V244" i="31"/>
  <c r="V245" i="31"/>
  <c r="V246" i="31"/>
  <c r="V247" i="31"/>
  <c r="V248" i="31"/>
  <c r="V249" i="31"/>
  <c r="V250" i="31"/>
  <c r="V251" i="31"/>
  <c r="V252" i="31"/>
  <c r="V253" i="31"/>
  <c r="V254" i="31"/>
  <c r="V255" i="31"/>
  <c r="V256" i="31"/>
  <c r="V257" i="31"/>
  <c r="V258" i="31"/>
  <c r="V259" i="31"/>
  <c r="V260" i="31"/>
  <c r="V261" i="31"/>
  <c r="V262" i="31"/>
  <c r="V263" i="31"/>
  <c r="V264" i="31"/>
  <c r="V265" i="31"/>
  <c r="V266" i="31"/>
  <c r="V267" i="31"/>
  <c r="V268" i="31"/>
  <c r="V269" i="31"/>
  <c r="V270" i="31"/>
  <c r="V271" i="31"/>
  <c r="V272" i="31"/>
  <c r="V273" i="31"/>
  <c r="V274" i="31"/>
  <c r="V275" i="31"/>
  <c r="V276" i="31"/>
  <c r="V277" i="31"/>
  <c r="V278" i="31"/>
  <c r="R227" i="31"/>
  <c r="R228" i="31"/>
  <c r="R229" i="31"/>
  <c r="R230" i="31"/>
  <c r="R231" i="31"/>
  <c r="R232" i="31"/>
  <c r="R233" i="31"/>
  <c r="R234" i="31"/>
  <c r="R235" i="31"/>
  <c r="R236" i="31"/>
  <c r="R237" i="31"/>
  <c r="R238" i="31"/>
  <c r="R239" i="31"/>
  <c r="R240" i="31"/>
  <c r="R241" i="31"/>
  <c r="R242" i="31"/>
  <c r="R243" i="31"/>
  <c r="R244" i="31"/>
  <c r="R245" i="31"/>
  <c r="R246" i="31"/>
  <c r="R247" i="31"/>
  <c r="R248" i="31"/>
  <c r="R249" i="31"/>
  <c r="R250" i="31"/>
  <c r="R251" i="31"/>
  <c r="R252" i="31"/>
  <c r="R253" i="31"/>
  <c r="R254" i="31"/>
  <c r="R255" i="31"/>
  <c r="R256" i="31"/>
  <c r="R257" i="31"/>
  <c r="R258" i="31"/>
  <c r="R259" i="31"/>
  <c r="R260" i="31"/>
  <c r="R261" i="31"/>
  <c r="R262" i="31"/>
  <c r="R263" i="31"/>
  <c r="R264" i="31"/>
  <c r="R265" i="31"/>
  <c r="R266" i="31"/>
  <c r="R267" i="31"/>
  <c r="R268" i="31"/>
  <c r="R269" i="31"/>
  <c r="R270" i="31"/>
  <c r="R271" i="31"/>
  <c r="R272" i="31"/>
  <c r="R273" i="31"/>
  <c r="R274" i="31"/>
  <c r="R275" i="31"/>
  <c r="R276" i="31"/>
  <c r="R277" i="31"/>
  <c r="R278" i="31"/>
  <c r="O227" i="31"/>
  <c r="O228" i="31"/>
  <c r="O229" i="31"/>
  <c r="O230" i="31"/>
  <c r="O231" i="31"/>
  <c r="O232" i="31"/>
  <c r="O233" i="31"/>
  <c r="O234" i="31"/>
  <c r="O235" i="31"/>
  <c r="O236" i="31"/>
  <c r="O237" i="31"/>
  <c r="O238" i="31"/>
  <c r="O239" i="31"/>
  <c r="O240" i="31"/>
  <c r="O241" i="31"/>
  <c r="O242" i="31"/>
  <c r="O243" i="31"/>
  <c r="O244" i="31"/>
  <c r="O245" i="31"/>
  <c r="O246" i="31"/>
  <c r="O247" i="31"/>
  <c r="O248" i="31"/>
  <c r="O249" i="31"/>
  <c r="O250" i="31"/>
  <c r="O251" i="31"/>
  <c r="O252" i="31"/>
  <c r="O253" i="31"/>
  <c r="O254" i="31"/>
  <c r="O255" i="31"/>
  <c r="O256" i="31"/>
  <c r="O257" i="31"/>
  <c r="O258" i="31"/>
  <c r="O259" i="31"/>
  <c r="O260" i="31"/>
  <c r="O261" i="31"/>
  <c r="O262" i="31"/>
  <c r="O263" i="31"/>
  <c r="O264" i="31"/>
  <c r="O265" i="31"/>
  <c r="O266" i="31"/>
  <c r="O267" i="31"/>
  <c r="O268" i="31"/>
  <c r="O269" i="31"/>
  <c r="O270" i="31"/>
  <c r="O271" i="31"/>
  <c r="O272" i="31"/>
  <c r="O273" i="31"/>
  <c r="O274" i="31"/>
  <c r="O275" i="31"/>
  <c r="O276" i="31"/>
  <c r="O277" i="31"/>
  <c r="O278" i="31"/>
  <c r="L227" i="31"/>
  <c r="L228" i="31"/>
  <c r="L229" i="31"/>
  <c r="L230" i="31"/>
  <c r="L231" i="31"/>
  <c r="L232" i="31"/>
  <c r="L233" i="31"/>
  <c r="L234" i="31"/>
  <c r="L235" i="31"/>
  <c r="L236" i="31"/>
  <c r="L237" i="31"/>
  <c r="L238" i="31"/>
  <c r="L239" i="31"/>
  <c r="L240" i="31"/>
  <c r="L241" i="31"/>
  <c r="L242" i="31"/>
  <c r="L243" i="31"/>
  <c r="L244" i="31"/>
  <c r="L245" i="31"/>
  <c r="L246" i="31"/>
  <c r="L247" i="31"/>
  <c r="L248" i="31"/>
  <c r="L249" i="31"/>
  <c r="L250" i="31"/>
  <c r="L251" i="31"/>
  <c r="L252" i="31"/>
  <c r="L253" i="31"/>
  <c r="L254" i="31"/>
  <c r="L255" i="31"/>
  <c r="L256" i="31"/>
  <c r="L257" i="31"/>
  <c r="L258" i="31"/>
  <c r="L259" i="31"/>
  <c r="L260" i="31"/>
  <c r="L261" i="31"/>
  <c r="L262" i="31"/>
  <c r="L263" i="31"/>
  <c r="L264" i="31"/>
  <c r="L265" i="31"/>
  <c r="L266" i="31"/>
  <c r="L267" i="31"/>
  <c r="L268" i="31"/>
  <c r="L269" i="31"/>
  <c r="L270" i="31"/>
  <c r="L271" i="31"/>
  <c r="L272" i="31"/>
  <c r="L273" i="31"/>
  <c r="L274" i="31"/>
  <c r="L275" i="31"/>
  <c r="L276" i="31"/>
  <c r="L277" i="31"/>
  <c r="L278" i="31"/>
  <c r="I227" i="31"/>
  <c r="I228" i="31"/>
  <c r="I229" i="31"/>
  <c r="I230" i="31"/>
  <c r="I231" i="31"/>
  <c r="I232" i="31"/>
  <c r="I233" i="31"/>
  <c r="I234" i="31"/>
  <c r="I235" i="31"/>
  <c r="I236" i="31"/>
  <c r="I237" i="31"/>
  <c r="I238" i="31"/>
  <c r="I239" i="31"/>
  <c r="I240" i="31"/>
  <c r="I241" i="31"/>
  <c r="I242" i="31"/>
  <c r="I243" i="31"/>
  <c r="I244" i="31"/>
  <c r="I245" i="31"/>
  <c r="I246" i="31"/>
  <c r="I247" i="31"/>
  <c r="I248" i="31"/>
  <c r="I249" i="31"/>
  <c r="I250" i="31"/>
  <c r="I251" i="31"/>
  <c r="I252" i="31"/>
  <c r="I253" i="31"/>
  <c r="I254" i="31"/>
  <c r="I255" i="31"/>
  <c r="I256" i="31"/>
  <c r="I257" i="31"/>
  <c r="I258" i="31"/>
  <c r="I259" i="31"/>
  <c r="I260" i="31"/>
  <c r="I261" i="31"/>
  <c r="I262" i="31"/>
  <c r="I263" i="31"/>
  <c r="I264" i="31"/>
  <c r="I265" i="31"/>
  <c r="I266" i="31"/>
  <c r="I267" i="31"/>
  <c r="I268" i="31"/>
  <c r="I269" i="31"/>
  <c r="I270" i="31"/>
  <c r="I271" i="31"/>
  <c r="I272" i="31"/>
  <c r="I273" i="31"/>
  <c r="I274" i="31"/>
  <c r="I275" i="31"/>
  <c r="I276" i="31"/>
  <c r="I277" i="31"/>
  <c r="I278" i="31"/>
  <c r="F227" i="31"/>
  <c r="F228" i="31"/>
  <c r="F229" i="31"/>
  <c r="F230" i="31"/>
  <c r="F231" i="31"/>
  <c r="F232" i="31"/>
  <c r="F233" i="31"/>
  <c r="F234" i="31"/>
  <c r="F235" i="31"/>
  <c r="F236" i="31"/>
  <c r="F237" i="31"/>
  <c r="F238" i="31"/>
  <c r="F239" i="31"/>
  <c r="F240" i="31"/>
  <c r="F241" i="31"/>
  <c r="F242" i="31"/>
  <c r="F243" i="31"/>
  <c r="F244" i="31"/>
  <c r="F245" i="31"/>
  <c r="F246" i="31"/>
  <c r="F247" i="31"/>
  <c r="F248" i="31"/>
  <c r="F249" i="31"/>
  <c r="F250" i="31"/>
  <c r="F251" i="31"/>
  <c r="F252" i="31"/>
  <c r="F253" i="31"/>
  <c r="F254" i="31"/>
  <c r="F255" i="31"/>
  <c r="F256" i="31"/>
  <c r="F257" i="31"/>
  <c r="F258" i="31"/>
  <c r="F259" i="31"/>
  <c r="F260" i="31"/>
  <c r="F261" i="31"/>
  <c r="F262" i="31"/>
  <c r="F263" i="31"/>
  <c r="F264" i="31"/>
  <c r="F265" i="31"/>
  <c r="F266" i="31"/>
  <c r="F267" i="31"/>
  <c r="F268" i="31"/>
  <c r="F269" i="31"/>
  <c r="F270" i="31"/>
  <c r="F271" i="31"/>
  <c r="F272" i="31"/>
  <c r="F273" i="31"/>
  <c r="F274" i="31"/>
  <c r="F275" i="31"/>
  <c r="F276" i="31"/>
  <c r="F277" i="31"/>
  <c r="F278" i="31"/>
  <c r="V172" i="31"/>
  <c r="V173" i="31"/>
  <c r="V174" i="31"/>
  <c r="V175" i="31"/>
  <c r="V176" i="31"/>
  <c r="V177" i="31"/>
  <c r="V178" i="31"/>
  <c r="V179" i="31"/>
  <c r="V180" i="31"/>
  <c r="V181" i="31"/>
  <c r="V182" i="31"/>
  <c r="V183" i="31"/>
  <c r="V184" i="31"/>
  <c r="V185" i="31"/>
  <c r="V186" i="31"/>
  <c r="V187" i="31"/>
  <c r="V188" i="31"/>
  <c r="V189" i="31"/>
  <c r="V190" i="31"/>
  <c r="V191" i="31"/>
  <c r="V192" i="31"/>
  <c r="V193" i="31"/>
  <c r="V194" i="31"/>
  <c r="V195" i="31"/>
  <c r="V196" i="31"/>
  <c r="V197" i="31"/>
  <c r="V198" i="31"/>
  <c r="V199" i="31"/>
  <c r="V200" i="31"/>
  <c r="V201" i="31"/>
  <c r="V202" i="31"/>
  <c r="V203" i="31"/>
  <c r="V204" i="31"/>
  <c r="V205" i="31"/>
  <c r="V206" i="31"/>
  <c r="V207" i="31"/>
  <c r="V208" i="31"/>
  <c r="V209" i="31"/>
  <c r="V210" i="31"/>
  <c r="V211" i="31"/>
  <c r="V212" i="31"/>
  <c r="V213" i="31"/>
  <c r="V214" i="31"/>
  <c r="V215" i="31"/>
  <c r="V216" i="31"/>
  <c r="V217" i="31"/>
  <c r="V218" i="31"/>
  <c r="V219" i="31"/>
  <c r="V220" i="31"/>
  <c r="V221" i="31"/>
  <c r="V222" i="31"/>
  <c r="V223" i="31"/>
  <c r="R172" i="31"/>
  <c r="R173" i="31"/>
  <c r="R174" i="31"/>
  <c r="R175" i="31"/>
  <c r="R176" i="31"/>
  <c r="R177" i="31"/>
  <c r="R178" i="31"/>
  <c r="R179" i="31"/>
  <c r="R180" i="31"/>
  <c r="R181" i="31"/>
  <c r="R182" i="31"/>
  <c r="R183" i="31"/>
  <c r="R184" i="31"/>
  <c r="R185" i="31"/>
  <c r="R186" i="31"/>
  <c r="R187" i="31"/>
  <c r="R188" i="31"/>
  <c r="R189" i="31"/>
  <c r="R190" i="31"/>
  <c r="R191" i="31"/>
  <c r="R192" i="31"/>
  <c r="R193" i="31"/>
  <c r="R194" i="31"/>
  <c r="R195" i="31"/>
  <c r="R196" i="31"/>
  <c r="R197" i="31"/>
  <c r="R198" i="31"/>
  <c r="R199" i="31"/>
  <c r="R200" i="31"/>
  <c r="R201" i="31"/>
  <c r="R202" i="31"/>
  <c r="R203" i="31"/>
  <c r="R204" i="31"/>
  <c r="R205" i="31"/>
  <c r="R206" i="31"/>
  <c r="R207" i="31"/>
  <c r="R208" i="31"/>
  <c r="R209" i="31"/>
  <c r="R210" i="31"/>
  <c r="R211" i="31"/>
  <c r="R212" i="31"/>
  <c r="R213" i="31"/>
  <c r="R214" i="31"/>
  <c r="R215" i="31"/>
  <c r="R216" i="31"/>
  <c r="R217" i="31"/>
  <c r="R218" i="31"/>
  <c r="R219" i="31"/>
  <c r="R220" i="31"/>
  <c r="R221" i="31"/>
  <c r="R222" i="31"/>
  <c r="R223" i="31"/>
  <c r="O172" i="31"/>
  <c r="O173" i="31"/>
  <c r="O174" i="31"/>
  <c r="O175" i="31"/>
  <c r="O176" i="31"/>
  <c r="O177" i="31"/>
  <c r="O178" i="31"/>
  <c r="O179" i="31"/>
  <c r="O180" i="31"/>
  <c r="O181" i="31"/>
  <c r="O182" i="31"/>
  <c r="O183" i="31"/>
  <c r="O184" i="31"/>
  <c r="O185" i="31"/>
  <c r="O186" i="31"/>
  <c r="O187" i="31"/>
  <c r="O188" i="31"/>
  <c r="O189" i="31"/>
  <c r="O190" i="31"/>
  <c r="O191" i="31"/>
  <c r="O192" i="31"/>
  <c r="O193" i="31"/>
  <c r="O194" i="31"/>
  <c r="O195" i="31"/>
  <c r="O196" i="31"/>
  <c r="O197" i="31"/>
  <c r="O198" i="31"/>
  <c r="O199" i="31"/>
  <c r="O200" i="31"/>
  <c r="O201" i="31"/>
  <c r="O202" i="31"/>
  <c r="O203" i="31"/>
  <c r="O204" i="31"/>
  <c r="O205" i="31"/>
  <c r="O206" i="31"/>
  <c r="O207" i="31"/>
  <c r="O208" i="31"/>
  <c r="O209" i="31"/>
  <c r="O210" i="31"/>
  <c r="O211" i="31"/>
  <c r="O212" i="31"/>
  <c r="O213" i="31"/>
  <c r="O214" i="31"/>
  <c r="O215" i="31"/>
  <c r="O216" i="31"/>
  <c r="O217" i="31"/>
  <c r="O218" i="31"/>
  <c r="O219" i="31"/>
  <c r="O220" i="31"/>
  <c r="O221" i="31"/>
  <c r="O222" i="31"/>
  <c r="O223" i="31"/>
  <c r="L172" i="31"/>
  <c r="L173" i="31"/>
  <c r="L174" i="31"/>
  <c r="L175" i="31"/>
  <c r="L176" i="31"/>
  <c r="L177" i="31"/>
  <c r="L178" i="31"/>
  <c r="L179" i="31"/>
  <c r="L180" i="31"/>
  <c r="L181" i="31"/>
  <c r="L182" i="31"/>
  <c r="L183" i="31"/>
  <c r="L184" i="31"/>
  <c r="L185" i="31"/>
  <c r="L186" i="31"/>
  <c r="L187" i="31"/>
  <c r="L188" i="31"/>
  <c r="L189" i="31"/>
  <c r="L190" i="31"/>
  <c r="L191" i="31"/>
  <c r="L192" i="31"/>
  <c r="L193" i="31"/>
  <c r="L194" i="31"/>
  <c r="L195" i="31"/>
  <c r="L196" i="31"/>
  <c r="L197" i="31"/>
  <c r="L198" i="31"/>
  <c r="L199" i="31"/>
  <c r="L200" i="31"/>
  <c r="L201" i="31"/>
  <c r="L202" i="31"/>
  <c r="L203" i="31"/>
  <c r="L204" i="31"/>
  <c r="L205" i="31"/>
  <c r="L206" i="31"/>
  <c r="L207" i="31"/>
  <c r="L208" i="31"/>
  <c r="L209" i="31"/>
  <c r="L210" i="31"/>
  <c r="L211" i="31"/>
  <c r="L212" i="31"/>
  <c r="L213" i="31"/>
  <c r="L214" i="31"/>
  <c r="L215" i="31"/>
  <c r="L216" i="31"/>
  <c r="L217" i="31"/>
  <c r="L218" i="31"/>
  <c r="L219" i="31"/>
  <c r="L220" i="31"/>
  <c r="L221" i="31"/>
  <c r="L222" i="31"/>
  <c r="L223" i="31"/>
  <c r="I172" i="31"/>
  <c r="I173" i="31"/>
  <c r="I174" i="31"/>
  <c r="I175" i="31"/>
  <c r="I176" i="31"/>
  <c r="I177" i="31"/>
  <c r="I178" i="31"/>
  <c r="I179" i="31"/>
  <c r="I180" i="31"/>
  <c r="I181" i="31"/>
  <c r="I182" i="31"/>
  <c r="I183" i="31"/>
  <c r="I184" i="31"/>
  <c r="I185" i="31"/>
  <c r="I186" i="31"/>
  <c r="I187" i="31"/>
  <c r="I188" i="31"/>
  <c r="I189" i="31"/>
  <c r="I190" i="31"/>
  <c r="I191" i="31"/>
  <c r="I192" i="31"/>
  <c r="I193" i="31"/>
  <c r="I194" i="31"/>
  <c r="I195" i="31"/>
  <c r="I196" i="31"/>
  <c r="I197" i="31"/>
  <c r="I198" i="31"/>
  <c r="I199" i="31"/>
  <c r="I200" i="31"/>
  <c r="I201" i="31"/>
  <c r="I202" i="31"/>
  <c r="I203" i="31"/>
  <c r="I204" i="31"/>
  <c r="I205" i="31"/>
  <c r="I206" i="31"/>
  <c r="I207" i="31"/>
  <c r="I208" i="31"/>
  <c r="I209" i="31"/>
  <c r="I210" i="31"/>
  <c r="I211" i="31"/>
  <c r="I212" i="31"/>
  <c r="I213" i="31"/>
  <c r="I214" i="31"/>
  <c r="I215" i="31"/>
  <c r="I216" i="31"/>
  <c r="I217" i="31"/>
  <c r="I218" i="31"/>
  <c r="I219" i="31"/>
  <c r="I220" i="31"/>
  <c r="I221" i="31"/>
  <c r="I222" i="31"/>
  <c r="I223" i="31"/>
  <c r="F172" i="31"/>
  <c r="F173" i="31"/>
  <c r="F174" i="31"/>
  <c r="F175" i="31"/>
  <c r="F176" i="31"/>
  <c r="F177" i="31"/>
  <c r="F178" i="31"/>
  <c r="F179" i="31"/>
  <c r="F180" i="31"/>
  <c r="F181" i="31"/>
  <c r="F182" i="31"/>
  <c r="F183" i="31"/>
  <c r="F184" i="31"/>
  <c r="F185" i="31"/>
  <c r="F186" i="31"/>
  <c r="F187" i="31"/>
  <c r="F188" i="31"/>
  <c r="F189" i="31"/>
  <c r="F190" i="31"/>
  <c r="F191" i="31"/>
  <c r="F192" i="31"/>
  <c r="F193" i="31"/>
  <c r="F194" i="31"/>
  <c r="F195" i="31"/>
  <c r="F196" i="31"/>
  <c r="F197" i="31"/>
  <c r="F198" i="31"/>
  <c r="F199" i="31"/>
  <c r="F200" i="31"/>
  <c r="F201" i="31"/>
  <c r="F202" i="31"/>
  <c r="F203" i="31"/>
  <c r="F204" i="31"/>
  <c r="F205" i="31"/>
  <c r="F206" i="31"/>
  <c r="F207" i="31"/>
  <c r="F208" i="31"/>
  <c r="F209" i="31"/>
  <c r="F210" i="31"/>
  <c r="F211" i="31"/>
  <c r="F212" i="31"/>
  <c r="F213" i="31"/>
  <c r="F214" i="31"/>
  <c r="F215" i="31"/>
  <c r="F216" i="31"/>
  <c r="F217" i="31"/>
  <c r="F218" i="31"/>
  <c r="F219" i="31"/>
  <c r="F220" i="31"/>
  <c r="F221" i="31"/>
  <c r="F222" i="31"/>
  <c r="F223" i="31"/>
  <c r="V117" i="31"/>
  <c r="V118" i="31"/>
  <c r="V119" i="31"/>
  <c r="V120" i="31"/>
  <c r="V121" i="31"/>
  <c r="V122" i="31"/>
  <c r="V123" i="31"/>
  <c r="V124" i="31"/>
  <c r="V125" i="31"/>
  <c r="V126" i="31"/>
  <c r="V127" i="31"/>
  <c r="V128" i="31"/>
  <c r="V129" i="31"/>
  <c r="V130" i="31"/>
  <c r="V131" i="31"/>
  <c r="V132" i="31"/>
  <c r="V133" i="31"/>
  <c r="V134" i="31"/>
  <c r="V135" i="31"/>
  <c r="V136" i="31"/>
  <c r="V137" i="31"/>
  <c r="V138" i="31"/>
  <c r="V139" i="31"/>
  <c r="V140" i="31"/>
  <c r="V141" i="31"/>
  <c r="V142" i="31"/>
  <c r="V143" i="31"/>
  <c r="V144" i="31"/>
  <c r="V145" i="31"/>
  <c r="V146" i="31"/>
  <c r="V147" i="31"/>
  <c r="V148" i="31"/>
  <c r="V149" i="31"/>
  <c r="V150" i="31"/>
  <c r="V151" i="31"/>
  <c r="V152" i="31"/>
  <c r="V153" i="31"/>
  <c r="V154" i="31"/>
  <c r="V155" i="31"/>
  <c r="V156" i="31"/>
  <c r="V157" i="31"/>
  <c r="V158" i="31"/>
  <c r="V159" i="31"/>
  <c r="V160" i="31"/>
  <c r="V161" i="31"/>
  <c r="V162" i="31"/>
  <c r="V163" i="31"/>
  <c r="V164" i="31"/>
  <c r="V165" i="31"/>
  <c r="V166" i="31"/>
  <c r="V167" i="31"/>
  <c r="V168" i="31"/>
  <c r="R117" i="31"/>
  <c r="R118" i="31"/>
  <c r="R119" i="31"/>
  <c r="R120" i="31"/>
  <c r="R121" i="31"/>
  <c r="R122" i="31"/>
  <c r="R123" i="31"/>
  <c r="R124" i="31"/>
  <c r="R125" i="31"/>
  <c r="R126" i="31"/>
  <c r="R127" i="31"/>
  <c r="R128" i="31"/>
  <c r="R129" i="31"/>
  <c r="R130" i="31"/>
  <c r="R131" i="31"/>
  <c r="R132" i="31"/>
  <c r="R133" i="31"/>
  <c r="R134" i="31"/>
  <c r="R135" i="31"/>
  <c r="R136" i="31"/>
  <c r="R137" i="31"/>
  <c r="R138" i="31"/>
  <c r="R139" i="31"/>
  <c r="R140" i="31"/>
  <c r="R141" i="31"/>
  <c r="R142" i="31"/>
  <c r="R143" i="31"/>
  <c r="R144" i="31"/>
  <c r="R145" i="31"/>
  <c r="R146" i="31"/>
  <c r="R147" i="31"/>
  <c r="R148" i="31"/>
  <c r="R149" i="31"/>
  <c r="R150" i="31"/>
  <c r="R151" i="31"/>
  <c r="R152" i="31"/>
  <c r="R153" i="31"/>
  <c r="R154" i="31"/>
  <c r="R155" i="31"/>
  <c r="R156" i="31"/>
  <c r="R157" i="31"/>
  <c r="R158" i="31"/>
  <c r="R159" i="31"/>
  <c r="R160" i="31"/>
  <c r="R161" i="31"/>
  <c r="R162" i="31"/>
  <c r="R163" i="31"/>
  <c r="R164" i="31"/>
  <c r="R165" i="31"/>
  <c r="R166" i="31"/>
  <c r="R167" i="31"/>
  <c r="R168" i="31"/>
  <c r="O117" i="31"/>
  <c r="O118" i="31"/>
  <c r="O119" i="31"/>
  <c r="O120" i="31"/>
  <c r="O121" i="31"/>
  <c r="O122" i="31"/>
  <c r="O123" i="31"/>
  <c r="O124" i="31"/>
  <c r="O125" i="31"/>
  <c r="O126" i="31"/>
  <c r="O127" i="31"/>
  <c r="O128" i="31"/>
  <c r="O129" i="31"/>
  <c r="O130" i="31"/>
  <c r="O131" i="31"/>
  <c r="O132" i="31"/>
  <c r="O133" i="31"/>
  <c r="O134" i="31"/>
  <c r="O135" i="31"/>
  <c r="O136" i="31"/>
  <c r="O137" i="31"/>
  <c r="O138" i="31"/>
  <c r="O139" i="31"/>
  <c r="O140" i="31"/>
  <c r="O141" i="31"/>
  <c r="O142" i="31"/>
  <c r="O143" i="31"/>
  <c r="O144" i="31"/>
  <c r="O145" i="31"/>
  <c r="O146" i="31"/>
  <c r="O147" i="31"/>
  <c r="O148" i="31"/>
  <c r="O149" i="31"/>
  <c r="O150" i="31"/>
  <c r="O151" i="31"/>
  <c r="O152" i="31"/>
  <c r="O153" i="31"/>
  <c r="O154" i="31"/>
  <c r="O155" i="31"/>
  <c r="O156" i="31"/>
  <c r="O157" i="31"/>
  <c r="O158" i="31"/>
  <c r="O159" i="31"/>
  <c r="O160" i="31"/>
  <c r="O161" i="31"/>
  <c r="O162" i="31"/>
  <c r="O163" i="31"/>
  <c r="O164" i="31"/>
  <c r="O165" i="31"/>
  <c r="O166" i="31"/>
  <c r="O167" i="31"/>
  <c r="O168" i="31"/>
  <c r="L117" i="31"/>
  <c r="L118" i="31"/>
  <c r="L119" i="31"/>
  <c r="L120" i="31"/>
  <c r="L121" i="31"/>
  <c r="L122" i="31"/>
  <c r="L123" i="31"/>
  <c r="L124" i="31"/>
  <c r="L125" i="31"/>
  <c r="L126" i="31"/>
  <c r="L127" i="31"/>
  <c r="L128" i="31"/>
  <c r="L129" i="31"/>
  <c r="L130" i="31"/>
  <c r="L131" i="31"/>
  <c r="L132" i="31"/>
  <c r="L133" i="31"/>
  <c r="L134" i="31"/>
  <c r="L135" i="31"/>
  <c r="L136" i="31"/>
  <c r="L137" i="31"/>
  <c r="L138" i="31"/>
  <c r="L139" i="31"/>
  <c r="L140" i="31"/>
  <c r="L141" i="31"/>
  <c r="L142" i="31"/>
  <c r="L143" i="31"/>
  <c r="L144" i="31"/>
  <c r="L145" i="31"/>
  <c r="L146" i="31"/>
  <c r="L147" i="31"/>
  <c r="L148" i="31"/>
  <c r="L149" i="31"/>
  <c r="L150" i="31"/>
  <c r="L151" i="31"/>
  <c r="L152" i="31"/>
  <c r="L153" i="31"/>
  <c r="L154" i="31"/>
  <c r="L155" i="31"/>
  <c r="L156" i="31"/>
  <c r="L157" i="31"/>
  <c r="L158" i="31"/>
  <c r="L159" i="31"/>
  <c r="L160" i="31"/>
  <c r="L161" i="31"/>
  <c r="L162" i="31"/>
  <c r="L163" i="31"/>
  <c r="L164" i="31"/>
  <c r="L165" i="31"/>
  <c r="L166" i="31"/>
  <c r="L167" i="31"/>
  <c r="L168" i="31"/>
  <c r="I117" i="31"/>
  <c r="I118" i="31"/>
  <c r="I119" i="31"/>
  <c r="I120" i="31"/>
  <c r="I121" i="31"/>
  <c r="I122" i="31"/>
  <c r="I123" i="31"/>
  <c r="I124" i="31"/>
  <c r="I125" i="31"/>
  <c r="I126" i="31"/>
  <c r="I127" i="31"/>
  <c r="I128" i="31"/>
  <c r="I129" i="31"/>
  <c r="I130" i="31"/>
  <c r="I131" i="31"/>
  <c r="I132" i="31"/>
  <c r="I133" i="31"/>
  <c r="I134" i="31"/>
  <c r="I135" i="31"/>
  <c r="I136" i="31"/>
  <c r="I137" i="31"/>
  <c r="I138" i="31"/>
  <c r="I139" i="31"/>
  <c r="I140" i="31"/>
  <c r="I141" i="31"/>
  <c r="I142" i="31"/>
  <c r="I143" i="31"/>
  <c r="I144" i="31"/>
  <c r="I145" i="31"/>
  <c r="I146" i="31"/>
  <c r="I147" i="31"/>
  <c r="I148" i="31"/>
  <c r="I149" i="31"/>
  <c r="I150" i="31"/>
  <c r="I151" i="31"/>
  <c r="I152" i="31"/>
  <c r="I153" i="31"/>
  <c r="I154" i="31"/>
  <c r="I155" i="31"/>
  <c r="I156" i="31"/>
  <c r="I157" i="31"/>
  <c r="I158" i="31"/>
  <c r="I159" i="31"/>
  <c r="I160" i="31"/>
  <c r="I161" i="31"/>
  <c r="I162" i="31"/>
  <c r="I163" i="31"/>
  <c r="I164" i="31"/>
  <c r="I165" i="31"/>
  <c r="I166" i="31"/>
  <c r="I167" i="31"/>
  <c r="I168" i="31"/>
  <c r="F117" i="31"/>
  <c r="F118" i="31"/>
  <c r="F119" i="31"/>
  <c r="F120" i="31"/>
  <c r="F121" i="31"/>
  <c r="F122" i="31"/>
  <c r="F123" i="31"/>
  <c r="F124" i="31"/>
  <c r="F125" i="31"/>
  <c r="F126" i="31"/>
  <c r="F127" i="31"/>
  <c r="F128" i="31"/>
  <c r="F129" i="31"/>
  <c r="F130" i="31"/>
  <c r="F131" i="31"/>
  <c r="F132" i="31"/>
  <c r="F133" i="31"/>
  <c r="F134" i="31"/>
  <c r="F135" i="31"/>
  <c r="F136" i="31"/>
  <c r="F137" i="31"/>
  <c r="F138" i="31"/>
  <c r="F139" i="31"/>
  <c r="F140" i="31"/>
  <c r="F141" i="31"/>
  <c r="F142" i="31"/>
  <c r="F143" i="31"/>
  <c r="F144" i="31"/>
  <c r="F145" i="31"/>
  <c r="F146" i="31"/>
  <c r="F147" i="31"/>
  <c r="F148" i="31"/>
  <c r="F149" i="31"/>
  <c r="F150" i="31"/>
  <c r="F151" i="31"/>
  <c r="F152" i="31"/>
  <c r="F153" i="31"/>
  <c r="F154" i="31"/>
  <c r="F155" i="31"/>
  <c r="F156" i="31"/>
  <c r="F157" i="31"/>
  <c r="F158" i="31"/>
  <c r="F159" i="31"/>
  <c r="F160" i="31"/>
  <c r="F161" i="31"/>
  <c r="F162" i="31"/>
  <c r="F163" i="31"/>
  <c r="F164" i="31"/>
  <c r="F165" i="31"/>
  <c r="F166" i="31"/>
  <c r="F167" i="31"/>
  <c r="F168" i="31"/>
  <c r="V62" i="31"/>
  <c r="V63" i="31"/>
  <c r="V64" i="31"/>
  <c r="V65" i="31"/>
  <c r="V66" i="31"/>
  <c r="V67" i="31"/>
  <c r="V68" i="31"/>
  <c r="V69" i="31"/>
  <c r="V70" i="31"/>
  <c r="V71" i="31"/>
  <c r="V72" i="31"/>
  <c r="V73" i="31"/>
  <c r="V74" i="31"/>
  <c r="V75" i="31"/>
  <c r="V76" i="31"/>
  <c r="V77" i="31"/>
  <c r="V78" i="31"/>
  <c r="V79" i="31"/>
  <c r="V80" i="31"/>
  <c r="V81" i="31"/>
  <c r="V82" i="31"/>
  <c r="V83" i="31"/>
  <c r="V84" i="31"/>
  <c r="V85" i="31"/>
  <c r="V86" i="31"/>
  <c r="V87" i="31"/>
  <c r="V88" i="31"/>
  <c r="V89" i="31"/>
  <c r="V90" i="31"/>
  <c r="V91" i="31"/>
  <c r="V92" i="31"/>
  <c r="V93" i="31"/>
  <c r="V94" i="31"/>
  <c r="V95" i="31"/>
  <c r="V96" i="31"/>
  <c r="V97" i="31"/>
  <c r="V98" i="31"/>
  <c r="V99" i="31"/>
  <c r="V100" i="31"/>
  <c r="V101" i="31"/>
  <c r="V102" i="31"/>
  <c r="V103" i="31"/>
  <c r="V104" i="31"/>
  <c r="V105" i="31"/>
  <c r="V106" i="31"/>
  <c r="V107" i="31"/>
  <c r="V108" i="31"/>
  <c r="V109" i="31"/>
  <c r="V110" i="31"/>
  <c r="V111" i="31"/>
  <c r="V112" i="31"/>
  <c r="V113" i="31"/>
  <c r="R62" i="31"/>
  <c r="R63" i="31"/>
  <c r="R64" i="31"/>
  <c r="R65" i="31"/>
  <c r="R66" i="31"/>
  <c r="R67" i="31"/>
  <c r="R68" i="31"/>
  <c r="R69" i="31"/>
  <c r="R70" i="31"/>
  <c r="R71" i="31"/>
  <c r="R72" i="31"/>
  <c r="R73" i="31"/>
  <c r="R74" i="31"/>
  <c r="R75" i="31"/>
  <c r="R76" i="31"/>
  <c r="R77" i="31"/>
  <c r="R78" i="31"/>
  <c r="R79" i="31"/>
  <c r="R80" i="31"/>
  <c r="R81" i="31"/>
  <c r="R82" i="31"/>
  <c r="R83" i="31"/>
  <c r="R84" i="31"/>
  <c r="R85" i="31"/>
  <c r="R86" i="31"/>
  <c r="R87" i="31"/>
  <c r="R88" i="31"/>
  <c r="R89" i="31"/>
  <c r="R90" i="31"/>
  <c r="R91" i="31"/>
  <c r="R92" i="31"/>
  <c r="R93" i="31"/>
  <c r="R94" i="31"/>
  <c r="R95" i="31"/>
  <c r="R96" i="31"/>
  <c r="R97" i="31"/>
  <c r="R98" i="31"/>
  <c r="R99" i="31"/>
  <c r="R100" i="31"/>
  <c r="R101" i="31"/>
  <c r="R102" i="31"/>
  <c r="R103" i="31"/>
  <c r="R104" i="31"/>
  <c r="R105" i="31"/>
  <c r="R106" i="31"/>
  <c r="R107" i="31"/>
  <c r="R108" i="31"/>
  <c r="R109" i="31"/>
  <c r="R110" i="31"/>
  <c r="R111" i="31"/>
  <c r="R112" i="31"/>
  <c r="R113" i="31"/>
  <c r="O62" i="31"/>
  <c r="O63" i="31"/>
  <c r="O64" i="31"/>
  <c r="O65" i="31"/>
  <c r="O66" i="31"/>
  <c r="O67" i="31"/>
  <c r="O68" i="31"/>
  <c r="O69" i="31"/>
  <c r="O70" i="31"/>
  <c r="O71" i="31"/>
  <c r="O72" i="31"/>
  <c r="O73"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L62" i="31"/>
  <c r="L63" i="31"/>
  <c r="L64" i="31"/>
  <c r="L65" i="31"/>
  <c r="L66" i="31"/>
  <c r="L67" i="31"/>
  <c r="L68" i="31"/>
  <c r="L69" i="31"/>
  <c r="L70" i="31"/>
  <c r="L71" i="31"/>
  <c r="L72" i="31"/>
  <c r="L73" i="31"/>
  <c r="L74" i="31"/>
  <c r="L75" i="31"/>
  <c r="L76" i="31"/>
  <c r="L77" i="31"/>
  <c r="L78" i="31"/>
  <c r="L79" i="31"/>
  <c r="L80" i="31"/>
  <c r="L81" i="31"/>
  <c r="L82" i="31"/>
  <c r="L83" i="31"/>
  <c r="L84" i="31"/>
  <c r="L85" i="31"/>
  <c r="L86" i="31"/>
  <c r="L87" i="31"/>
  <c r="L88" i="31"/>
  <c r="L89" i="31"/>
  <c r="L90" i="31"/>
  <c r="L91" i="31"/>
  <c r="L92" i="31"/>
  <c r="L93" i="31"/>
  <c r="L94" i="31"/>
  <c r="L95" i="31"/>
  <c r="L96" i="31"/>
  <c r="L97" i="31"/>
  <c r="L98" i="31"/>
  <c r="L99" i="31"/>
  <c r="L100" i="31"/>
  <c r="L101" i="31"/>
  <c r="L102" i="31"/>
  <c r="L103" i="31"/>
  <c r="L104" i="31"/>
  <c r="L105" i="31"/>
  <c r="L106" i="31"/>
  <c r="L107" i="31"/>
  <c r="L108" i="31"/>
  <c r="L109" i="31"/>
  <c r="L110" i="31"/>
  <c r="L111" i="31"/>
  <c r="L112" i="31"/>
  <c r="L113"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F62" i="31"/>
  <c r="F63" i="31"/>
  <c r="F64" i="31"/>
  <c r="F65" i="31"/>
  <c r="F66" i="31"/>
  <c r="F67" i="31"/>
  <c r="F68" i="31"/>
  <c r="F69" i="31"/>
  <c r="F70" i="31"/>
  <c r="F71" i="31"/>
  <c r="F72" i="31"/>
  <c r="F73"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V7" i="31" l="1"/>
  <c r="V23" i="31"/>
  <c r="V39" i="31"/>
  <c r="V55" i="31"/>
  <c r="G6" i="30"/>
  <c r="G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H6" i="30"/>
  <c r="H7" i="30"/>
  <c r="H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H37" i="30"/>
  <c r="H38" i="30"/>
  <c r="H39" i="30"/>
  <c r="H40" i="30"/>
  <c r="H41" i="30"/>
  <c r="H42" i="30"/>
  <c r="H43" i="30"/>
  <c r="H44" i="30"/>
  <c r="H45" i="30"/>
  <c r="H46" i="30"/>
  <c r="H47" i="30"/>
  <c r="H48" i="30"/>
  <c r="H49" i="30"/>
  <c r="H50" i="30"/>
  <c r="H51" i="30"/>
  <c r="H52" i="30"/>
  <c r="H53" i="30"/>
  <c r="H54" i="30"/>
  <c r="H55" i="30"/>
  <c r="H56" i="30"/>
  <c r="H57" i="30"/>
  <c r="R6" i="30"/>
  <c r="R7" i="30"/>
  <c r="R8" i="30"/>
  <c r="R9" i="30"/>
  <c r="R10" i="30"/>
  <c r="R11" i="30"/>
  <c r="R12" i="30"/>
  <c r="R13" i="30"/>
  <c r="R14" i="30"/>
  <c r="R15" i="30"/>
  <c r="R16" i="30"/>
  <c r="R17" i="30"/>
  <c r="R18" i="30"/>
  <c r="R19" i="30"/>
  <c r="R20" i="30"/>
  <c r="R21" i="30"/>
  <c r="R22" i="30"/>
  <c r="R23" i="30"/>
  <c r="R24" i="30"/>
  <c r="R25" i="30"/>
  <c r="R26" i="30"/>
  <c r="R27" i="30"/>
  <c r="R28" i="30"/>
  <c r="R29" i="30"/>
  <c r="R30" i="30"/>
  <c r="R31" i="30"/>
  <c r="R32" i="30"/>
  <c r="R33" i="30"/>
  <c r="R34" i="30"/>
  <c r="R35" i="30"/>
  <c r="R36" i="30"/>
  <c r="R37" i="30"/>
  <c r="R38" i="30"/>
  <c r="R39" i="30"/>
  <c r="R40" i="30"/>
  <c r="R41" i="30"/>
  <c r="R42" i="30"/>
  <c r="R43" i="30"/>
  <c r="R44" i="30"/>
  <c r="R45" i="30"/>
  <c r="R46" i="30"/>
  <c r="R47" i="30"/>
  <c r="R48" i="30"/>
  <c r="R49" i="30"/>
  <c r="R50" i="30"/>
  <c r="R51" i="30"/>
  <c r="R52" i="30"/>
  <c r="R53" i="30"/>
  <c r="R54" i="30"/>
  <c r="R55" i="30"/>
  <c r="R56" i="30"/>
  <c r="R57" i="30"/>
  <c r="O6" i="30"/>
  <c r="O7" i="30"/>
  <c r="O8" i="30"/>
  <c r="O9" i="30"/>
  <c r="O10" i="30"/>
  <c r="O11" i="30"/>
  <c r="O12" i="30"/>
  <c r="O13" i="30"/>
  <c r="O14" i="30"/>
  <c r="O15" i="30"/>
  <c r="O16" i="30"/>
  <c r="O17" i="30"/>
  <c r="O18" i="30"/>
  <c r="O19" i="30"/>
  <c r="O20" i="30"/>
  <c r="O21" i="30"/>
  <c r="O22" i="30"/>
  <c r="O23" i="30"/>
  <c r="O24" i="30"/>
  <c r="O25" i="30"/>
  <c r="O26" i="30"/>
  <c r="O27" i="30"/>
  <c r="O28" i="30"/>
  <c r="O29" i="30"/>
  <c r="O30" i="30"/>
  <c r="O31" i="30"/>
  <c r="O32" i="30"/>
  <c r="O33" i="30"/>
  <c r="O34" i="30"/>
  <c r="O35" i="30"/>
  <c r="O36" i="30"/>
  <c r="O37" i="30"/>
  <c r="O38" i="30"/>
  <c r="O39" i="30"/>
  <c r="O40" i="30"/>
  <c r="O41" i="30"/>
  <c r="O42" i="30"/>
  <c r="O43" i="30"/>
  <c r="O44" i="30"/>
  <c r="O45" i="30"/>
  <c r="O46" i="30"/>
  <c r="O47" i="30"/>
  <c r="O48" i="30"/>
  <c r="O49" i="30"/>
  <c r="O50" i="30"/>
  <c r="O51" i="30"/>
  <c r="O52" i="30"/>
  <c r="O53" i="30"/>
  <c r="O54" i="30"/>
  <c r="O55" i="30"/>
  <c r="O56" i="30"/>
  <c r="O57" i="30"/>
  <c r="P6" i="30"/>
  <c r="P7" i="30"/>
  <c r="P8" i="30"/>
  <c r="P9"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H6" i="21"/>
  <c r="H7"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R6" i="21"/>
  <c r="R7" i="21"/>
  <c r="R8" i="21"/>
  <c r="R9" i="21"/>
  <c r="R10" i="21"/>
  <c r="R11" i="21"/>
  <c r="R12" i="21"/>
  <c r="R13" i="2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O6" i="21"/>
  <c r="O7" i="21"/>
  <c r="O8" i="21"/>
  <c r="O9" i="21"/>
  <c r="O10" i="21"/>
  <c r="O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P6" i="21"/>
  <c r="P7" i="21"/>
  <c r="P8" i="21"/>
  <c r="P9" i="21"/>
  <c r="P10" i="21"/>
  <c r="P11" i="21"/>
  <c r="P12" i="21"/>
  <c r="P13" i="21"/>
  <c r="P14" i="21"/>
  <c r="P15" i="21"/>
  <c r="P16" i="21"/>
  <c r="P17" i="21"/>
  <c r="P18" i="21"/>
  <c r="P19" i="21"/>
  <c r="P20" i="21"/>
  <c r="P21" i="21"/>
  <c r="P22" i="21"/>
  <c r="P23" i="21"/>
  <c r="P24" i="21"/>
  <c r="P25" i="21"/>
  <c r="P26" i="21"/>
  <c r="P27" i="21"/>
  <c r="P28" i="21"/>
  <c r="P29" i="21"/>
  <c r="P30" i="21"/>
  <c r="P31" i="21"/>
  <c r="P32" i="21"/>
  <c r="P33" i="21"/>
  <c r="P34" i="21"/>
  <c r="P35" i="21"/>
  <c r="P36" i="21"/>
  <c r="P37" i="21"/>
  <c r="P38" i="21"/>
  <c r="P39" i="21"/>
  <c r="P40" i="21"/>
  <c r="P41" i="21"/>
  <c r="P42" i="21"/>
  <c r="P43" i="21"/>
  <c r="P44" i="21"/>
  <c r="P45" i="21"/>
  <c r="P46" i="21"/>
  <c r="P47" i="21"/>
  <c r="P48" i="21"/>
  <c r="P49" i="21"/>
  <c r="P50" i="21"/>
  <c r="P51" i="21"/>
  <c r="P52" i="21"/>
  <c r="P53" i="21"/>
  <c r="P54" i="21"/>
  <c r="P55" i="21"/>
  <c r="P56" i="21"/>
  <c r="P57" i="21"/>
  <c r="I56" i="31" l="1"/>
  <c r="I48" i="31"/>
  <c r="I40" i="31"/>
  <c r="I32" i="31"/>
  <c r="I24" i="31"/>
  <c r="L40" i="31"/>
  <c r="R46" i="31"/>
  <c r="L56" i="31"/>
  <c r="I55" i="31"/>
  <c r="L24" i="31"/>
  <c r="L8" i="31"/>
  <c r="I39" i="31"/>
  <c r="I23" i="31"/>
  <c r="O49" i="31"/>
  <c r="I16" i="31"/>
  <c r="I8" i="31"/>
  <c r="R57" i="31"/>
  <c r="R49" i="31"/>
  <c r="R41" i="31"/>
  <c r="R33" i="31"/>
  <c r="R25" i="31"/>
  <c r="R17" i="31"/>
  <c r="R9" i="31"/>
  <c r="O57" i="31"/>
  <c r="O41" i="31"/>
  <c r="O33" i="31"/>
  <c r="O25" i="31"/>
  <c r="O17" i="31"/>
  <c r="O9" i="31"/>
  <c r="V52" i="31"/>
  <c r="V44" i="31"/>
  <c r="V36" i="31"/>
  <c r="V28" i="31"/>
  <c r="V20" i="31"/>
  <c r="V12" i="31"/>
  <c r="O56" i="31"/>
  <c r="O48" i="31"/>
  <c r="O40" i="31"/>
  <c r="O32" i="31"/>
  <c r="O24" i="31"/>
  <c r="O16" i="31"/>
  <c r="O8" i="31"/>
  <c r="L48" i="31"/>
  <c r="L32" i="31"/>
  <c r="L16" i="31"/>
  <c r="I51" i="31"/>
  <c r="I47" i="31"/>
  <c r="I43" i="31"/>
  <c r="I35" i="31"/>
  <c r="I31" i="31"/>
  <c r="I27" i="31"/>
  <c r="I19" i="31"/>
  <c r="I15" i="31"/>
  <c r="I11" i="31"/>
  <c r="I7" i="31"/>
  <c r="V47" i="31"/>
  <c r="V31" i="31"/>
  <c r="V15" i="31"/>
  <c r="L51" i="31"/>
  <c r="L43" i="31"/>
  <c r="L35" i="31"/>
  <c r="L27" i="31"/>
  <c r="L19" i="31"/>
  <c r="L11" i="31"/>
  <c r="I58" i="31"/>
  <c r="I54" i="31"/>
  <c r="I50" i="31"/>
  <c r="I46" i="31"/>
  <c r="I42" i="31"/>
  <c r="I38" i="31"/>
  <c r="I34" i="31"/>
  <c r="I30" i="31"/>
  <c r="I26" i="31"/>
  <c r="I22" i="31"/>
  <c r="I18" i="31"/>
  <c r="I14" i="31"/>
  <c r="I10" i="31"/>
  <c r="R30" i="31"/>
  <c r="R14" i="31"/>
  <c r="L58" i="31"/>
  <c r="L54" i="31"/>
  <c r="L50" i="31"/>
  <c r="L46" i="31"/>
  <c r="L42" i="31"/>
  <c r="L38" i="31"/>
  <c r="L34" i="31"/>
  <c r="L30" i="31"/>
  <c r="L26" i="31"/>
  <c r="L22" i="31"/>
  <c r="L18" i="31"/>
  <c r="L14" i="31"/>
  <c r="L10" i="31"/>
  <c r="I57" i="31"/>
  <c r="I53" i="31"/>
  <c r="I49" i="31"/>
  <c r="I45" i="31"/>
  <c r="V58" i="31"/>
  <c r="V54" i="31"/>
  <c r="V50" i="31"/>
  <c r="V46" i="31"/>
  <c r="V42" i="31"/>
  <c r="V38" i="31"/>
  <c r="V34" i="31"/>
  <c r="V30" i="31"/>
  <c r="V26" i="31"/>
  <c r="V22" i="31"/>
  <c r="V18" i="31"/>
  <c r="V14" i="31"/>
  <c r="V10" i="31"/>
  <c r="R58" i="31"/>
  <c r="R54" i="31"/>
  <c r="R50" i="31"/>
  <c r="R42" i="31"/>
  <c r="R38" i="31"/>
  <c r="R34" i="31"/>
  <c r="R26" i="31"/>
  <c r="R22" i="31"/>
  <c r="R18" i="31"/>
  <c r="R10" i="31"/>
  <c r="O58" i="31"/>
  <c r="O54" i="31"/>
  <c r="O50" i="31"/>
  <c r="O46" i="31"/>
  <c r="O42" i="31"/>
  <c r="O38" i="31"/>
  <c r="O34" i="31"/>
  <c r="O30" i="31"/>
  <c r="O26" i="31"/>
  <c r="O22" i="31"/>
  <c r="O18" i="31"/>
  <c r="O14" i="31"/>
  <c r="O10" i="31"/>
  <c r="V57" i="31"/>
  <c r="V53" i="31"/>
  <c r="V49" i="31"/>
  <c r="V45" i="31"/>
  <c r="V41" i="31"/>
  <c r="V37" i="31"/>
  <c r="V33" i="31"/>
  <c r="V29" i="31"/>
  <c r="V25" i="31"/>
  <c r="V21" i="31"/>
  <c r="V17" i="31"/>
  <c r="V13" i="31"/>
  <c r="V9" i="31"/>
  <c r="R53" i="31"/>
  <c r="R45" i="31"/>
  <c r="R37" i="31"/>
  <c r="R29" i="31"/>
  <c r="R21" i="31"/>
  <c r="R13" i="31"/>
  <c r="O53" i="31"/>
  <c r="O45" i="31"/>
  <c r="O37" i="31"/>
  <c r="O29" i="31"/>
  <c r="O21" i="31"/>
  <c r="O13" i="31"/>
  <c r="L57" i="31"/>
  <c r="L53" i="31"/>
  <c r="L49" i="31"/>
  <c r="L45" i="31"/>
  <c r="L41" i="31"/>
  <c r="L37" i="31"/>
  <c r="L33" i="31"/>
  <c r="L29" i="31"/>
  <c r="L25" i="31"/>
  <c r="L21" i="31"/>
  <c r="L17" i="31"/>
  <c r="L13" i="31"/>
  <c r="L9" i="31"/>
  <c r="I52" i="31"/>
  <c r="I44" i="31"/>
  <c r="I36" i="31"/>
  <c r="I28" i="31"/>
  <c r="I20" i="31"/>
  <c r="I12" i="31"/>
  <c r="V56" i="31"/>
  <c r="V48" i="31"/>
  <c r="V40" i="31"/>
  <c r="V32" i="31"/>
  <c r="V24" i="31"/>
  <c r="V16" i="31"/>
  <c r="V8" i="31"/>
  <c r="R56" i="31"/>
  <c r="R52" i="31"/>
  <c r="R48" i="31"/>
  <c r="R44" i="31"/>
  <c r="R40" i="31"/>
  <c r="R36" i="31"/>
  <c r="R32" i="31"/>
  <c r="R28" i="31"/>
  <c r="R24" i="31"/>
  <c r="R20" i="31"/>
  <c r="R16" i="31"/>
  <c r="R12" i="31"/>
  <c r="R8" i="31"/>
  <c r="O52" i="31"/>
  <c r="O44" i="31"/>
  <c r="O36" i="31"/>
  <c r="O28" i="31"/>
  <c r="O20" i="31"/>
  <c r="O12" i="31"/>
  <c r="L52" i="31"/>
  <c r="L44" i="31"/>
  <c r="L36" i="31"/>
  <c r="L28" i="31"/>
  <c r="L20" i="31"/>
  <c r="L12" i="31"/>
  <c r="V51" i="31"/>
  <c r="V43" i="31"/>
  <c r="V35" i="31"/>
  <c r="V27" i="31"/>
  <c r="V19" i="31"/>
  <c r="V11" i="31"/>
  <c r="R55" i="31"/>
  <c r="R51" i="31"/>
  <c r="R47" i="31"/>
  <c r="R43" i="31"/>
  <c r="R39" i="31"/>
  <c r="R35" i="31"/>
  <c r="R31" i="31"/>
  <c r="R27" i="31"/>
  <c r="R23" i="31"/>
  <c r="R19" i="31"/>
  <c r="R15" i="31"/>
  <c r="R11" i="31"/>
  <c r="R7" i="31"/>
  <c r="O55" i="31"/>
  <c r="O51" i="31"/>
  <c r="O47" i="31"/>
  <c r="O43" i="31"/>
  <c r="O39" i="31"/>
  <c r="O35" i="31"/>
  <c r="O31" i="31"/>
  <c r="O27" i="31"/>
  <c r="O23" i="31"/>
  <c r="O19" i="31"/>
  <c r="O15" i="31"/>
  <c r="O11" i="31"/>
  <c r="O7" i="31"/>
  <c r="L55" i="31"/>
  <c r="L47" i="31"/>
  <c r="L39" i="31"/>
  <c r="L31" i="31"/>
  <c r="L23" i="31"/>
  <c r="L15" i="31"/>
  <c r="L7" i="31"/>
  <c r="I41" i="31"/>
  <c r="I37" i="31"/>
  <c r="I33" i="31"/>
  <c r="I29" i="31"/>
  <c r="I25" i="31"/>
  <c r="I21" i="31"/>
  <c r="I17" i="31"/>
  <c r="I13" i="31"/>
  <c r="I9" i="31"/>
  <c r="D18" i="25" l="1"/>
  <c r="D50" i="25"/>
  <c r="D54" i="25"/>
  <c r="D38" i="25"/>
  <c r="D34" i="25"/>
  <c r="D22" i="25"/>
  <c r="D10" i="25"/>
  <c r="D7" i="25"/>
  <c r="D58" i="25"/>
  <c r="D57" i="25"/>
  <c r="D56" i="25"/>
  <c r="D55" i="25"/>
  <c r="D53" i="25"/>
  <c r="D52" i="25"/>
  <c r="D51" i="25"/>
  <c r="D48" i="25"/>
  <c r="D47" i="25"/>
  <c r="D46" i="25"/>
  <c r="D44" i="25"/>
  <c r="D43" i="25"/>
  <c r="D42" i="25"/>
  <c r="D41" i="25"/>
  <c r="D40" i="25"/>
  <c r="D39" i="25"/>
  <c r="D37" i="25"/>
  <c r="D36" i="25"/>
  <c r="D35" i="25"/>
  <c r="D33" i="25"/>
  <c r="D32" i="25"/>
  <c r="D31" i="25"/>
  <c r="D30" i="25"/>
  <c r="D29" i="25"/>
  <c r="D28" i="25"/>
  <c r="D27" i="25"/>
  <c r="D26" i="25"/>
  <c r="D25" i="25"/>
  <c r="D24" i="25"/>
  <c r="D20" i="25"/>
  <c r="D16" i="25"/>
  <c r="D14" i="25"/>
  <c r="D12" i="25"/>
  <c r="D8" i="25"/>
  <c r="D23" i="25"/>
  <c r="D21" i="25"/>
  <c r="D19" i="25"/>
  <c r="D17" i="25"/>
  <c r="D15" i="25"/>
  <c r="D13" i="25"/>
  <c r="D11" i="25"/>
  <c r="D9" i="25"/>
  <c r="D45" i="25"/>
  <c r="D49" i="25"/>
</calcChain>
</file>

<file path=xl/sharedStrings.xml><?xml version="1.0" encoding="utf-8"?>
<sst xmlns="http://schemas.openxmlformats.org/spreadsheetml/2006/main" count="419" uniqueCount="181">
  <si>
    <t>National Records of Scotland (NRS)</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</si>
  <si>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</si>
  <si>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</si>
  <si>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</si>
  <si>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</si>
  <si>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</si>
  <si>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</si>
  <si>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</si>
  <si>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</si>
  <si>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</si>
  <si>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</si>
  <si>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</si>
  <si>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</si>
  <si>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</si>
  <si>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</si>
  <si>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</si>
  <si>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</si>
  <si>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</si>
  <si>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</si>
  <si>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</si>
  <si>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</si>
  <si>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</si>
  <si>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</si>
  <si>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</si>
  <si>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</si>
  <si>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</si>
  <si>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</si>
  <si>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 xml:space="preserve">Scottish Borders </t>
  </si>
  <si>
    <t>Shetland Islands</t>
  </si>
  <si>
    <t>South Ayrshire</t>
  </si>
  <si>
    <t>South Lanarkshire</t>
  </si>
  <si>
    <t>Stirling</t>
  </si>
  <si>
    <t>West Dunbartonshire</t>
  </si>
  <si>
    <t>West Lothian</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</si>
  <si>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</si>
  <si>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</si>
  <si>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</si>
  <si>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</si>
  <si>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</si>
  <si>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</si>
  <si>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</si>
  <si>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</si>
  <si>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</si>
  <si>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</si>
  <si>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</si>
  <si>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</si>
  <si>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</si>
  <si>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</si>
  <si>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</si>
  <si>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</si>
  <si>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</si>
  <si>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</si>
  <si>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</si>
  <si>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</si>
  <si>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Scotland, council areas, NHS boards</t>
  </si>
  <si>
    <t>Demographic Statistics, Vital Events Branch</t>
  </si>
  <si>
    <r>
      <t>More information about the methods</t>
    </r>
    <r>
      <rPr>
        <sz val="12"/>
        <rFont val="Arial"/>
        <family val="2"/>
      </rPr>
      <t xml:space="preserve"> can be found on the NRS website.</t>
    </r>
  </si>
  <si>
    <t>Week number</t>
  </si>
  <si>
    <t>This worksheet contains three tables presented vertically with one blank row in between each table.</t>
  </si>
  <si>
    <t>Some cells refer to notes which can be found on the notes worksheet.</t>
  </si>
  <si>
    <t>All ages</t>
  </si>
  <si>
    <t>&lt;1</t>
  </si>
  <si>
    <t>Registration year</t>
  </si>
  <si>
    <t>1-14</t>
  </si>
  <si>
    <t>15-44</t>
  </si>
  <si>
    <t>65-74</t>
  </si>
  <si>
    <t>75-84</t>
  </si>
  <si>
    <t>85+</t>
  </si>
  <si>
    <t>Ayrshire and Arran</t>
  </si>
  <si>
    <t>Borders</t>
  </si>
  <si>
    <t>Forth Valley</t>
  </si>
  <si>
    <t>Grampian</t>
  </si>
  <si>
    <t>Greater Glasgow and Clyde</t>
  </si>
  <si>
    <t>Lanarkshire</t>
  </si>
  <si>
    <t>Lothian</t>
  </si>
  <si>
    <t>Orkney</t>
  </si>
  <si>
    <t>Shetland</t>
  </si>
  <si>
    <t>Tayside</t>
  </si>
  <si>
    <t>Western Isles</t>
  </si>
  <si>
    <t>All causes</t>
  </si>
  <si>
    <t>Cancer deaths</t>
  </si>
  <si>
    <t>Respiratory deaths</t>
  </si>
  <si>
    <t>COVID-19 deaths</t>
  </si>
  <si>
    <t>Dementia / Alzhemier's deaths</t>
  </si>
  <si>
    <t>Week beginning</t>
  </si>
  <si>
    <t>Registration Year</t>
  </si>
  <si>
    <t>Other causes</t>
  </si>
  <si>
    <t>Note 2</t>
  </si>
  <si>
    <t>Link for more information</t>
  </si>
  <si>
    <t>Note 3</t>
  </si>
  <si>
    <t>Weeks run from Monday to Sunday and are based on the ISO8601 international standard for week numbering. Note that weeks at the beginning and end of a year can overlap with the previous and subsequent year, so counts may not sum to annual totals published elsewhere.</t>
  </si>
  <si>
    <t>Note 4</t>
  </si>
  <si>
    <t>Deaths where codes U07.1, U07.2, U09.9 or U10.9 are mentioned on the death certificate according to the WHO International Statistical Classification of Diseases and Related Health Problems 10th Revision (ICD-10).</t>
  </si>
  <si>
    <t>Note 5</t>
  </si>
  <si>
    <t>Figures include non-residents.  Deaths are allocated to area based on the usual residence of the deceased.  If the deceased was not a Scottish resident, the death is allocated to the area where the death occurred.</t>
  </si>
  <si>
    <t>Note 6</t>
  </si>
  <si>
    <t>Note 7</t>
  </si>
  <si>
    <t>Note 8</t>
  </si>
  <si>
    <t>The ICD-10 codes for the categories of disease noted here are as follows: Cancer (C00-C97), Dementia and Alzheimer's (F01, F03, G30), Circulatory (I00-I99), Respiratory (J00-J99), COVID-19 (U07)</t>
  </si>
  <si>
    <t>International Organisation for Standardisation website</t>
  </si>
  <si>
    <t>World Health Orgainisation website - Emergency use COVID-19 related codes</t>
  </si>
  <si>
    <t>All tables except Table 8</t>
  </si>
  <si>
    <t>NRS website - Geographic basis of vital events statistics</t>
  </si>
  <si>
    <t>NRS website - Days until death registration</t>
  </si>
  <si>
    <t>Deaths by week, location and year</t>
  </si>
  <si>
    <t>Deaths involving COVID-19 by council area, week and year</t>
  </si>
  <si>
    <t>Deaths involving COVID-19 by health board area, week and year</t>
  </si>
  <si>
    <t>Locations are defined based on the list of institution codes given by Public Health Scotland. The category 'Other institutions' includes clinics, medical centres, prisons and schools.</t>
  </si>
  <si>
    <t>PHS Website - Reference files</t>
  </si>
  <si>
    <t>International Statistical Classification of Diseases and Related Health Problems 10th Revision</t>
  </si>
  <si>
    <t>Deaths by health board area, week and year</t>
  </si>
  <si>
    <t>Tables 7 and 8</t>
  </si>
  <si>
    <t>Table 8</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</si>
  <si>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</si>
  <si>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</si>
  <si>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</si>
  <si>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All locations
all causes</t>
  </si>
  <si>
    <t>Care Home
all causes</t>
  </si>
  <si>
    <t>Home / Non-institution
all causes</t>
  </si>
  <si>
    <t>Hospital
all causes</t>
  </si>
  <si>
    <t>Other institution
all causes</t>
  </si>
  <si>
    <t>All locations
COVID-19 mentioned</t>
  </si>
  <si>
    <t>Care Home
COVID-19 mentioned</t>
  </si>
  <si>
    <t>Home / Non-institution
COVID-19 mentioned</t>
  </si>
  <si>
    <t>Hospital
COVID-19 mentioned</t>
  </si>
  <si>
    <t>Other institution
COVID-19 mentioned</t>
  </si>
  <si>
    <t>45-64</t>
  </si>
  <si>
    <t>Deaths involving COVID-19 are deaths where COVID-19 has been identified as being involved in the death by a doctor, either as the underlying cause of death or as a contributory cause of death.</t>
  </si>
  <si>
    <t>All causes five year average</t>
  </si>
  <si>
    <t>Note 9</t>
  </si>
  <si>
    <t>Cancer five year average</t>
  </si>
  <si>
    <t>Cancer excess</t>
  </si>
  <si>
    <t>Dementia / Alzheimer's five year average</t>
  </si>
  <si>
    <t>Dementia / Alzheimer's 
excess</t>
  </si>
  <si>
    <t>All causes excess</t>
  </si>
  <si>
    <t>Respiratory five year average</t>
  </si>
  <si>
    <t>Respiratory
excess</t>
  </si>
  <si>
    <t>Other causes five year average</t>
  </si>
  <si>
    <t>Other causes
excess</t>
  </si>
  <si>
    <t>Methodology for excess deaths in 2022</t>
  </si>
  <si>
    <t>Note 10</t>
  </si>
  <si>
    <t>Some cells are left intentionally blank where data is not available</t>
  </si>
  <si>
    <t>Circulatory deaths</t>
  </si>
  <si>
    <t>Circulatory five year average</t>
  </si>
  <si>
    <t>Circulatory excess</t>
  </si>
  <si>
    <t>This worksheet contains five tables presented vertically with one blank row in between each table.</t>
  </si>
  <si>
    <t>The data are based on date of registration. In Scotland deaths must be registered within 8 days although in practice, the average time between death and registration is around 3 days. More information on days between occurrence and registration can be found on the NRS website.</t>
  </si>
  <si>
    <t>© Crown Copyright 2023</t>
  </si>
  <si>
    <t>The data was published at 09:30 on Thursday 27 July 2023</t>
  </si>
  <si>
    <t>Deaths registered weekly in in Scotland - 2022</t>
  </si>
  <si>
    <t>This spreadsheet contains the data for deaths involving COVID-19 in Scotland up to week 52 of 2022</t>
  </si>
  <si>
    <t>Weekly figures on death registrations involving COVID-19 in Scotland by sex and age group</t>
  </si>
  <si>
    <t>Weekly figures on death registrations involving COVID-19 in Scotland by NHS board area</t>
  </si>
  <si>
    <t>Weekly figures on death registrations involving COVID-19 in Scotland by council area</t>
  </si>
  <si>
    <t>Weekly figures on all cause death registrations in Scotland by sex and age group</t>
  </si>
  <si>
    <t>Weekly figures on all cause death registrations in Scotland by NHS board area</t>
  </si>
  <si>
    <t>Weekly figures on all cause death registrations in Scotland by council area</t>
  </si>
  <si>
    <t>Weekly figures on death registrations involving COVID-19 and for all causes in Scotland by location</t>
  </si>
  <si>
    <t>Weekly figures on death registrations by underlying cause of death and location in Scotland</t>
  </si>
  <si>
    <t>This table contains finalised 2022 deaths data.</t>
  </si>
  <si>
    <t>For data registered in 2021, any comparison to a five year average is being made with the 2015-2019 average. For 2022, the comparison is being made to the average of 2016, 2017, 2018, 2019, 2021.</t>
  </si>
  <si>
    <t>Table 8: Weekly figures on death registrations by underlying cause of death and location in Scotland [note 1][note 2][note 3][note 5][note 7][note 8][note 9][note 10]</t>
  </si>
  <si>
    <t>Table 7: Weekly figures on death registrations involving COVID-19 and for all causes in Scotland by location [note 1][note 2][note 3][note 4][note 6][note 7] [note 9][note 10]</t>
  </si>
  <si>
    <t>Table 6: Weekly figures on all cause death registrations in Scotland by council area  [note 1][note 2][note 3][note 4][note 5][note 7][note 9][note 10]</t>
  </si>
  <si>
    <t>Table 5: Weekly figures on all cause death registrations in Scotland by NHS board area [note 1][note 2][note 3][note 4][note 5][note 7][note 9][note 10]</t>
  </si>
  <si>
    <t>Table 4: Weekly figures on all cause death registrations in Scotland by sex and age group [note 1][note 2][note 3][note 4][note 5][note 7][note 9][note 10]</t>
  </si>
  <si>
    <t>Table 3: Weekly figures on death registrations involving COVID-19 in Scotland by council area [note 1][note 2][note 3][note 4][note 5][note 7][note 9][note 10]</t>
  </si>
  <si>
    <t>Table 2: Weekly figures on death registrations involving COVID-19 in Scotland by NHS board area [note 1][note 2][note 3][note 4][note 5][note 7][note 9][note 10]</t>
  </si>
  <si>
    <t>Table 1: Weekly figures on death registrations involving COVID-19 in Scotland by sex and age group [note 1][note 2][note 3][note 4][note 5][note 7][note 9][note 10]</t>
  </si>
  <si>
    <t>Table 1a: Weekly figures on death registrations involving COVID-19 in Scotland by age group, people</t>
  </si>
  <si>
    <t>Table 1b: Weekly figures on death registrations involving COVID-19 in Scotland by age group, females</t>
  </si>
  <si>
    <t>Table 1c: Weekly figures on death registrations involving COVID-19 in Scotland by age group, males</t>
  </si>
  <si>
    <t>Table 4a: Weekly figures on all cause death registrations in Scotland by age group, people</t>
  </si>
  <si>
    <t>Table 4b: Weekly figures on all cause death registrations in Scotland by age group, females</t>
  </si>
  <si>
    <t>Table 8a: Weekly figures death registrations in Scotland by underlying cause, ALL LOCATIONS</t>
  </si>
  <si>
    <t>Table 8b: Weekly figures death registrations in Scotland by underlying cause, CARE HOMES</t>
  </si>
  <si>
    <t>Table 8c: Weekly figures death registrations in Scotland by underlying cause, HOME / NON-INSTITUTION</t>
  </si>
  <si>
    <t>Table 8d: Weekly figures death registrations in Scotland by underlying cause, HOSPITAL</t>
  </si>
  <si>
    <t>Table 8e: Weekly figures death registrations in Scotland by underlying cause, OTHER INSTITUTION</t>
  </si>
  <si>
    <t>Excess deaths are calculated by comparing the current year to the five year average from previous years. NRS, along with ONS and NISRA, agreed to leave 2020 out of five year average calculations so the five-year average which is used to compare 2022 figures against covers the years 2016, 2017, 2018, 2019 and 2021. More information about this can be found in a paper published on our website (see link on the right). Moveable public holidays, when registration offices are closed, affect the number of registrations made in the published weeks and in the corresponding weeks in previous years.</t>
  </si>
  <si>
    <t>Table 4c: Weekly figures on all cause death registrations in Scotland by age group, 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</si>
</sst>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3"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sz val="8"/>
      <name val="Calibri"/>
      <family val="2"/>
      <scheme val="minor"/>
    </font>
  </fonts>
  <fills count="2">
    <fill>
      <patternFill patternType="none"/>
    </fill>
    <fill>
      <patternFill patternType="gray125"/>
    </fill>
  </fills>
  <borders count="6">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s>
  <cellStyleXfs count="11">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164" fontId="3" fillId="0" borderId="0" applyFont="0" applyFill="0" applyBorder="0" applyAlignment="0" applyProtection="0"/>
    <xf numFmtId="0" fontId="16" fillId="0" borderId="0"/>
  </cellStyleXfs>
  <cellXfs count="60">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3" fontId="2" fillId="0" borderId="2" xfId="9" applyNumberFormat="1" applyFont="1" applyFill="1" applyBorder="1" applyAlignment="1">
      <alignment horizontal="right"/>
    </xf>
    <xf numFmtId="0" fontId="20" fillId="0" borderId="0" xfId="5" applyFont="1" applyFill="1"/>
    <xf numFmtId="0" fontId="2" fillId="0" borderId="0" xfId="0" applyFont="1"/>
    <xf numFmtId="0" fontId="11" fillId="0" borderId="0" xfId="0" applyFont="1"/>
    <xf numFmtId="0" fontId="12" fillId="0" borderId="0" xfId="1" applyFont="1" applyFill="1" applyAlignment="1" applyProtection="1">
      <alignment vertical="top"/>
    </xf>
    <xf numFmtId="49" fontId="1" fillId="0" borderId="1" xfId="0" applyNumberFormat="1" applyFont="1" applyBorder="1" applyAlignment="1">
      <alignment horizontal="right"/>
    </xf>
    <xf numFmtId="0" fontId="1" fillId="0" borderId="3" xfId="0" applyFont="1" applyBorder="1" applyAlignment="1">
      <alignment horizontal="right" wrapText="1"/>
    </xf>
    <xf numFmtId="49" fontId="1" fillId="0" borderId="1" xfId="0" applyNumberFormat="1" applyFont="1" applyBorder="1" applyAlignment="1">
      <alignment horizontal="right" wrapText="1"/>
    </xf>
    <xf numFmtId="0" fontId="21" fillId="0" borderId="0" xfId="0" applyFont="1"/>
    <xf numFmtId="49" fontId="1" fillId="0" borderId="1" xfId="0" applyNumberFormat="1" applyFont="1" applyBorder="1" applyAlignment="1">
      <alignment horizontal="left" wrapText="1"/>
    </xf>
    <xf numFmtId="0" fontId="1" fillId="0" borderId="1" xfId="0" applyFont="1" applyBorder="1" applyAlignment="1">
      <alignment horizontal="left" wrapText="1"/>
    </xf>
    <xf numFmtId="0" fontId="2" fillId="0" borderId="0" xfId="0" applyFont="1" applyAlignment="1">
      <alignment horizontal="left"/>
    </xf>
    <xf numFmtId="15" fontId="2" fillId="0" borderId="0" xfId="0" applyNumberFormat="1" applyFont="1" applyAlignment="1">
      <alignment horizontal="left"/>
    </xf>
    <xf numFmtId="3" fontId="2" fillId="0" borderId="4" xfId="9" applyNumberFormat="1" applyFont="1" applyFill="1" applyBorder="1" applyAlignment="1">
      <alignment horizontal="right"/>
    </xf>
    <xf numFmtId="0" fontId="2" fillId="0" borderId="0" xfId="0" applyFont="1" applyAlignment="1">
      <alignment horizontal="right"/>
    </xf>
    <xf numFmtId="3" fontId="2" fillId="0" borderId="0" xfId="2" applyNumberFormat="1" applyFont="1" applyAlignment="1">
      <alignment horizontal="right"/>
    </xf>
    <xf numFmtId="3" fontId="2" fillId="0" borderId="2" xfId="2" applyNumberFormat="1" applyFont="1" applyBorder="1" applyAlignment="1">
      <alignment horizontal="right"/>
    </xf>
    <xf numFmtId="3" fontId="2" fillId="0" borderId="2" xfId="0" applyNumberFormat="1" applyFont="1" applyBorder="1" applyAlignment="1">
      <alignment horizontal="right"/>
    </xf>
    <xf numFmtId="0" fontId="1" fillId="0" borderId="0" xfId="0" applyFont="1" applyAlignment="1">
      <alignment vertical="center"/>
    </xf>
    <xf numFmtId="0" fontId="1" fillId="0" borderId="0" xfId="0" applyFont="1"/>
    <xf numFmtId="0" fontId="2" fillId="0" borderId="0" xfId="0" applyFont="1" applyAlignment="1">
      <alignment horizontal="left" wrapText="1"/>
    </xf>
    <xf numFmtId="3" fontId="2" fillId="0" borderId="0" xfId="0" applyNumberFormat="1" applyFont="1" applyAlignment="1">
      <alignment horizontal="right"/>
    </xf>
    <xf numFmtId="0" fontId="1" fillId="0" borderId="1" xfId="0" applyFont="1" applyBorder="1" applyAlignment="1">
      <alignment horizontal="right" wrapText="1"/>
    </xf>
    <xf numFmtId="0" fontId="14" fillId="0" borderId="0" xfId="5" applyFill="1" applyAlignment="1">
      <alignment wrapText="1"/>
    </xf>
    <xf numFmtId="0" fontId="13" fillId="0" borderId="0" xfId="0" applyFont="1"/>
    <xf numFmtId="0" fontId="9" fillId="0" borderId="0" xfId="0" applyFont="1"/>
    <xf numFmtId="0" fontId="10" fillId="0" borderId="0" xfId="0" applyFont="1"/>
    <xf numFmtId="0" fontId="12" fillId="0" borderId="0" xfId="1" applyFont="1" applyFill="1" applyAlignment="1" applyProtection="1"/>
    <xf numFmtId="0" fontId="19" fillId="0" borderId="0" xfId="0" applyFont="1"/>
    <xf numFmtId="0" fontId="2" fillId="0" borderId="0" xfId="0" applyFont="1" applyAlignment="1">
      <alignment wrapText="1"/>
    </xf>
    <xf numFmtId="0" fontId="18" fillId="0" borderId="0" xfId="0" applyFont="1"/>
    <xf numFmtId="0" fontId="18" fillId="0" borderId="0" xfId="0" applyFont="1" applyAlignment="1">
      <alignment wrapText="1"/>
    </xf>
    <xf numFmtId="0" fontId="17" fillId="0" borderId="0" xfId="1" applyFont="1" applyFill="1" applyAlignment="1" applyProtection="1">
      <alignment wrapText="1"/>
    </xf>
    <xf numFmtId="0" fontId="11" fillId="0" borderId="0" xfId="0" applyFont="1" applyAlignment="1">
      <alignment wrapText="1"/>
    </xf>
    <xf numFmtId="0" fontId="12" fillId="0" borderId="0" xfId="1" applyFont="1" applyFill="1" applyAlignment="1" applyProtection="1">
      <alignment horizontal="center" vertical="center"/>
    </xf>
    <xf numFmtId="0" fontId="11" fillId="0" borderId="0" xfId="0" applyFont="1" applyAlignment="1">
      <alignment vertical="center" wrapText="1"/>
    </xf>
    <xf numFmtId="0" fontId="17"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1" fillId="0" borderId="0" xfId="0" applyFont="1" applyAlignment="1">
      <alignment wrapText="1"/>
    </xf>
    <xf numFmtId="0" fontId="20" fillId="0" borderId="0" xfId="5" applyFont="1" applyFill="1" applyAlignment="1">
      <alignment wrapText="1"/>
    </xf>
    <xf numFmtId="0" fontId="20" fillId="0" borderId="0" xfId="6" applyFont="1" applyFill="1" applyAlignment="1">
      <alignment wrapText="1"/>
    </xf>
    <xf numFmtId="49" fontId="1" fillId="0" borderId="0" xfId="0" applyNumberFormat="1" applyFont="1" applyAlignment="1">
      <alignment horizontal="right"/>
    </xf>
    <xf numFmtId="49" fontId="1" fillId="0" borderId="0" xfId="0" applyNumberFormat="1" applyFont="1" applyAlignment="1">
      <alignment horizontal="right" wrapText="1"/>
    </xf>
    <xf numFmtId="49" fontId="1" fillId="0" borderId="0" xfId="0" applyNumberFormat="1" applyFont="1" applyAlignment="1">
      <alignment horizontal="left" wrapText="1"/>
    </xf>
    <xf numFmtId="0" fontId="1" fillId="0" borderId="0" xfId="0" applyFont="1" applyAlignment="1">
      <alignment horizontal="left" wrapText="1"/>
    </xf>
    <xf numFmtId="0" fontId="20" fillId="0" borderId="0" xfId="5" applyFont="1" applyFill="1" applyBorder="1"/>
    <xf numFmtId="0" fontId="12" fillId="0" borderId="0" xfId="1" applyFont="1" applyFill="1" applyBorder="1" applyAlignment="1" applyProtection="1">
      <alignment vertical="top"/>
    </xf>
    <xf numFmtId="3" fontId="1" fillId="0" borderId="0" xfId="0" applyNumberFormat="1" applyFont="1" applyAlignment="1">
      <alignment wrapText="1"/>
    </xf>
    <xf numFmtId="3" fontId="2" fillId="0" borderId="0" xfId="9" applyNumberFormat="1" applyFont="1" applyFill="1" applyBorder="1" applyAlignment="1"/>
    <xf numFmtId="3" fontId="2" fillId="0" borderId="0" xfId="2" applyNumberFormat="1" applyFont="1"/>
    <xf numFmtId="3" fontId="2" fillId="0" borderId="0" xfId="0" applyNumberFormat="1" applyFont="1"/>
    <xf numFmtId="0" fontId="1" fillId="0" borderId="0" xfId="0" applyFont="1" applyAlignment="1">
      <alignment horizontal="right" wrapText="1"/>
    </xf>
    <xf numFmtId="1" fontId="2" fillId="0" borderId="0" xfId="0" applyNumberFormat="1" applyFont="1" applyAlignment="1">
      <alignment horizontal="right"/>
    </xf>
    <xf numFmtId="1" fontId="2" fillId="0" borderId="2" xfId="0" applyNumberFormat="1" applyFont="1" applyBorder="1" applyAlignment="1">
      <alignment horizontal="right"/>
    </xf>
    <xf numFmtId="3" fontId="2" fillId="0" borderId="2" xfId="0" applyNumberFormat="1" applyFont="1" applyBorder="1"/>
    <xf numFmtId="0" fontId="21" fillId="0" borderId="0" xfId="0" applyFont="1" applyAlignment="1">
      <alignment horizontal="right"/>
    </xf>
    <xf numFmtId="0" fontId="21" fillId="0" borderId="0" xfId="0" applyFont="1" applyAlignment="1">
      <alignment wrapText="1"/>
    </xf>
  </cellXfs>
  <cellStyles count="11">
    <cellStyle name="Comma 3" xfId="9" xr:uid="{00000000-0005-0000-0000-000000000000}"/>
    <cellStyle name="Heading 1 2" xfId="5" xr:uid="{00000000-0005-0000-0000-000001000000}"/>
    <cellStyle name="Heading 2 2" xfId="6" xr:uid="{00000000-0005-0000-0000-000002000000}"/>
    <cellStyle name="Hyperlink" xfId="1" builtinId="8"/>
    <cellStyle name="Normal" xfId="0" builtinId="0"/>
    <cellStyle name="Normal 2" xfId="2" xr:uid="{00000000-0005-0000-0000-000005000000}"/>
    <cellStyle name="Normal 2 2" xfId="3" xr:uid="{00000000-0005-0000-0000-000006000000}"/>
    <cellStyle name="Normal 2 3" xfId="7" xr:uid="{00000000-0005-0000-0000-000007000000}"/>
    <cellStyle name="Normal 3" xfId="4" xr:uid="{00000000-0005-0000-0000-000008000000}"/>
    <cellStyle name="Normal 6" xfId="10" xr:uid="{00000000-0005-0000-0000-000009000000}"/>
    <cellStyle name="Paragraph Han" xfId="8" xr:uid="{00000000-0005-0000-0000-00000A000000}"/>
  </cellStyles>
  <dxfs count="373">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6C297F"/>
      <color rgb="FF9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of_contents" displayName="Table_of_contents" ref="A4:B13" totalsRowShown="0" headerRowDxfId="372" dataDxfId="371">
  <autoFilter ref="A4:B13" xr:uid="{00000000-0009-0000-0100-000002000000}">
    <filterColumn colId="0" hiddenButton="1"/>
    <filterColumn colId="1" hiddenButton="1"/>
  </autoFilter>
  <tableColumns count="2">
    <tableColumn id="1" xr3:uid="{00000000-0010-0000-0000-000001000000}" name="Worksheet name" dataDxfId="370"/>
    <tableColumn id="2" xr3:uid="{00000000-0010-0000-0000-000002000000}" name="Worksheet title" dataDxfId="369" dataCellStyle="Hyperlink"/>
  </tableColumns>
  <tableStyleInfo name="TableStyleLight15"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weekly_all_cause_deaths_age_males" displayName="weekly_all_cause_deaths_age_males" ref="A116:K168" totalsRowShown="0" headerRowDxfId="226" dataDxfId="224" headerRowBorderDxfId="225" tableBorderDxfId="223">
  <autoFilter ref="A116:K168"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900-000018000000}" name="Registration year" dataDxfId="222"/>
    <tableColumn id="1" xr3:uid="{00000000-0010-0000-0900-000001000000}" name="Week number" dataDxfId="221"/>
    <tableColumn id="2" xr3:uid="{00000000-0010-0000-0900-000002000000}" name="Week beginning" dataDxfId="220"/>
    <tableColumn id="3" xr3:uid="{00000000-0010-0000-0900-000003000000}" name="All ages" dataDxfId="219"/>
    <tableColumn id="4" xr3:uid="{00000000-0010-0000-0900-000004000000}" name="&lt;1" dataDxfId="218"/>
    <tableColumn id="5" xr3:uid="{00000000-0010-0000-0900-000005000000}" name="1-14" dataDxfId="217"/>
    <tableColumn id="6" xr3:uid="{00000000-0010-0000-0900-000006000000}" name="15-44" dataDxfId="216"/>
    <tableColumn id="7" xr3:uid="{00000000-0010-0000-0900-000007000000}" name="45-64" dataDxfId="215"/>
    <tableColumn id="8" xr3:uid="{00000000-0010-0000-0900-000008000000}" name="65-74" dataDxfId="214"/>
    <tableColumn id="9" xr3:uid="{00000000-0010-0000-0900-000009000000}" name="75-84" dataDxfId="213"/>
    <tableColumn id="10" xr3:uid="{00000000-0010-0000-0900-00000A000000}" name="85+" dataDxfId="21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A000000}" name="weekly_all_cause_deaths_health_board" displayName="weekly_all_cause_deaths_health_board" ref="A5:R57" totalsRowShown="0" headerRowDxfId="211" dataDxfId="209" headerRowBorderDxfId="210" tableBorderDxfId="208">
  <autoFilter ref="A5:R57"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xr3:uid="{00000000-0010-0000-0A00-000018000000}" name="Registration year" dataDxfId="207"/>
    <tableColumn id="1" xr3:uid="{00000000-0010-0000-0A00-000001000000}" name="Week number" dataDxfId="206"/>
    <tableColumn id="2" xr3:uid="{00000000-0010-0000-0A00-000002000000}" name="Week beginning" dataDxfId="205"/>
    <tableColumn id="3" xr3:uid="{00000000-0010-0000-0A00-000003000000}" name="Scotland" dataDxfId="204"/>
    <tableColumn id="4" xr3:uid="{00000000-0010-0000-0A00-000004000000}" name="Ayrshire and Arran" dataDxfId="203"/>
    <tableColumn id="5" xr3:uid="{00000000-0010-0000-0A00-000005000000}" name="Borders" dataDxfId="202"/>
    <tableColumn id="6" xr3:uid="{00000000-0010-0000-0A00-000006000000}" name="Dumfries and Galloway" dataDxfId="201">
      <calculatedColumnFormula>weekly_all_cause_deaths_council_area[[#This Row],[Dumfries and Galloway]]</calculatedColumnFormula>
    </tableColumn>
    <tableColumn id="7" xr3:uid="{00000000-0010-0000-0A00-000007000000}" name="Fife" dataDxfId="200">
      <calculatedColumnFormula>weekly_all_cause_deaths_council_area[[#This Row],[Fife]]</calculatedColumnFormula>
    </tableColumn>
    <tableColumn id="8" xr3:uid="{00000000-0010-0000-0A00-000008000000}" name="Forth Valley" dataDxfId="199"/>
    <tableColumn id="9" xr3:uid="{00000000-0010-0000-0A00-000009000000}" name="Grampian" dataDxfId="198"/>
    <tableColumn id="10" xr3:uid="{00000000-0010-0000-0A00-00000A000000}" name="Greater Glasgow and Clyde" dataDxfId="197"/>
    <tableColumn id="11" xr3:uid="{00000000-0010-0000-0A00-00000B000000}" name="Highland" dataDxfId="196"/>
    <tableColumn id="25" xr3:uid="{00000000-0010-0000-0A00-000019000000}" name="Lanarkshire" dataDxfId="195"/>
    <tableColumn id="26" xr3:uid="{00000000-0010-0000-0A00-00001A000000}" name="Lothian" dataDxfId="194"/>
    <tableColumn id="27" xr3:uid="{00000000-0010-0000-0A00-00001B000000}" name="Orkney" dataDxfId="193">
      <calculatedColumnFormula>weekly_all_cause_deaths_council_area[[#This Row],[Orkney Islands]]</calculatedColumnFormula>
    </tableColumn>
    <tableColumn id="28" xr3:uid="{00000000-0010-0000-0A00-00001C000000}" name="Shetland" dataDxfId="192">
      <calculatedColumnFormula>weekly_all_cause_deaths_council_area[[#This Row],[Shetland Islands]]</calculatedColumnFormula>
    </tableColumn>
    <tableColumn id="29" xr3:uid="{00000000-0010-0000-0A00-00001D000000}" name="Tayside" dataDxfId="191"/>
    <tableColumn id="30" xr3:uid="{00000000-0010-0000-0A00-00001E000000}" name="Western Isles" dataDxfId="190">
      <calculatedColumnFormula>weekly_all_cause_deaths_council_area[[#This Row],[Na h-Eileanan Siar]]</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weekly_all_cause_deaths_council_area" displayName="weekly_all_cause_deaths_council_area" ref="A5:AJ57" headerRowDxfId="189" dataDxfId="187" totalsRowDxfId="185" headerRowBorderDxfId="188" tableBorderDxfId="186">
  <autoFilter ref="A5:AJ57"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xr3:uid="{00000000-0010-0000-0B00-000006000000}" name="Registration year" dataDxfId="184"/>
    <tableColumn id="1" xr3:uid="{00000000-0010-0000-0B00-000001000000}" name="Week number" totalsRowLabel="Total" dataDxfId="183"/>
    <tableColumn id="2" xr3:uid="{00000000-0010-0000-0B00-000002000000}" name="Week beginning" dataDxfId="182"/>
    <tableColumn id="3" xr3:uid="{00000000-0010-0000-0B00-000003000000}" name="Scotland" dataDxfId="181"/>
    <tableColumn id="4" xr3:uid="{00000000-0010-0000-0B00-000004000000}" name="Aberdeen City" dataDxfId="180" totalsRowDxfId="179"/>
    <tableColumn id="5" xr3:uid="{00000000-0010-0000-0B00-000005000000}" name="Aberdeenshire" dataDxfId="178" totalsRowDxfId="177"/>
    <tableColumn id="14" xr3:uid="{00000000-0010-0000-0B00-00000E000000}" name="Angus" dataDxfId="176"/>
    <tableColumn id="15" xr3:uid="{00000000-0010-0000-0B00-00000F000000}" name="Argyll and Bute" dataDxfId="175"/>
    <tableColumn id="16" xr3:uid="{00000000-0010-0000-0B00-000010000000}" name="City of Edinburgh" dataDxfId="174"/>
    <tableColumn id="17" xr3:uid="{00000000-0010-0000-0B00-000011000000}" name="Clackmannanshire" dataDxfId="173"/>
    <tableColumn id="18" xr3:uid="{00000000-0010-0000-0B00-000012000000}" name="Dumfries and Galloway" dataDxfId="172"/>
    <tableColumn id="19" xr3:uid="{00000000-0010-0000-0B00-000013000000}" name="Dundee City" dataDxfId="171"/>
    <tableColumn id="20" xr3:uid="{00000000-0010-0000-0B00-000014000000}" name="East Ayrshire" dataDxfId="170"/>
    <tableColumn id="21" xr3:uid="{00000000-0010-0000-0B00-000015000000}" name="East Dunbartonshire" dataDxfId="169"/>
    <tableColumn id="22" xr3:uid="{00000000-0010-0000-0B00-000016000000}" name="East Lothian" dataDxfId="168"/>
    <tableColumn id="23" xr3:uid="{00000000-0010-0000-0B00-000017000000}" name="East Renfrewshire" dataDxfId="167"/>
    <tableColumn id="24" xr3:uid="{00000000-0010-0000-0B00-000018000000}" name="Falkirk" dataDxfId="166"/>
    <tableColumn id="25" xr3:uid="{00000000-0010-0000-0B00-000019000000}" name="Fife" dataDxfId="165"/>
    <tableColumn id="26" xr3:uid="{00000000-0010-0000-0B00-00001A000000}" name="Glasgow City" dataDxfId="164"/>
    <tableColumn id="27" xr3:uid="{00000000-0010-0000-0B00-00001B000000}" name="Highland" dataDxfId="163"/>
    <tableColumn id="28" xr3:uid="{00000000-0010-0000-0B00-00001C000000}" name="Inverclyde" dataDxfId="162"/>
    <tableColumn id="29" xr3:uid="{00000000-0010-0000-0B00-00001D000000}" name="Midlothian" dataDxfId="161"/>
    <tableColumn id="30" xr3:uid="{00000000-0010-0000-0B00-00001E000000}" name="Moray" dataDxfId="160"/>
    <tableColumn id="31" xr3:uid="{00000000-0010-0000-0B00-00001F000000}" name="Na h-Eileanan Siar" dataDxfId="159"/>
    <tableColumn id="32" xr3:uid="{00000000-0010-0000-0B00-000020000000}" name="North Ayrshire" dataDxfId="158"/>
    <tableColumn id="33" xr3:uid="{00000000-0010-0000-0B00-000021000000}" name="North Lanarkshire" dataDxfId="157"/>
    <tableColumn id="34" xr3:uid="{00000000-0010-0000-0B00-000022000000}" name="Orkney Islands" dataDxfId="156"/>
    <tableColumn id="35" xr3:uid="{00000000-0010-0000-0B00-000023000000}" name="Perth and Kinross" dataDxfId="155"/>
    <tableColumn id="36" xr3:uid="{00000000-0010-0000-0B00-000024000000}" name="Renfrewshire" dataDxfId="154"/>
    <tableColumn id="37" xr3:uid="{00000000-0010-0000-0B00-000025000000}" name="Scottish Borders " dataDxfId="153"/>
    <tableColumn id="38" xr3:uid="{00000000-0010-0000-0B00-000026000000}" name="Shetland Islands" dataDxfId="152"/>
    <tableColumn id="39" xr3:uid="{00000000-0010-0000-0B00-000027000000}" name="South Ayrshire" dataDxfId="151"/>
    <tableColumn id="40" xr3:uid="{00000000-0010-0000-0B00-000028000000}" name="South Lanarkshire" dataDxfId="150"/>
    <tableColumn id="41" xr3:uid="{00000000-0010-0000-0B00-000029000000}" name="Stirling" dataDxfId="149"/>
    <tableColumn id="42" xr3:uid="{00000000-0010-0000-0B00-00002A000000}" name="West Dunbartonshire" dataDxfId="148"/>
    <tableColumn id="43" xr3:uid="{00000000-0010-0000-0B00-00002B000000}" name="West Lothian" dataDxfId="147"/>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weekly_deaths_by_location" displayName="weekly_deaths_by_location" ref="A5:M57" totalsRowShown="0" headerRowDxfId="146" dataDxfId="144" headerRowBorderDxfId="145" tableBorderDxfId="143">
  <autoFilter ref="A5:M57"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4" xr3:uid="{00000000-0010-0000-0C00-000018000000}" name="Registration year" dataDxfId="142"/>
    <tableColumn id="1" xr3:uid="{00000000-0010-0000-0C00-000001000000}" name="Week number" dataDxfId="141"/>
    <tableColumn id="2" xr3:uid="{00000000-0010-0000-0C00-000002000000}" name="Week beginning" dataDxfId="140"/>
    <tableColumn id="3" xr3:uid="{00000000-0010-0000-0C00-000003000000}" name="All locations_x000a_all causes" dataDxfId="139"/>
    <tableColumn id="4" xr3:uid="{00000000-0010-0000-0C00-000004000000}" name="Care Home_x000a_all causes" dataDxfId="138"/>
    <tableColumn id="5" xr3:uid="{00000000-0010-0000-0C00-000005000000}" name="Home / Non-institution_x000a_all causes" dataDxfId="137"/>
    <tableColumn id="6" xr3:uid="{00000000-0010-0000-0C00-000006000000}" name="Hospital_x000a_all causes" dataDxfId="136"/>
    <tableColumn id="29" xr3:uid="{00000000-0010-0000-0C00-00001D000000}" name="Other institution_x000a_all causes" dataDxfId="135"/>
    <tableColumn id="28" xr3:uid="{00000000-0010-0000-0C00-00001C000000}" name="All locations_x000a_COVID-19 mentioned" dataDxfId="134"/>
    <tableColumn id="27" xr3:uid="{00000000-0010-0000-0C00-00001B000000}" name="Care Home_x000a_COVID-19 mentioned" dataDxfId="133"/>
    <tableColumn id="26" xr3:uid="{00000000-0010-0000-0C00-00001A000000}" name="Home / Non-institution_x000a_COVID-19 mentioned" dataDxfId="132"/>
    <tableColumn id="25" xr3:uid="{00000000-0010-0000-0C00-000019000000}" name="Hospital_x000a_COVID-19 mentioned" dataDxfId="131"/>
    <tableColumn id="7" xr3:uid="{00000000-0010-0000-0C00-000007000000}" name="Other institution_x000a_COVID-19 mentioned" dataDxfId="13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D000000}" name="weekly_deaths_location_cause_and_excess_deaths" displayName="weekly_deaths_location_cause_and_excess_deaths" ref="A6:V58" totalsRowShown="0" headerRowDxfId="129" dataDxfId="127" headerRowBorderDxfId="128" tableBorderDxfId="126">
  <autoFilter ref="A6:V58"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0D00-000018000000}" name="Registration year" dataDxfId="125"/>
    <tableColumn id="1" xr3:uid="{00000000-0010-0000-0D00-000001000000}" name="Week number" dataDxfId="124"/>
    <tableColumn id="2" xr3:uid="{00000000-0010-0000-0D00-000002000000}" name="Week beginning" dataDxfId="123"/>
    <tableColumn id="3" xr3:uid="{00000000-0010-0000-0D00-000003000000}" name="All causes" dataDxfId="122"/>
    <tableColumn id="4" xr3:uid="{00000000-0010-0000-0D00-000004000000}" name="All causes five year average" dataDxfId="121"/>
    <tableColumn id="5" xr3:uid="{00000000-0010-0000-0D00-000005000000}" name="All causes excess" dataDxfId="120"/>
    <tableColumn id="6" xr3:uid="{00000000-0010-0000-0D00-000006000000}" name="Cancer deaths" dataDxfId="119"/>
    <tableColumn id="7" xr3:uid="{00000000-0010-0000-0D00-000007000000}" name="Cancer five year average" dataDxfId="118"/>
    <tableColumn id="8" xr3:uid="{00000000-0010-0000-0D00-000008000000}" name="Cancer excess" dataDxfId="117">
      <calculatedColumnFormula>IFERROR(weekly_deaths_location_cause_and_excess_deaths[[#This Row],[Cancer deaths]]-weekly_deaths_location_cause_and_excess_deaths[[#This Row],[Cancer five year average]],"")</calculatedColumnFormula>
    </tableColumn>
    <tableColumn id="9" xr3:uid="{00000000-0010-0000-0D00-000009000000}" name="Dementia / Alzhemier's deaths" dataDxfId="116"/>
    <tableColumn id="10" xr3:uid="{00000000-0010-0000-0D00-00000A000000}" name="Dementia / Alzheimer's five year average" dataDxfId="115"/>
    <tableColumn id="11" xr3:uid="{00000000-0010-0000-0D00-00000B000000}" name="Dementia / Alzheimer's _x000a_excess" dataDxfId="114">
      <calculatedColumnFormula>IFERROR(weekly_deaths_location_cause_and_excess_deaths[[#This Row],[Dementia / Alzhemier''s deaths]]-weekly_deaths_location_cause_and_excess_deaths[[#This Row],[Dementia / Alzheimer''s five year average]],"")</calculatedColumnFormula>
    </tableColumn>
    <tableColumn id="25" xr3:uid="{00000000-0010-0000-0D00-000019000000}" name="Circulatory deaths" dataDxfId="113"/>
    <tableColumn id="26" xr3:uid="{00000000-0010-0000-0D00-00001A000000}" name="Circulatory five year average" dataDxfId="112"/>
    <tableColumn id="12" xr3:uid="{00000000-0010-0000-0D00-00000C000000}" name="Circulatory excess" dataDxfId="111">
      <calculatedColumnFormula>IFERROR(weekly_deaths_location_cause_and_excess_deaths[[#This Row],[Circulatory deaths]]-weekly_deaths_location_cause_and_excess_deaths[[#This Row],[Circulatory five year average]],"")</calculatedColumnFormula>
    </tableColumn>
    <tableColumn id="13" xr3:uid="{00000000-0010-0000-0D00-00000D000000}" name="Respiratory deaths" dataDxfId="110"/>
    <tableColumn id="14" xr3:uid="{00000000-0010-0000-0D00-00000E000000}" name="Respiratory five year average" dataDxfId="109"/>
    <tableColumn id="15" xr3:uid="{00000000-0010-0000-0D00-00000F000000}" name="Respiratory_x000a_excess" dataDxfId="108">
      <calculatedColumnFormula>IFERROR(weekly_deaths_location_cause_and_excess_deaths[[#This Row],[Respiratory deaths]]-weekly_deaths_location_cause_and_excess_deaths[[#This Row],[Respiratory five year average]],"")</calculatedColumnFormula>
    </tableColumn>
    <tableColumn id="16" xr3:uid="{00000000-0010-0000-0D00-000010000000}" name="COVID-19 deaths" dataDxfId="107"/>
    <tableColumn id="17" xr3:uid="{00000000-0010-0000-0D00-000011000000}" name="Other causes" dataDxfId="106"/>
    <tableColumn id="18" xr3:uid="{00000000-0010-0000-0D00-000012000000}" name="Other causes five year average" dataDxfId="105"/>
    <tableColumn id="19" xr3:uid="{00000000-0010-0000-0D00-000013000000}" name="Other causes_x000a_excess" dataDxfId="104">
      <calculatedColumnFormula>IFERROR(weekly_deaths_location_cause_and_excess_deaths[[#This Row],[Other causes]]-weekly_deaths_location_cause_and_excess_deaths[[#This Row],[Other causes five year average]],"")</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E000000}" name="weekly_deaths_location_cause_and_excess_deaths_care_homes" displayName="weekly_deaths_location_cause_and_excess_deaths_care_homes" ref="A61:V113" totalsRowShown="0" headerRowDxfId="103" dataDxfId="101" headerRowBorderDxfId="102" tableBorderDxfId="100">
  <autoFilter ref="A61:V113"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0E00-000018000000}" name="Registration year" dataDxfId="99"/>
    <tableColumn id="1" xr3:uid="{00000000-0010-0000-0E00-000001000000}" name="Week number" dataDxfId="98"/>
    <tableColumn id="2" xr3:uid="{00000000-0010-0000-0E00-000002000000}" name="Week beginning" dataDxfId="97"/>
    <tableColumn id="3" xr3:uid="{00000000-0010-0000-0E00-000003000000}" name="All causes" dataDxfId="96"/>
    <tableColumn id="4" xr3:uid="{00000000-0010-0000-0E00-000004000000}" name="All causes five year average" dataDxfId="95"/>
    <tableColumn id="5" xr3:uid="{00000000-0010-0000-0E00-000005000000}" name="All causes excess" dataDxfId="94">
      <calculatedColumnFormula>IFERROR(weekly_deaths_location_cause_and_excess_deaths_care_homes[[#This Row],[All causes]]-weekly_deaths_location_cause_and_excess_deaths_care_homes[[#This Row],[All causes five year average]],"")</calculatedColumnFormula>
    </tableColumn>
    <tableColumn id="6" xr3:uid="{00000000-0010-0000-0E00-000006000000}" name="Cancer deaths" dataDxfId="93"/>
    <tableColumn id="7" xr3:uid="{00000000-0010-0000-0E00-000007000000}" name="Cancer five year average" dataDxfId="92"/>
    <tableColumn id="8" xr3:uid="{00000000-0010-0000-0E00-000008000000}" name="Cancer excess" dataDxfId="91">
      <calculatedColumnFormula>IFERROR(weekly_deaths_location_cause_and_excess_deaths_care_homes[[#This Row],[Cancer deaths]]-weekly_deaths_location_cause_and_excess_deaths_care_homes[[#This Row],[Cancer five year average]],"")</calculatedColumnFormula>
    </tableColumn>
    <tableColumn id="9" xr3:uid="{00000000-0010-0000-0E00-000009000000}" name="Dementia / Alzhemier's deaths" dataDxfId="90"/>
    <tableColumn id="10" xr3:uid="{00000000-0010-0000-0E00-00000A000000}" name="Dementia / Alzheimer's five year average" dataDxfId="89"/>
    <tableColumn id="11" xr3:uid="{00000000-0010-0000-0E00-00000B000000}" name="Dementia / Alzheimer's _x000a_excess" dataDxfId="88">
      <calculatedColumnFormula>IFERROR(weekly_deaths_location_cause_and_excess_deaths_care_homes[[#This Row],[Dementia / Alzhemier''s deaths]]-weekly_deaths_location_cause_and_excess_deaths_care_homes[[#This Row],[Dementia / Alzheimer''s five year average]],"")</calculatedColumnFormula>
    </tableColumn>
    <tableColumn id="25" xr3:uid="{00000000-0010-0000-0E00-000019000000}" name="Circulatory deaths" dataDxfId="87"/>
    <tableColumn id="26" xr3:uid="{00000000-0010-0000-0E00-00001A000000}" name="Circulatory five year average" dataDxfId="86"/>
    <tableColumn id="12" xr3:uid="{00000000-0010-0000-0E00-00000C000000}" name="Circulatory excess" dataDxfId="85">
      <calculatedColumnFormula>IFERROR(weekly_deaths_location_cause_and_excess_deaths_care_homes[[#This Row],[Circulatory deaths]]-weekly_deaths_location_cause_and_excess_deaths_care_homes[[#This Row],[Circulatory five year average]],"")</calculatedColumnFormula>
    </tableColumn>
    <tableColumn id="13" xr3:uid="{00000000-0010-0000-0E00-00000D000000}" name="Respiratory deaths" dataDxfId="84"/>
    <tableColumn id="14" xr3:uid="{00000000-0010-0000-0E00-00000E000000}" name="Respiratory five year average" dataDxfId="83"/>
    <tableColumn id="15" xr3:uid="{00000000-0010-0000-0E00-00000F000000}" name="Respiratory_x000a_excess" dataDxfId="82">
      <calculatedColumnFormula>IFERROR(weekly_deaths_location_cause_and_excess_deaths_care_homes[[#This Row],[Respiratory deaths]]-weekly_deaths_location_cause_and_excess_deaths_care_homes[[#This Row],[Respiratory five year average]],"")</calculatedColumnFormula>
    </tableColumn>
    <tableColumn id="16" xr3:uid="{00000000-0010-0000-0E00-000010000000}" name="COVID-19 deaths" dataDxfId="81"/>
    <tableColumn id="17" xr3:uid="{00000000-0010-0000-0E00-000011000000}" name="Other causes" dataDxfId="80"/>
    <tableColumn id="18" xr3:uid="{00000000-0010-0000-0E00-000012000000}" name="Other causes five year average" dataDxfId="79"/>
    <tableColumn id="19" xr3:uid="{00000000-0010-0000-0E00-000013000000}" name="Other causes_x000a_excess" dataDxfId="78">
      <calculatedColumnFormula>IFERROR(weekly_deaths_location_cause_and_excess_deaths_care_homes[[#This Row],[Other causes]]-weekly_deaths_location_cause_and_excess_deaths_care_homes[[#This Row],[Other causes five year average]],"")</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weekly_deaths_location_cause_and_excess_deaths_home_non_institution" displayName="weekly_deaths_location_cause_and_excess_deaths_home_non_institution" ref="A116:V168" totalsRowShown="0" headerRowDxfId="77" dataDxfId="75" headerRowBorderDxfId="76" tableBorderDxfId="74">
  <autoFilter ref="A116:V168"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0F00-000018000000}" name="Registration year" dataDxfId="73"/>
    <tableColumn id="1" xr3:uid="{00000000-0010-0000-0F00-000001000000}" name="Week number" dataDxfId="72"/>
    <tableColumn id="2" xr3:uid="{00000000-0010-0000-0F00-000002000000}" name="Week beginning" dataDxfId="71"/>
    <tableColumn id="3" xr3:uid="{00000000-0010-0000-0F00-000003000000}" name="All causes" dataDxfId="70"/>
    <tableColumn id="4" xr3:uid="{00000000-0010-0000-0F00-000004000000}" name="All causes five year average" dataDxfId="69"/>
    <tableColumn id="5" xr3:uid="{00000000-0010-0000-0F00-000005000000}" name="All causes excess" dataDxfId="68">
      <calculatedColumnFormula>IFERROR(weekly_deaths_location_cause_and_excess_deaths_home_non_institution[[#This Row],[All causes]]-weekly_deaths_location_cause_and_excess_deaths_home_non_institution[[#This Row],[All causes five year average]],"")</calculatedColumnFormula>
    </tableColumn>
    <tableColumn id="6" xr3:uid="{00000000-0010-0000-0F00-000006000000}" name="Cancer deaths" dataDxfId="67"/>
    <tableColumn id="7" xr3:uid="{00000000-0010-0000-0F00-000007000000}" name="Cancer five year average" dataDxfId="66"/>
    <tableColumn id="8" xr3:uid="{00000000-0010-0000-0F00-000008000000}" name="Cancer excess" dataDxfId="65">
      <calculatedColumnFormula>IFERROR(weekly_deaths_location_cause_and_excess_deaths_home_non_institution[[#This Row],[Cancer deaths]]-weekly_deaths_location_cause_and_excess_deaths_home_non_institution[[#This Row],[Cancer five year average]],"")</calculatedColumnFormula>
    </tableColumn>
    <tableColumn id="9" xr3:uid="{00000000-0010-0000-0F00-000009000000}" name="Dementia / Alzhemier's deaths" dataDxfId="64"/>
    <tableColumn id="10" xr3:uid="{00000000-0010-0000-0F00-00000A000000}" name="Dementia / Alzheimer's five year average" dataDxfId="63"/>
    <tableColumn id="11" xr3:uid="{00000000-0010-0000-0F00-00000B000000}" name="Dementia / Alzheimer's _x000a_excess" dataDxfId="62">
      <calculatedColumnFormula>IFERROR(weekly_deaths_location_cause_and_excess_deaths_home_non_institution[[#This Row],[Dementia / Alzhemier''s deaths]]-weekly_deaths_location_cause_and_excess_deaths_home_non_institution[[#This Row],[Dementia / Alzheimer''s five year average]],"")</calculatedColumnFormula>
    </tableColumn>
    <tableColumn id="25" xr3:uid="{00000000-0010-0000-0F00-000019000000}" name="Circulatory deaths" dataDxfId="61"/>
    <tableColumn id="26" xr3:uid="{00000000-0010-0000-0F00-00001A000000}" name="Circulatory five year average" dataDxfId="60"/>
    <tableColumn id="12" xr3:uid="{00000000-0010-0000-0F00-00000C000000}" name="Circulatory excess" dataDxfId="59">
      <calculatedColumnFormula>IFERROR(weekly_deaths_location_cause_and_excess_deaths_home_non_institution[[#This Row],[Circulatory deaths]]-weekly_deaths_location_cause_and_excess_deaths_home_non_institution[[#This Row],[Circulatory five year average]],"")</calculatedColumnFormula>
    </tableColumn>
    <tableColumn id="13" xr3:uid="{00000000-0010-0000-0F00-00000D000000}" name="Respiratory deaths" dataDxfId="58"/>
    <tableColumn id="14" xr3:uid="{00000000-0010-0000-0F00-00000E000000}" name="Respiratory five year average" dataDxfId="57"/>
    <tableColumn id="15" xr3:uid="{00000000-0010-0000-0F00-00000F000000}" name="Respiratory_x000a_excess" dataDxfId="56">
      <calculatedColumnFormula>IFERROR(weekly_deaths_location_cause_and_excess_deaths_home_non_institution[[#This Row],[Respiratory deaths]]-weekly_deaths_location_cause_and_excess_deaths_home_non_institution[[#This Row],[Respiratory five year average]],"")</calculatedColumnFormula>
    </tableColumn>
    <tableColumn id="16" xr3:uid="{00000000-0010-0000-0F00-000010000000}" name="COVID-19 deaths" dataDxfId="55"/>
    <tableColumn id="17" xr3:uid="{00000000-0010-0000-0F00-000011000000}" name="Other causes" dataDxfId="54"/>
    <tableColumn id="18" xr3:uid="{00000000-0010-0000-0F00-000012000000}" name="Other causes five year average" dataDxfId="53"/>
    <tableColumn id="19" xr3:uid="{00000000-0010-0000-0F00-000013000000}" name="Other causes_x000a_excess" dataDxfId="52">
      <calculatedColumnFormula>IFERROR(weekly_deaths_location_cause_and_excess_deaths_home_non_institution[[#This Row],[Other causes]]-weekly_deaths_location_cause_and_excess_deaths_home_non_institution[[#This Row],[Other causes five year average]],"")</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0000000}" name="weekly_deaths_location_cause_and_excess_deaths_hospital" displayName="weekly_deaths_location_cause_and_excess_deaths_hospital" ref="A171:V223" totalsRowShown="0" headerRowDxfId="51" dataDxfId="49" headerRowBorderDxfId="50" tableBorderDxfId="48">
  <autoFilter ref="A171:V223"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1000-000018000000}" name="Registration year" dataDxfId="47"/>
    <tableColumn id="1" xr3:uid="{00000000-0010-0000-1000-000001000000}" name="Week number" dataDxfId="46"/>
    <tableColumn id="2" xr3:uid="{00000000-0010-0000-1000-000002000000}" name="Week beginning" dataDxfId="45"/>
    <tableColumn id="3" xr3:uid="{00000000-0010-0000-1000-000003000000}" name="All causes" dataDxfId="44"/>
    <tableColumn id="4" xr3:uid="{00000000-0010-0000-1000-000004000000}" name="All causes five year average" dataDxfId="43"/>
    <tableColumn id="5" xr3:uid="{00000000-0010-0000-1000-000005000000}" name="All causes excess" dataDxfId="42">
      <calculatedColumnFormula>IFERROR(weekly_deaths_location_cause_and_excess_deaths_hospital[[#This Row],[All causes]]-weekly_deaths_location_cause_and_excess_deaths_hospital[[#This Row],[All causes five year average]],"")</calculatedColumnFormula>
    </tableColumn>
    <tableColumn id="6" xr3:uid="{00000000-0010-0000-1000-000006000000}" name="Cancer deaths" dataDxfId="41"/>
    <tableColumn id="7" xr3:uid="{00000000-0010-0000-1000-000007000000}" name="Cancer five year average" dataDxfId="40"/>
    <tableColumn id="8" xr3:uid="{00000000-0010-0000-1000-000008000000}" name="Cancer excess" dataDxfId="39">
      <calculatedColumnFormula>IFERROR(weekly_deaths_location_cause_and_excess_deaths_hospital[[#This Row],[Cancer deaths]]-weekly_deaths_location_cause_and_excess_deaths_hospital[[#This Row],[Cancer five year average]],"")</calculatedColumnFormula>
    </tableColumn>
    <tableColumn id="9" xr3:uid="{00000000-0010-0000-1000-000009000000}" name="Dementia / Alzhemier's deaths" dataDxfId="38"/>
    <tableColumn id="10" xr3:uid="{00000000-0010-0000-1000-00000A000000}" name="Dementia / Alzheimer's five year average" dataDxfId="37"/>
    <tableColumn id="11" xr3:uid="{00000000-0010-0000-1000-00000B000000}" name="Dementia / Alzheimer's _x000a_excess" dataDxfId="36">
      <calculatedColumnFormula>IFERROR(weekly_deaths_location_cause_and_excess_deaths_hospital[[#This Row],[Dementia / Alzhemier''s deaths]]-weekly_deaths_location_cause_and_excess_deaths_hospital[[#This Row],[Dementia / Alzheimer''s five year average]],"")</calculatedColumnFormula>
    </tableColumn>
    <tableColumn id="25" xr3:uid="{00000000-0010-0000-1000-000019000000}" name="Circulatory deaths" dataDxfId="35"/>
    <tableColumn id="26" xr3:uid="{00000000-0010-0000-1000-00001A000000}" name="Circulatory five year average" dataDxfId="34"/>
    <tableColumn id="12" xr3:uid="{00000000-0010-0000-1000-00000C000000}" name="Circulatory excess" dataDxfId="33">
      <calculatedColumnFormula>IFERROR(weekly_deaths_location_cause_and_excess_deaths_hospital[[#This Row],[Circulatory deaths]]-weekly_deaths_location_cause_and_excess_deaths_hospital[[#This Row],[Circulatory five year average]],"")</calculatedColumnFormula>
    </tableColumn>
    <tableColumn id="13" xr3:uid="{00000000-0010-0000-1000-00000D000000}" name="Respiratory deaths" dataDxfId="32"/>
    <tableColumn id="14" xr3:uid="{00000000-0010-0000-1000-00000E000000}" name="Respiratory five year average" dataDxfId="31"/>
    <tableColumn id="15" xr3:uid="{00000000-0010-0000-1000-00000F000000}" name="Respiratory_x000a_excess" dataDxfId="30">
      <calculatedColumnFormula>IFERROR(weekly_deaths_location_cause_and_excess_deaths_hospital[[#This Row],[Respiratory deaths]]-weekly_deaths_location_cause_and_excess_deaths_hospital[[#This Row],[Respiratory five year average]],"")</calculatedColumnFormula>
    </tableColumn>
    <tableColumn id="16" xr3:uid="{00000000-0010-0000-1000-000010000000}" name="COVID-19 deaths" dataDxfId="29"/>
    <tableColumn id="17" xr3:uid="{00000000-0010-0000-1000-000011000000}" name="Other causes" dataDxfId="28"/>
    <tableColumn id="18" xr3:uid="{00000000-0010-0000-1000-000012000000}" name="Other causes five year average" dataDxfId="27"/>
    <tableColumn id="19" xr3:uid="{00000000-0010-0000-1000-000013000000}" name="Other causes_x000a_excess" dataDxfId="26">
      <calculatedColumnFormula>IFERROR(weekly_deaths_location_cause_and_excess_deaths_hospital[[#This Row],[Other causes]]-weekly_deaths_location_cause_and_excess_deaths_hospital[[#This Row],[Other causes five year average]],"")</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1000000}" name="weekly_deaths_location_cause_and_excess_deaths_other_institution" displayName="weekly_deaths_location_cause_and_excess_deaths_other_institution" ref="A226:V278" totalsRowShown="0" headerRowDxfId="25" dataDxfId="23" headerRowBorderDxfId="24" tableBorderDxfId="22">
  <autoFilter ref="A226:V278"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1100-000018000000}" name="Registration year" dataDxfId="21"/>
    <tableColumn id="1" xr3:uid="{00000000-0010-0000-1100-000001000000}" name="Week number" dataDxfId="20"/>
    <tableColumn id="2" xr3:uid="{00000000-0010-0000-1100-000002000000}" name="Week beginning" dataDxfId="19"/>
    <tableColumn id="3" xr3:uid="{00000000-0010-0000-1100-000003000000}" name="All causes" dataDxfId="18"/>
    <tableColumn id="4" xr3:uid="{00000000-0010-0000-1100-000004000000}" name="All causes five year average" dataDxfId="17"/>
    <tableColumn id="5" xr3:uid="{00000000-0010-0000-1100-000005000000}" name="All causes excess" dataDxfId="16">
      <calculatedColumnFormula>IFERROR(weekly_deaths_location_cause_and_excess_deaths_other_institution[[#This Row],[All causes]]-weekly_deaths_location_cause_and_excess_deaths_other_institution[[#This Row],[All causes five year average]],"")</calculatedColumnFormula>
    </tableColumn>
    <tableColumn id="6" xr3:uid="{00000000-0010-0000-1100-000006000000}" name="Cancer deaths" dataDxfId="15"/>
    <tableColumn id="7" xr3:uid="{00000000-0010-0000-1100-000007000000}" name="Cancer five year average" dataDxfId="14"/>
    <tableColumn id="8" xr3:uid="{00000000-0010-0000-1100-000008000000}" name="Cancer excess" dataDxfId="13">
      <calculatedColumnFormula>IFERROR(weekly_deaths_location_cause_and_excess_deaths_other_institution[[#This Row],[Cancer deaths]]-weekly_deaths_location_cause_and_excess_deaths_other_institution[[#This Row],[Cancer five year average]],"")</calculatedColumnFormula>
    </tableColumn>
    <tableColumn id="9" xr3:uid="{00000000-0010-0000-1100-000009000000}" name="Dementia / Alzhemier's deaths" dataDxfId="12"/>
    <tableColumn id="10" xr3:uid="{00000000-0010-0000-1100-00000A000000}" name="Dementia / Alzheimer's five year average" dataDxfId="11"/>
    <tableColumn id="11" xr3:uid="{00000000-0010-0000-1100-00000B000000}" name="Dementia / Alzheimer's _x000a_excess" dataDxfId="10">
      <calculatedColumnFormula>IFERROR(weekly_deaths_location_cause_and_excess_deaths_other_institution[[#This Row],[Dementia / Alzhemier''s deaths]]-weekly_deaths_location_cause_and_excess_deaths_other_institution[[#This Row],[Dementia / Alzheimer''s five year average]],"")</calculatedColumnFormula>
    </tableColumn>
    <tableColumn id="25" xr3:uid="{00000000-0010-0000-1100-000019000000}" name="Circulatory deaths" dataDxfId="9"/>
    <tableColumn id="26" xr3:uid="{00000000-0010-0000-1100-00001A000000}" name="Circulatory five year average" dataDxfId="8"/>
    <tableColumn id="12" xr3:uid="{00000000-0010-0000-1100-00000C000000}" name="Circulatory excess" dataDxfId="7">
      <calculatedColumnFormula>IFERROR(weekly_deaths_location_cause_and_excess_deaths_other_institution[[#This Row],[Circulatory deaths]]-weekly_deaths_location_cause_and_excess_deaths_other_institution[[#This Row],[Circulatory five year average]],"")</calculatedColumnFormula>
    </tableColumn>
    <tableColumn id="13" xr3:uid="{00000000-0010-0000-1100-00000D000000}" name="Respiratory deaths" dataDxfId="6"/>
    <tableColumn id="14" xr3:uid="{00000000-0010-0000-1100-00000E000000}" name="Respiratory five year average" dataDxfId="5"/>
    <tableColumn id="15" xr3:uid="{00000000-0010-0000-1100-00000F000000}" name="Respiratory_x000a_excess" dataDxfId="4">
      <calculatedColumnFormula>IFERROR(weekly_deaths_location_cause_and_excess_deaths_other_institution[[#This Row],[Respiratory deaths]]-weekly_deaths_location_cause_and_excess_deaths_other_institution[[#This Row],[Respiratory five year average]],"")</calculatedColumnFormula>
    </tableColumn>
    <tableColumn id="16" xr3:uid="{00000000-0010-0000-1100-000010000000}" name="COVID-19 deaths" dataDxfId="3"/>
    <tableColumn id="17" xr3:uid="{00000000-0010-0000-1100-000011000000}" name="Other causes" dataDxfId="2"/>
    <tableColumn id="18" xr3:uid="{00000000-0010-0000-1100-000012000000}" name="Other causes five year average" dataDxfId="1"/>
    <tableColumn id="19" xr3:uid="{00000000-0010-0000-1100-000013000000}" name="Other causes_x000a_excess" dataDxfId="0">
      <calculatedColumnFormula>IFERROR(weekly_deaths_location_cause_and_excess_deaths_other_institution[[#This Row],[Other causes]]-weekly_deaths_location_cause_and_excess_deaths_other_institution[[#This Row],[Other causes five year average]],"")</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Notes" displayName="Notes" ref="A5:D15" totalsRowShown="0" headerRowDxfId="368" dataDxfId="367">
  <autoFilter ref="A5:D15" xr:uid="{00000000-0009-0000-0100-000003000000}">
    <filterColumn colId="0" hiddenButton="1"/>
    <filterColumn colId="1" hiddenButton="1"/>
    <filterColumn colId="2" hiddenButton="1"/>
    <filterColumn colId="3" hiddenButton="1"/>
  </autoFilter>
  <tableColumns count="4">
    <tableColumn id="1" xr3:uid="{00000000-0010-0000-0100-000001000000}" name="Note number" dataDxfId="366"/>
    <tableColumn id="2" xr3:uid="{00000000-0010-0000-0100-000002000000}" name="Note text" dataDxfId="365"/>
    <tableColumn id="3" xr3:uid="{00000000-0010-0000-0100-000003000000}" name="Related tables" dataDxfId="364"/>
    <tableColumn id="4" xr3:uid="{00000000-0010-0000-0100-000004000000}" name="Link for more information" dataDxfId="363"/>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weekly_covid_deaths_by_age_persons" displayName="weekly_covid_deaths_by_age_persons" ref="A6:K58" totalsRowShown="0" headerRowDxfId="362" dataDxfId="361" tableBorderDxfId="360">
  <autoFilter ref="A6:K5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200-000018000000}" name="Registration year" dataDxfId="359"/>
    <tableColumn id="1" xr3:uid="{00000000-0010-0000-0200-000001000000}" name="Week number" dataDxfId="358"/>
    <tableColumn id="2" xr3:uid="{00000000-0010-0000-0200-000002000000}" name="Week beginning" dataDxfId="357"/>
    <tableColumn id="3" xr3:uid="{00000000-0010-0000-0200-000003000000}" name="All ages" dataDxfId="356">
      <calculatedColumnFormula>SUM(weekly_covid_deaths_by_age_persons[[#This Row],[&lt;1]:[85+]])</calculatedColumnFormula>
    </tableColumn>
    <tableColumn id="4" xr3:uid="{00000000-0010-0000-0200-000004000000}" name="&lt;1" dataDxfId="355"/>
    <tableColumn id="5" xr3:uid="{00000000-0010-0000-0200-000005000000}" name="1-14" dataDxfId="354"/>
    <tableColumn id="6" xr3:uid="{00000000-0010-0000-0200-000006000000}" name="15-44" dataDxfId="353"/>
    <tableColumn id="7" xr3:uid="{00000000-0010-0000-0200-000007000000}" name="45-64" dataDxfId="352"/>
    <tableColumn id="8" xr3:uid="{00000000-0010-0000-0200-000008000000}" name="65-74" dataDxfId="351"/>
    <tableColumn id="9" xr3:uid="{00000000-0010-0000-0200-000009000000}" name="75-84" dataDxfId="350"/>
    <tableColumn id="10" xr3:uid="{00000000-0010-0000-0200-00000A000000}" name="85+" dataDxfId="349"/>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weekly_covid_deaths_by_age_females" displayName="weekly_covid_deaths_by_age_females" ref="A61:K113" totalsRowShown="0" headerRowDxfId="348" dataDxfId="347" tableBorderDxfId="346">
  <autoFilter ref="A61:K113"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300-000018000000}" name="Registration year" dataDxfId="345"/>
    <tableColumn id="1" xr3:uid="{00000000-0010-0000-0300-000001000000}" name="Week number" dataDxfId="344"/>
    <tableColumn id="2" xr3:uid="{00000000-0010-0000-0300-000002000000}" name="Week beginning" dataDxfId="343"/>
    <tableColumn id="3" xr3:uid="{00000000-0010-0000-0300-000003000000}" name="All ages" dataDxfId="342"/>
    <tableColumn id="4" xr3:uid="{00000000-0010-0000-0300-000004000000}" name="&lt;1" dataDxfId="341"/>
    <tableColumn id="5" xr3:uid="{00000000-0010-0000-0300-000005000000}" name="1-14" dataDxfId="340"/>
    <tableColumn id="6" xr3:uid="{00000000-0010-0000-0300-000006000000}" name="15-44" dataDxfId="339"/>
    <tableColumn id="7" xr3:uid="{00000000-0010-0000-0300-000007000000}" name="45-64" dataDxfId="338"/>
    <tableColumn id="8" xr3:uid="{00000000-0010-0000-0300-000008000000}" name="65-74" dataDxfId="337"/>
    <tableColumn id="9" xr3:uid="{00000000-0010-0000-0300-000009000000}" name="75-84" dataDxfId="336"/>
    <tableColumn id="10" xr3:uid="{00000000-0010-0000-0300-00000A000000}" name="85+" dataDxfId="335"/>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weekly_covid_deaths_by_age_males" displayName="weekly_covid_deaths_by_age_males" ref="A116:K168" totalsRowShown="0" headerRowDxfId="334" dataDxfId="332" headerRowBorderDxfId="333" tableBorderDxfId="331">
  <autoFilter ref="A116:K168"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400-000018000000}" name="Registration year" dataDxfId="330"/>
    <tableColumn id="1" xr3:uid="{00000000-0010-0000-0400-000001000000}" name="Week number" dataDxfId="329"/>
    <tableColumn id="2" xr3:uid="{00000000-0010-0000-0400-000002000000}" name="Week beginning" dataDxfId="328"/>
    <tableColumn id="3" xr3:uid="{00000000-0010-0000-0400-000003000000}" name="All ages" dataDxfId="327"/>
    <tableColumn id="4" xr3:uid="{00000000-0010-0000-0400-000004000000}" name="&lt;1" dataDxfId="326"/>
    <tableColumn id="5" xr3:uid="{00000000-0010-0000-0400-000005000000}" name="1-14" dataDxfId="325"/>
    <tableColumn id="6" xr3:uid="{00000000-0010-0000-0400-000006000000}" name="15-44" dataDxfId="324"/>
    <tableColumn id="7" xr3:uid="{00000000-0010-0000-0400-000007000000}" name="45-64" dataDxfId="323"/>
    <tableColumn id="8" xr3:uid="{00000000-0010-0000-0400-000008000000}" name="65-74" dataDxfId="322"/>
    <tableColumn id="9" xr3:uid="{00000000-0010-0000-0400-000009000000}" name="75-84" dataDxfId="321"/>
    <tableColumn id="10" xr3:uid="{00000000-0010-0000-0400-00000A000000}" name="85+" dataDxfId="320"/>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weekly_covid_deaths_health_board" displayName="weekly_covid_deaths_health_board" ref="A5:R57" totalsRowShown="0" headerRowDxfId="319" dataDxfId="317" headerRowBorderDxfId="318" tableBorderDxfId="316">
  <autoFilter ref="A5:R5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xr3:uid="{00000000-0010-0000-0500-000018000000}" name="Registration year" dataDxfId="315"/>
    <tableColumn id="1" xr3:uid="{00000000-0010-0000-0500-000001000000}" name="Week number" dataDxfId="314"/>
    <tableColumn id="2" xr3:uid="{00000000-0010-0000-0500-000002000000}" name="Week beginning" dataDxfId="313"/>
    <tableColumn id="3" xr3:uid="{00000000-0010-0000-0500-000003000000}" name="Scotland" dataDxfId="312"/>
    <tableColumn id="4" xr3:uid="{00000000-0010-0000-0500-000004000000}" name="Ayrshire and Arran" dataDxfId="311"/>
    <tableColumn id="5" xr3:uid="{00000000-0010-0000-0500-000005000000}" name="Borders" dataDxfId="310"/>
    <tableColumn id="6" xr3:uid="{00000000-0010-0000-0500-000006000000}" name="Dumfries and Galloway" dataDxfId="309">
      <calculatedColumnFormula>weekly_covid_deaths_council_area[[#This Row],[Dumfries and Galloway]]</calculatedColumnFormula>
    </tableColumn>
    <tableColumn id="7" xr3:uid="{00000000-0010-0000-0500-000007000000}" name="Fife" dataDxfId="308">
      <calculatedColumnFormula>weekly_covid_deaths_council_area[[#This Row],[Fife]]</calculatedColumnFormula>
    </tableColumn>
    <tableColumn id="8" xr3:uid="{00000000-0010-0000-0500-000008000000}" name="Forth Valley" dataDxfId="307"/>
    <tableColumn id="9" xr3:uid="{00000000-0010-0000-0500-000009000000}" name="Grampian" dataDxfId="306"/>
    <tableColumn id="10" xr3:uid="{00000000-0010-0000-0500-00000A000000}" name="Greater Glasgow and Clyde" dataDxfId="305"/>
    <tableColumn id="11" xr3:uid="{00000000-0010-0000-0500-00000B000000}" name="Highland" dataDxfId="304"/>
    <tableColumn id="25" xr3:uid="{00000000-0010-0000-0500-000019000000}" name="Lanarkshire" dataDxfId="303"/>
    <tableColumn id="26" xr3:uid="{00000000-0010-0000-0500-00001A000000}" name="Lothian" dataDxfId="302"/>
    <tableColumn id="27" xr3:uid="{00000000-0010-0000-0500-00001B000000}" name="Orkney" dataDxfId="301">
      <calculatedColumnFormula>weekly_covid_deaths_council_area[[#This Row],[Orkney Islands]]</calculatedColumnFormula>
    </tableColumn>
    <tableColumn id="28" xr3:uid="{00000000-0010-0000-0500-00001C000000}" name="Shetland" dataDxfId="300">
      <calculatedColumnFormula>weekly_covid_deaths_council_area[[#This Row],[Shetland Islands]]</calculatedColumnFormula>
    </tableColumn>
    <tableColumn id="29" xr3:uid="{00000000-0010-0000-0500-00001D000000}" name="Tayside" dataDxfId="299"/>
    <tableColumn id="30" xr3:uid="{00000000-0010-0000-0500-00001E000000}" name="Western Isles" dataDxfId="298">
      <calculatedColumnFormula>weekly_covid_deaths_council_area[[#This Row],[Na h-Eileanan Siar]]</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eekly_covid_deaths_council_area" displayName="weekly_covid_deaths_council_area" ref="A5:AJ57" headerRowDxfId="297" dataDxfId="295" totalsRowDxfId="293" headerRowBorderDxfId="296" tableBorderDxfId="294">
  <autoFilter ref="A5:AJ5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xr3:uid="{00000000-0010-0000-0600-000006000000}" name="Registration Year" dataDxfId="292"/>
    <tableColumn id="1" xr3:uid="{00000000-0010-0000-0600-000001000000}" name="Week number" totalsRowLabel="Total" dataDxfId="291"/>
    <tableColumn id="2" xr3:uid="{00000000-0010-0000-0600-000002000000}" name="Week beginning" dataDxfId="290"/>
    <tableColumn id="3" xr3:uid="{00000000-0010-0000-0600-000003000000}" name="Scotland" dataDxfId="289"/>
    <tableColumn id="4" xr3:uid="{00000000-0010-0000-0600-000004000000}" name="Aberdeen City" dataDxfId="288"/>
    <tableColumn id="5" xr3:uid="{00000000-0010-0000-0600-000005000000}" name="Aberdeenshire" dataDxfId="287"/>
    <tableColumn id="14" xr3:uid="{00000000-0010-0000-0600-00000E000000}" name="Angus" dataDxfId="286"/>
    <tableColumn id="15" xr3:uid="{00000000-0010-0000-0600-00000F000000}" name="Argyll and Bute" dataDxfId="285"/>
    <tableColumn id="16" xr3:uid="{00000000-0010-0000-0600-000010000000}" name="City of Edinburgh" dataDxfId="284"/>
    <tableColumn id="17" xr3:uid="{00000000-0010-0000-0600-000011000000}" name="Clackmannanshire" dataDxfId="283"/>
    <tableColumn id="18" xr3:uid="{00000000-0010-0000-0600-000012000000}" name="Dumfries and Galloway" dataDxfId="282"/>
    <tableColumn id="19" xr3:uid="{00000000-0010-0000-0600-000013000000}" name="Dundee City" dataDxfId="281"/>
    <tableColumn id="20" xr3:uid="{00000000-0010-0000-0600-000014000000}" name="East Ayrshire" dataDxfId="280"/>
    <tableColumn id="21" xr3:uid="{00000000-0010-0000-0600-000015000000}" name="East Dunbartonshire" dataDxfId="279"/>
    <tableColumn id="22" xr3:uid="{00000000-0010-0000-0600-000016000000}" name="East Lothian" dataDxfId="278"/>
    <tableColumn id="23" xr3:uid="{00000000-0010-0000-0600-000017000000}" name="East Renfrewshire" dataDxfId="277"/>
    <tableColumn id="24" xr3:uid="{00000000-0010-0000-0600-000018000000}" name="Falkirk" dataDxfId="276"/>
    <tableColumn id="25" xr3:uid="{00000000-0010-0000-0600-000019000000}" name="Fife" dataDxfId="275"/>
    <tableColumn id="26" xr3:uid="{00000000-0010-0000-0600-00001A000000}" name="Glasgow City" dataDxfId="274"/>
    <tableColumn id="27" xr3:uid="{00000000-0010-0000-0600-00001B000000}" name="Highland" dataDxfId="273"/>
    <tableColumn id="28" xr3:uid="{00000000-0010-0000-0600-00001C000000}" name="Inverclyde" dataDxfId="272"/>
    <tableColumn id="29" xr3:uid="{00000000-0010-0000-0600-00001D000000}" name="Midlothian" dataDxfId="271"/>
    <tableColumn id="30" xr3:uid="{00000000-0010-0000-0600-00001E000000}" name="Moray" dataDxfId="270"/>
    <tableColumn id="31" xr3:uid="{00000000-0010-0000-0600-00001F000000}" name="Na h-Eileanan Siar" dataDxfId="269"/>
    <tableColumn id="32" xr3:uid="{00000000-0010-0000-0600-000020000000}" name="North Ayrshire" dataDxfId="268"/>
    <tableColumn id="33" xr3:uid="{00000000-0010-0000-0600-000021000000}" name="North Lanarkshire" dataDxfId="267"/>
    <tableColumn id="34" xr3:uid="{00000000-0010-0000-0600-000022000000}" name="Orkney Islands" dataDxfId="266"/>
    <tableColumn id="35" xr3:uid="{00000000-0010-0000-0600-000023000000}" name="Perth and Kinross" dataDxfId="265"/>
    <tableColumn id="36" xr3:uid="{00000000-0010-0000-0600-000024000000}" name="Renfrewshire" dataDxfId="264"/>
    <tableColumn id="37" xr3:uid="{00000000-0010-0000-0600-000025000000}" name="Scottish Borders " dataDxfId="263"/>
    <tableColumn id="38" xr3:uid="{00000000-0010-0000-0600-000026000000}" name="Shetland Islands" dataDxfId="262"/>
    <tableColumn id="39" xr3:uid="{00000000-0010-0000-0600-000027000000}" name="South Ayrshire" dataDxfId="261"/>
    <tableColumn id="40" xr3:uid="{00000000-0010-0000-0600-000028000000}" name="South Lanarkshire" dataDxfId="260"/>
    <tableColumn id="41" xr3:uid="{00000000-0010-0000-0600-000029000000}" name="Stirling" dataDxfId="259"/>
    <tableColumn id="42" xr3:uid="{00000000-0010-0000-0600-00002A000000}" name="West Dunbartonshire" dataDxfId="258"/>
    <tableColumn id="43" xr3:uid="{00000000-0010-0000-0600-00002B000000}" name="West Lothian" dataDxfId="257"/>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weekly_all_cause_deaths_age_persons" displayName="weekly_all_cause_deaths_age_persons" ref="A6:K58" totalsRowShown="0" headerRowDxfId="256" dataDxfId="254" headerRowBorderDxfId="255" tableBorderDxfId="253">
  <autoFilter ref="A6:K58"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700-000018000000}" name="Registration year" dataDxfId="252"/>
    <tableColumn id="1" xr3:uid="{00000000-0010-0000-0700-000001000000}" name="Week number" dataDxfId="251"/>
    <tableColumn id="2" xr3:uid="{00000000-0010-0000-0700-000002000000}" name="Week beginning" dataDxfId="250"/>
    <tableColumn id="3" xr3:uid="{00000000-0010-0000-0700-000003000000}" name="All ages" dataDxfId="249"/>
    <tableColumn id="4" xr3:uid="{00000000-0010-0000-0700-000004000000}" name="&lt;1" dataDxfId="248"/>
    <tableColumn id="5" xr3:uid="{00000000-0010-0000-0700-000005000000}" name="1-14" dataDxfId="247"/>
    <tableColumn id="6" xr3:uid="{00000000-0010-0000-0700-000006000000}" name="15-44" dataDxfId="246"/>
    <tableColumn id="7" xr3:uid="{00000000-0010-0000-0700-000007000000}" name="45-64" dataDxfId="245"/>
    <tableColumn id="8" xr3:uid="{00000000-0010-0000-0700-000008000000}" name="65-74" dataDxfId="244"/>
    <tableColumn id="9" xr3:uid="{00000000-0010-0000-0700-000009000000}" name="75-84" dataDxfId="243"/>
    <tableColumn id="10" xr3:uid="{00000000-0010-0000-0700-00000A000000}" name="85+" dataDxfId="24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weekly_all_cause_deaths_age_females" displayName="weekly_all_cause_deaths_age_females" ref="A61:K113" totalsRowShown="0" headerRowDxfId="241" dataDxfId="239" headerRowBorderDxfId="240" tableBorderDxfId="238">
  <autoFilter ref="A61:K113"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800-000018000000}" name="Registration year" dataDxfId="237"/>
    <tableColumn id="1" xr3:uid="{00000000-0010-0000-0800-000001000000}" name="Week number" dataDxfId="236"/>
    <tableColumn id="2" xr3:uid="{00000000-0010-0000-0800-000002000000}" name="Week beginning" dataDxfId="235"/>
    <tableColumn id="3" xr3:uid="{00000000-0010-0000-0800-000003000000}" name="All ages" dataDxfId="234"/>
    <tableColumn id="4" xr3:uid="{00000000-0010-0000-0800-000004000000}" name="&lt;1" dataDxfId="233"/>
    <tableColumn id="5" xr3:uid="{00000000-0010-0000-0800-000005000000}" name="1-14" dataDxfId="232"/>
    <tableColumn id="6" xr3:uid="{00000000-0010-0000-0800-000006000000}" name="15-44" dataDxfId="231"/>
    <tableColumn id="7" xr3:uid="{00000000-0010-0000-0800-000007000000}" name="45-64" dataDxfId="230"/>
    <tableColumn id="8" xr3:uid="{00000000-0010-0000-0800-000008000000}" name="65-74" dataDxfId="229"/>
    <tableColumn id="9" xr3:uid="{00000000-0010-0000-0800-000009000000}" name="75-84" dataDxfId="228"/>
    <tableColumn id="10" xr3:uid="{00000000-0010-0000-0800-00000A000000}" name="85+" dataDxfId="22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7.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rscotland.gov.uk/files/statistics/covid19/covid-deaths-methodology-excess-deaths-in-2022.pdf" TargetMode="External"/><Relationship Id="rId3" Type="http://schemas.openxmlformats.org/officeDocument/2006/relationships/hyperlink" Target="https://www.who.int/standards/classifications/classification-of-diseases/emergency-use-icd-codes-for-covid-19-disease-outbreak" TargetMode="External"/><Relationship Id="rId7" Type="http://schemas.openxmlformats.org/officeDocument/2006/relationships/hyperlink" Target="https://www.nrscotland.gov.uk/files/statistics/covid19/covid-deaths-methodology-excess-deaths-in-2022.pdf" TargetMode="External"/><Relationship Id="rId2" Type="http://schemas.openxmlformats.org/officeDocument/2006/relationships/hyperlink" Target="https://www.iso.org/standard/70907.html" TargetMode="External"/><Relationship Id="rId1" Type="http://schemas.openxmlformats.org/officeDocument/2006/relationships/hyperlink" Target="https://www.nrscotland.gov.uk/statistics-and-data/statistics/statistics-by-theme/vital-events/general-background-information/births-and-deaths-days-until-registration" TargetMode="External"/><Relationship Id="rId6" Type="http://schemas.openxmlformats.org/officeDocument/2006/relationships/hyperlink" Target="https://icd.who.int/browse10/2016/en" TargetMode="External"/><Relationship Id="rId5" Type="http://schemas.openxmlformats.org/officeDocument/2006/relationships/hyperlink" Target="https://www.isdscotland.org/Products-and-Services/Data-Definitions-and-References/National-Reference-Files/" TargetMode="External"/><Relationship Id="rId10" Type="http://schemas.openxmlformats.org/officeDocument/2006/relationships/table" Target="../tables/table2.xml"/><Relationship Id="rId4" Type="http://schemas.openxmlformats.org/officeDocument/2006/relationships/hyperlink" Target="https://www.nrscotland.gov.uk/files/statistics/vital-events/ve-general-geographical-basis.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tabSelected="1" zoomScaleNormal="100" workbookViewId="0"/>
  </sheetViews>
  <sheetFormatPr defaultColWidth="8.6328125" defaultRowHeight="15.5" x14ac:dyDescent="0.35"/>
  <cols>
    <col min="1" max="1" width="161.90625" style="6" customWidth="1"/>
    <col min="2" max="16384" width="8.6328125" style="6"/>
  </cols>
  <sheetData>
    <row r="1" spans="1:1" x14ac:dyDescent="0.35">
      <c r="A1" s="42" t="s">
        <v>149</v>
      </c>
    </row>
    <row r="2" spans="1:1" s="5" customFormat="1" x14ac:dyDescent="0.35">
      <c r="A2" s="6" t="s">
        <v>150</v>
      </c>
    </row>
    <row r="3" spans="1:1" s="5" customFormat="1" ht="24.9" customHeight="1" x14ac:dyDescent="0.35">
      <c r="A3" s="43" t="s">
        <v>34</v>
      </c>
    </row>
    <row r="4" spans="1:1" s="5" customFormat="1" x14ac:dyDescent="0.35">
      <c r="A4" s="32" t="s">
        <v>148</v>
      </c>
    </row>
    <row r="5" spans="1:1" s="5" customFormat="1" ht="24.9" customHeight="1" x14ac:dyDescent="0.35">
      <c r="A5" s="43" t="s">
        <v>41</v>
      </c>
    </row>
    <row r="6" spans="1:1" s="5" customFormat="1" x14ac:dyDescent="0.35">
      <c r="A6" s="32" t="s">
        <v>54</v>
      </c>
    </row>
    <row r="7" spans="1:1" s="5" customFormat="1" ht="24.9" customHeight="1" x14ac:dyDescent="0.35">
      <c r="A7" s="43" t="s">
        <v>47</v>
      </c>
    </row>
    <row r="8" spans="1:1" s="5" customFormat="1" x14ac:dyDescent="0.35">
      <c r="A8" s="23">
        <v>2022</v>
      </c>
    </row>
    <row r="9" spans="1:1" s="5" customFormat="1" ht="24.9" customHeight="1" x14ac:dyDescent="0.35">
      <c r="A9" s="43" t="s">
        <v>42</v>
      </c>
    </row>
    <row r="10" spans="1:1" s="5" customFormat="1" x14ac:dyDescent="0.35">
      <c r="A10" s="32" t="s">
        <v>0</v>
      </c>
    </row>
    <row r="11" spans="1:1" s="5" customFormat="1" ht="24.9" customHeight="1" x14ac:dyDescent="0.35">
      <c r="A11" s="43" t="s">
        <v>43</v>
      </c>
    </row>
    <row r="12" spans="1:1" s="5" customFormat="1" x14ac:dyDescent="0.35">
      <c r="A12" s="32" t="s">
        <v>55</v>
      </c>
    </row>
    <row r="13" spans="1:1" s="5" customFormat="1" ht="24.9" customHeight="1" x14ac:dyDescent="0.35">
      <c r="A13" s="43" t="s">
        <v>35</v>
      </c>
    </row>
    <row r="14" spans="1:1" s="5" customFormat="1" x14ac:dyDescent="0.35">
      <c r="A14" s="32" t="s">
        <v>113</v>
      </c>
    </row>
    <row r="15" spans="1:1" s="5" customFormat="1" ht="31" x14ac:dyDescent="0.35">
      <c r="A15" s="36" t="s">
        <v>127</v>
      </c>
    </row>
    <row r="16" spans="1:1" s="5" customFormat="1" x14ac:dyDescent="0.35">
      <c r="A16" s="32" t="s">
        <v>114</v>
      </c>
    </row>
    <row r="17" spans="1:1" s="5" customFormat="1" ht="31" x14ac:dyDescent="0.35">
      <c r="A17" s="32" t="s">
        <v>115</v>
      </c>
    </row>
    <row r="18" spans="1:1" x14ac:dyDescent="0.35">
      <c r="A18" s="6" t="s">
        <v>56</v>
      </c>
    </row>
    <row r="19" spans="1:1" ht="24.9" customHeight="1" x14ac:dyDescent="0.35">
      <c r="A19" s="41" t="s">
        <v>147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7"/>
  <sheetViews>
    <sheetView zoomScaleNormal="100" workbookViewId="0"/>
  </sheetViews>
  <sheetFormatPr defaultColWidth="9.08984375" defaultRowHeight="15.5" x14ac:dyDescent="0.35"/>
  <cols>
    <col min="1" max="1" width="16.36328125" style="11" customWidth="1"/>
    <col min="2" max="2" width="11.36328125" style="11" customWidth="1"/>
    <col min="3" max="3" width="13.81640625" style="11" bestFit="1" customWidth="1"/>
    <col min="4" max="13" width="15.6328125" style="11" customWidth="1"/>
    <col min="14" max="16384" width="9.08984375" style="11"/>
  </cols>
  <sheetData>
    <row r="1" spans="1:13" s="5" customFormat="1" x14ac:dyDescent="0.35">
      <c r="A1" s="4" t="s">
        <v>162</v>
      </c>
    </row>
    <row r="2" spans="1:13" s="5" customFormat="1" x14ac:dyDescent="0.35">
      <c r="A2" s="6" t="s">
        <v>104</v>
      </c>
    </row>
    <row r="3" spans="1:13" s="5" customFormat="1" x14ac:dyDescent="0.35">
      <c r="A3" s="6" t="s">
        <v>49</v>
      </c>
    </row>
    <row r="4" spans="1:13" s="5" customFormat="1" ht="30" customHeight="1" x14ac:dyDescent="0.35">
      <c r="A4" s="7" t="s">
        <v>53</v>
      </c>
    </row>
    <row r="5" spans="1:13" ht="62.5" thickBot="1" x14ac:dyDescent="0.4">
      <c r="A5" s="10" t="s">
        <v>62</v>
      </c>
      <c r="B5" s="13" t="s">
        <v>57</v>
      </c>
      <c r="C5" s="13" t="s">
        <v>84</v>
      </c>
      <c r="D5" s="9" t="s">
        <v>116</v>
      </c>
      <c r="E5" s="10" t="s">
        <v>117</v>
      </c>
      <c r="F5" s="10" t="s">
        <v>118</v>
      </c>
      <c r="G5" s="10" t="s">
        <v>119</v>
      </c>
      <c r="H5" s="10" t="s">
        <v>120</v>
      </c>
      <c r="I5" s="10" t="s">
        <v>121</v>
      </c>
      <c r="J5" s="10" t="s">
        <v>122</v>
      </c>
      <c r="K5" s="10" t="s">
        <v>123</v>
      </c>
      <c r="L5" s="10" t="s">
        <v>124</v>
      </c>
      <c r="M5" s="10" t="s">
        <v>125</v>
      </c>
    </row>
    <row r="6" spans="1:13" ht="30" customHeight="1" x14ac:dyDescent="0.35">
      <c r="A6" s="14">
        <v>2022</v>
      </c>
      <c r="B6" s="14">
        <v>1</v>
      </c>
      <c r="C6" s="15">
        <v>44564</v>
      </c>
      <c r="D6" s="57">
        <v>1231</v>
      </c>
      <c r="E6" s="53">
        <v>276</v>
      </c>
      <c r="F6" s="53">
        <v>395</v>
      </c>
      <c r="G6" s="53">
        <v>552</v>
      </c>
      <c r="H6" s="53">
        <v>8</v>
      </c>
      <c r="I6" s="53">
        <v>73</v>
      </c>
      <c r="J6" s="53">
        <v>18</v>
      </c>
      <c r="K6" s="53">
        <v>6</v>
      </c>
      <c r="L6" s="53">
        <v>49</v>
      </c>
      <c r="M6" s="53">
        <v>0</v>
      </c>
    </row>
    <row r="7" spans="1:13" ht="15.9" customHeight="1" x14ac:dyDescent="0.35">
      <c r="A7" s="14">
        <v>2022</v>
      </c>
      <c r="B7" s="14">
        <v>2</v>
      </c>
      <c r="C7" s="15">
        <v>44571</v>
      </c>
      <c r="D7" s="57">
        <v>1517</v>
      </c>
      <c r="E7" s="53">
        <v>312</v>
      </c>
      <c r="F7" s="53">
        <v>502</v>
      </c>
      <c r="G7" s="53">
        <v>694</v>
      </c>
      <c r="H7" s="53">
        <v>9</v>
      </c>
      <c r="I7" s="53">
        <v>138</v>
      </c>
      <c r="J7" s="53">
        <v>45</v>
      </c>
      <c r="K7" s="53">
        <v>10</v>
      </c>
      <c r="L7" s="53">
        <v>83</v>
      </c>
      <c r="M7" s="53">
        <v>0</v>
      </c>
    </row>
    <row r="8" spans="1:13" ht="15.9" customHeight="1" x14ac:dyDescent="0.35">
      <c r="A8" s="14">
        <v>2022</v>
      </c>
      <c r="B8" s="14">
        <v>3</v>
      </c>
      <c r="C8" s="15">
        <v>44578</v>
      </c>
      <c r="D8" s="57">
        <v>1347</v>
      </c>
      <c r="E8" s="53">
        <v>271</v>
      </c>
      <c r="F8" s="53">
        <v>425</v>
      </c>
      <c r="G8" s="53">
        <v>639</v>
      </c>
      <c r="H8" s="53">
        <v>12</v>
      </c>
      <c r="I8" s="53">
        <v>146</v>
      </c>
      <c r="J8" s="53">
        <v>44</v>
      </c>
      <c r="K8" s="53">
        <v>9</v>
      </c>
      <c r="L8" s="53">
        <v>91</v>
      </c>
      <c r="M8" s="53">
        <v>2</v>
      </c>
    </row>
    <row r="9" spans="1:13" ht="15.9" customHeight="1" x14ac:dyDescent="0.35">
      <c r="A9" s="14">
        <v>2022</v>
      </c>
      <c r="B9" s="14">
        <v>4</v>
      </c>
      <c r="C9" s="15">
        <v>44585</v>
      </c>
      <c r="D9" s="57">
        <v>1261</v>
      </c>
      <c r="E9" s="53">
        <v>288</v>
      </c>
      <c r="F9" s="53">
        <v>413</v>
      </c>
      <c r="G9" s="53">
        <v>549</v>
      </c>
      <c r="H9" s="53">
        <v>11</v>
      </c>
      <c r="I9" s="53">
        <v>122</v>
      </c>
      <c r="J9" s="53">
        <v>36</v>
      </c>
      <c r="K9" s="53">
        <v>10</v>
      </c>
      <c r="L9" s="53">
        <v>75</v>
      </c>
      <c r="M9" s="53">
        <v>1</v>
      </c>
    </row>
    <row r="10" spans="1:13" ht="15.9" customHeight="1" x14ac:dyDescent="0.35">
      <c r="A10" s="14">
        <v>2022</v>
      </c>
      <c r="B10" s="14">
        <v>5</v>
      </c>
      <c r="C10" s="15">
        <v>44592</v>
      </c>
      <c r="D10" s="57">
        <v>1260</v>
      </c>
      <c r="E10" s="53">
        <v>257</v>
      </c>
      <c r="F10" s="53">
        <v>403</v>
      </c>
      <c r="G10" s="53">
        <v>593</v>
      </c>
      <c r="H10" s="53">
        <v>7</v>
      </c>
      <c r="I10" s="53">
        <v>119</v>
      </c>
      <c r="J10" s="53">
        <v>48</v>
      </c>
      <c r="K10" s="53">
        <v>8</v>
      </c>
      <c r="L10" s="53">
        <v>62</v>
      </c>
      <c r="M10" s="53">
        <v>1</v>
      </c>
    </row>
    <row r="11" spans="1:13" ht="15.9" customHeight="1" x14ac:dyDescent="0.35">
      <c r="A11" s="14">
        <v>2022</v>
      </c>
      <c r="B11" s="14">
        <v>6</v>
      </c>
      <c r="C11" s="15">
        <v>44599</v>
      </c>
      <c r="D11" s="57">
        <v>1238</v>
      </c>
      <c r="E11" s="53">
        <v>252</v>
      </c>
      <c r="F11" s="53">
        <v>420</v>
      </c>
      <c r="G11" s="53">
        <v>562</v>
      </c>
      <c r="H11" s="53">
        <v>4</v>
      </c>
      <c r="I11" s="53">
        <v>82</v>
      </c>
      <c r="J11" s="53">
        <v>23</v>
      </c>
      <c r="K11" s="53">
        <v>6</v>
      </c>
      <c r="L11" s="53">
        <v>53</v>
      </c>
      <c r="M11" s="53">
        <v>0</v>
      </c>
    </row>
    <row r="12" spans="1:13" ht="15.9" customHeight="1" x14ac:dyDescent="0.35">
      <c r="A12" s="14">
        <v>2022</v>
      </c>
      <c r="B12" s="14">
        <v>7</v>
      </c>
      <c r="C12" s="15">
        <v>44606</v>
      </c>
      <c r="D12" s="57">
        <v>1158</v>
      </c>
      <c r="E12" s="53">
        <v>225</v>
      </c>
      <c r="F12" s="53">
        <v>359</v>
      </c>
      <c r="G12" s="53">
        <v>567</v>
      </c>
      <c r="H12" s="53">
        <v>7</v>
      </c>
      <c r="I12" s="53">
        <v>76</v>
      </c>
      <c r="J12" s="53">
        <v>17</v>
      </c>
      <c r="K12" s="53">
        <v>6</v>
      </c>
      <c r="L12" s="53">
        <v>52</v>
      </c>
      <c r="M12" s="53">
        <v>1</v>
      </c>
    </row>
    <row r="13" spans="1:13" ht="15.9" customHeight="1" x14ac:dyDescent="0.35">
      <c r="A13" s="14">
        <v>2022</v>
      </c>
      <c r="B13" s="14">
        <v>8</v>
      </c>
      <c r="C13" s="15">
        <v>44613</v>
      </c>
      <c r="D13" s="57">
        <v>1190</v>
      </c>
      <c r="E13" s="53">
        <v>233</v>
      </c>
      <c r="F13" s="53">
        <v>400</v>
      </c>
      <c r="G13" s="53">
        <v>553</v>
      </c>
      <c r="H13" s="53">
        <v>4</v>
      </c>
      <c r="I13" s="53">
        <v>80</v>
      </c>
      <c r="J13" s="53">
        <v>26</v>
      </c>
      <c r="K13" s="53">
        <v>11</v>
      </c>
      <c r="L13" s="53">
        <v>42</v>
      </c>
      <c r="M13" s="53">
        <v>1</v>
      </c>
    </row>
    <row r="14" spans="1:13" ht="15.9" customHeight="1" x14ac:dyDescent="0.35">
      <c r="A14" s="14">
        <v>2022</v>
      </c>
      <c r="B14" s="14">
        <v>9</v>
      </c>
      <c r="C14" s="15">
        <v>44620</v>
      </c>
      <c r="D14" s="57">
        <v>1192</v>
      </c>
      <c r="E14" s="53">
        <v>269</v>
      </c>
      <c r="F14" s="53">
        <v>380</v>
      </c>
      <c r="G14" s="53">
        <v>537</v>
      </c>
      <c r="H14" s="53">
        <v>6</v>
      </c>
      <c r="I14" s="53">
        <v>113</v>
      </c>
      <c r="J14" s="53">
        <v>35</v>
      </c>
      <c r="K14" s="53">
        <v>9</v>
      </c>
      <c r="L14" s="53">
        <v>69</v>
      </c>
      <c r="M14" s="53">
        <v>0</v>
      </c>
    </row>
    <row r="15" spans="1:13" ht="15.9" customHeight="1" x14ac:dyDescent="0.35">
      <c r="A15" s="14">
        <v>2022</v>
      </c>
      <c r="B15" s="14">
        <v>10</v>
      </c>
      <c r="C15" s="15">
        <v>44627</v>
      </c>
      <c r="D15" s="57">
        <v>1222</v>
      </c>
      <c r="E15" s="53">
        <v>270</v>
      </c>
      <c r="F15" s="53">
        <v>391</v>
      </c>
      <c r="G15" s="53">
        <v>559</v>
      </c>
      <c r="H15" s="53">
        <v>2</v>
      </c>
      <c r="I15" s="53">
        <v>118</v>
      </c>
      <c r="J15" s="53">
        <v>36</v>
      </c>
      <c r="K15" s="53">
        <v>7</v>
      </c>
      <c r="L15" s="53">
        <v>75</v>
      </c>
      <c r="M15" s="53">
        <v>0</v>
      </c>
    </row>
    <row r="16" spans="1:13" ht="15.9" customHeight="1" x14ac:dyDescent="0.35">
      <c r="A16" s="14">
        <v>2022</v>
      </c>
      <c r="B16" s="14">
        <v>11</v>
      </c>
      <c r="C16" s="15">
        <v>44634</v>
      </c>
      <c r="D16" s="57">
        <v>1267</v>
      </c>
      <c r="E16" s="53">
        <v>284</v>
      </c>
      <c r="F16" s="53">
        <v>415</v>
      </c>
      <c r="G16" s="53">
        <v>566</v>
      </c>
      <c r="H16" s="53">
        <v>2</v>
      </c>
      <c r="I16" s="53">
        <v>124</v>
      </c>
      <c r="J16" s="53">
        <v>34</v>
      </c>
      <c r="K16" s="53">
        <v>9</v>
      </c>
      <c r="L16" s="53">
        <v>81</v>
      </c>
      <c r="M16" s="53">
        <v>0</v>
      </c>
    </row>
    <row r="17" spans="1:13" ht="15.9" customHeight="1" x14ac:dyDescent="0.35">
      <c r="A17" s="14">
        <v>2022</v>
      </c>
      <c r="B17" s="14">
        <v>12</v>
      </c>
      <c r="C17" s="15">
        <v>44641</v>
      </c>
      <c r="D17" s="57">
        <v>1248</v>
      </c>
      <c r="E17" s="53">
        <v>300</v>
      </c>
      <c r="F17" s="53">
        <v>389</v>
      </c>
      <c r="G17" s="53">
        <v>555</v>
      </c>
      <c r="H17" s="53">
        <v>4</v>
      </c>
      <c r="I17" s="53">
        <v>194</v>
      </c>
      <c r="J17" s="53">
        <v>74</v>
      </c>
      <c r="K17" s="53">
        <v>14</v>
      </c>
      <c r="L17" s="53">
        <v>105</v>
      </c>
      <c r="M17" s="53">
        <v>1</v>
      </c>
    </row>
    <row r="18" spans="1:13" ht="15.9" customHeight="1" x14ac:dyDescent="0.35">
      <c r="A18" s="14">
        <v>2022</v>
      </c>
      <c r="B18" s="14">
        <v>13</v>
      </c>
      <c r="C18" s="15">
        <v>44648</v>
      </c>
      <c r="D18" s="57">
        <v>1271</v>
      </c>
      <c r="E18" s="53">
        <v>254</v>
      </c>
      <c r="F18" s="53">
        <v>412</v>
      </c>
      <c r="G18" s="53">
        <v>599</v>
      </c>
      <c r="H18" s="53">
        <v>6</v>
      </c>
      <c r="I18" s="53">
        <v>174</v>
      </c>
      <c r="J18" s="53">
        <v>48</v>
      </c>
      <c r="K18" s="53">
        <v>12</v>
      </c>
      <c r="L18" s="53">
        <v>114</v>
      </c>
      <c r="M18" s="53">
        <v>0</v>
      </c>
    </row>
    <row r="19" spans="1:13" ht="15.9" customHeight="1" x14ac:dyDescent="0.35">
      <c r="A19" s="14">
        <v>2022</v>
      </c>
      <c r="B19" s="14">
        <v>14</v>
      </c>
      <c r="C19" s="15">
        <v>44655</v>
      </c>
      <c r="D19" s="57">
        <v>1236</v>
      </c>
      <c r="E19" s="53">
        <v>278</v>
      </c>
      <c r="F19" s="53">
        <v>394</v>
      </c>
      <c r="G19" s="53">
        <v>557</v>
      </c>
      <c r="H19" s="53">
        <v>7</v>
      </c>
      <c r="I19" s="53">
        <v>143</v>
      </c>
      <c r="J19" s="53">
        <v>52</v>
      </c>
      <c r="K19" s="53">
        <v>16</v>
      </c>
      <c r="L19" s="53">
        <v>74</v>
      </c>
      <c r="M19" s="53">
        <v>1</v>
      </c>
    </row>
    <row r="20" spans="1:13" ht="15.9" customHeight="1" x14ac:dyDescent="0.35">
      <c r="A20" s="14">
        <v>2022</v>
      </c>
      <c r="B20" s="14">
        <v>15</v>
      </c>
      <c r="C20" s="15">
        <v>44662</v>
      </c>
      <c r="D20" s="57">
        <v>1051</v>
      </c>
      <c r="E20" s="53">
        <v>225</v>
      </c>
      <c r="F20" s="53">
        <v>318</v>
      </c>
      <c r="G20" s="53">
        <v>502</v>
      </c>
      <c r="H20" s="53">
        <v>6</v>
      </c>
      <c r="I20" s="53">
        <v>131</v>
      </c>
      <c r="J20" s="53">
        <v>33</v>
      </c>
      <c r="K20" s="53">
        <v>12</v>
      </c>
      <c r="L20" s="53">
        <v>85</v>
      </c>
      <c r="M20" s="53">
        <v>1</v>
      </c>
    </row>
    <row r="21" spans="1:13" ht="15.9" customHeight="1" x14ac:dyDescent="0.35">
      <c r="A21" s="14">
        <v>2022</v>
      </c>
      <c r="B21" s="14">
        <v>16</v>
      </c>
      <c r="C21" s="15">
        <v>44669</v>
      </c>
      <c r="D21" s="57">
        <v>1256</v>
      </c>
      <c r="E21" s="53">
        <v>263</v>
      </c>
      <c r="F21" s="53">
        <v>361</v>
      </c>
      <c r="G21" s="53">
        <v>626</v>
      </c>
      <c r="H21" s="53">
        <v>6</v>
      </c>
      <c r="I21" s="53">
        <v>124</v>
      </c>
      <c r="J21" s="53">
        <v>33</v>
      </c>
      <c r="K21" s="53">
        <v>12</v>
      </c>
      <c r="L21" s="53">
        <v>79</v>
      </c>
      <c r="M21" s="53">
        <v>0</v>
      </c>
    </row>
    <row r="22" spans="1:13" ht="15.9" customHeight="1" x14ac:dyDescent="0.35">
      <c r="A22" s="14">
        <v>2022</v>
      </c>
      <c r="B22" s="14">
        <v>17</v>
      </c>
      <c r="C22" s="15">
        <v>44676</v>
      </c>
      <c r="D22" s="57">
        <v>1268</v>
      </c>
      <c r="E22" s="53">
        <v>244</v>
      </c>
      <c r="F22" s="53">
        <v>406</v>
      </c>
      <c r="G22" s="53">
        <v>616</v>
      </c>
      <c r="H22" s="53">
        <v>2</v>
      </c>
      <c r="I22" s="53">
        <v>97</v>
      </c>
      <c r="J22" s="53">
        <v>18</v>
      </c>
      <c r="K22" s="53">
        <v>9</v>
      </c>
      <c r="L22" s="53">
        <v>69</v>
      </c>
      <c r="M22" s="53">
        <v>1</v>
      </c>
    </row>
    <row r="23" spans="1:13" ht="15.9" customHeight="1" x14ac:dyDescent="0.35">
      <c r="A23" s="14">
        <v>2022</v>
      </c>
      <c r="B23" s="14">
        <v>18</v>
      </c>
      <c r="C23" s="15">
        <v>44683</v>
      </c>
      <c r="D23" s="57">
        <v>1093</v>
      </c>
      <c r="E23" s="53">
        <v>198</v>
      </c>
      <c r="F23" s="53">
        <v>359</v>
      </c>
      <c r="G23" s="53">
        <v>533</v>
      </c>
      <c r="H23" s="53">
        <v>3</v>
      </c>
      <c r="I23" s="53">
        <v>89</v>
      </c>
      <c r="J23" s="53">
        <v>15</v>
      </c>
      <c r="K23" s="53">
        <v>9</v>
      </c>
      <c r="L23" s="53">
        <v>64</v>
      </c>
      <c r="M23" s="53">
        <v>1</v>
      </c>
    </row>
    <row r="24" spans="1:13" ht="15.9" customHeight="1" x14ac:dyDescent="0.35">
      <c r="A24" s="14">
        <v>2022</v>
      </c>
      <c r="B24" s="14">
        <v>19</v>
      </c>
      <c r="C24" s="15">
        <v>44690</v>
      </c>
      <c r="D24" s="57">
        <v>1244</v>
      </c>
      <c r="E24" s="53">
        <v>240</v>
      </c>
      <c r="F24" s="53">
        <v>420</v>
      </c>
      <c r="G24" s="53">
        <v>573</v>
      </c>
      <c r="H24" s="53">
        <v>11</v>
      </c>
      <c r="I24" s="53">
        <v>63</v>
      </c>
      <c r="J24" s="53">
        <v>9</v>
      </c>
      <c r="K24" s="53">
        <v>9</v>
      </c>
      <c r="L24" s="53">
        <v>45</v>
      </c>
      <c r="M24" s="53">
        <v>0</v>
      </c>
    </row>
    <row r="25" spans="1:13" ht="15.9" customHeight="1" x14ac:dyDescent="0.35">
      <c r="A25" s="14">
        <v>2022</v>
      </c>
      <c r="B25" s="14">
        <v>20</v>
      </c>
      <c r="C25" s="15">
        <v>44697</v>
      </c>
      <c r="D25" s="57">
        <v>1214</v>
      </c>
      <c r="E25" s="53">
        <v>235</v>
      </c>
      <c r="F25" s="53">
        <v>399</v>
      </c>
      <c r="G25" s="53">
        <v>574</v>
      </c>
      <c r="H25" s="53">
        <v>6</v>
      </c>
      <c r="I25" s="53">
        <v>53</v>
      </c>
      <c r="J25" s="53">
        <v>7</v>
      </c>
      <c r="K25" s="53">
        <v>6</v>
      </c>
      <c r="L25" s="53">
        <v>40</v>
      </c>
      <c r="M25" s="53">
        <v>0</v>
      </c>
    </row>
    <row r="26" spans="1:13" ht="15.9" customHeight="1" x14ac:dyDescent="0.35">
      <c r="A26" s="14">
        <v>2022</v>
      </c>
      <c r="B26" s="14">
        <v>21</v>
      </c>
      <c r="C26" s="15">
        <v>44704</v>
      </c>
      <c r="D26" s="57">
        <v>1100</v>
      </c>
      <c r="E26" s="53">
        <v>212</v>
      </c>
      <c r="F26" s="53">
        <v>369</v>
      </c>
      <c r="G26" s="53">
        <v>517</v>
      </c>
      <c r="H26" s="53">
        <v>2</v>
      </c>
      <c r="I26" s="53">
        <v>46</v>
      </c>
      <c r="J26" s="53">
        <v>7</v>
      </c>
      <c r="K26" s="53">
        <v>8</v>
      </c>
      <c r="L26" s="53">
        <v>31</v>
      </c>
      <c r="M26" s="53">
        <v>0</v>
      </c>
    </row>
    <row r="27" spans="1:13" ht="15.9" customHeight="1" x14ac:dyDescent="0.35">
      <c r="A27" s="14">
        <v>2022</v>
      </c>
      <c r="B27" s="14">
        <v>22</v>
      </c>
      <c r="C27" s="15">
        <v>44711</v>
      </c>
      <c r="D27" s="57">
        <v>848</v>
      </c>
      <c r="E27" s="53">
        <v>166</v>
      </c>
      <c r="F27" s="53">
        <v>260</v>
      </c>
      <c r="G27" s="53">
        <v>417</v>
      </c>
      <c r="H27" s="53">
        <v>5</v>
      </c>
      <c r="I27" s="53">
        <v>20</v>
      </c>
      <c r="J27" s="53">
        <v>1</v>
      </c>
      <c r="K27" s="53">
        <v>1</v>
      </c>
      <c r="L27" s="53">
        <v>18</v>
      </c>
      <c r="M27" s="53">
        <v>0</v>
      </c>
    </row>
    <row r="28" spans="1:13" ht="15.9" customHeight="1" x14ac:dyDescent="0.35">
      <c r="A28" s="14">
        <v>2022</v>
      </c>
      <c r="B28" s="14">
        <v>23</v>
      </c>
      <c r="C28" s="15">
        <v>44718</v>
      </c>
      <c r="D28" s="57">
        <v>1207</v>
      </c>
      <c r="E28" s="53">
        <v>220</v>
      </c>
      <c r="F28" s="53">
        <v>381</v>
      </c>
      <c r="G28" s="53">
        <v>603</v>
      </c>
      <c r="H28" s="53">
        <v>3</v>
      </c>
      <c r="I28" s="53">
        <v>39</v>
      </c>
      <c r="J28" s="53">
        <v>5</v>
      </c>
      <c r="K28" s="53">
        <v>1</v>
      </c>
      <c r="L28" s="53">
        <v>33</v>
      </c>
      <c r="M28" s="53">
        <v>0</v>
      </c>
    </row>
    <row r="29" spans="1:13" ht="15.9" customHeight="1" x14ac:dyDescent="0.35">
      <c r="A29" s="14">
        <v>2022</v>
      </c>
      <c r="B29" s="14">
        <v>24</v>
      </c>
      <c r="C29" s="15">
        <v>44725</v>
      </c>
      <c r="D29" s="57">
        <v>1186</v>
      </c>
      <c r="E29" s="53">
        <v>221</v>
      </c>
      <c r="F29" s="53">
        <v>399</v>
      </c>
      <c r="G29" s="53">
        <v>561</v>
      </c>
      <c r="H29" s="53">
        <v>5</v>
      </c>
      <c r="I29" s="53">
        <v>41</v>
      </c>
      <c r="J29" s="53">
        <v>9</v>
      </c>
      <c r="K29" s="53">
        <v>4</v>
      </c>
      <c r="L29" s="53">
        <v>27</v>
      </c>
      <c r="M29" s="53">
        <v>1</v>
      </c>
    </row>
    <row r="30" spans="1:13" ht="15.9" customHeight="1" x14ac:dyDescent="0.35">
      <c r="A30" s="14">
        <v>2022</v>
      </c>
      <c r="B30" s="14">
        <v>25</v>
      </c>
      <c r="C30" s="15">
        <v>44732</v>
      </c>
      <c r="D30" s="57">
        <v>1136</v>
      </c>
      <c r="E30" s="53">
        <v>228</v>
      </c>
      <c r="F30" s="53">
        <v>378</v>
      </c>
      <c r="G30" s="53">
        <v>522</v>
      </c>
      <c r="H30" s="53">
        <v>8</v>
      </c>
      <c r="I30" s="53">
        <v>53</v>
      </c>
      <c r="J30" s="53">
        <v>8</v>
      </c>
      <c r="K30" s="53">
        <v>5</v>
      </c>
      <c r="L30" s="53">
        <v>40</v>
      </c>
      <c r="M30" s="53">
        <v>0</v>
      </c>
    </row>
    <row r="31" spans="1:13" ht="15.9" customHeight="1" x14ac:dyDescent="0.35">
      <c r="A31" s="14">
        <v>2022</v>
      </c>
      <c r="B31" s="14">
        <v>26</v>
      </c>
      <c r="C31" s="15">
        <v>44739</v>
      </c>
      <c r="D31" s="57">
        <v>1137</v>
      </c>
      <c r="E31" s="53">
        <v>228</v>
      </c>
      <c r="F31" s="53">
        <v>364</v>
      </c>
      <c r="G31" s="53">
        <v>542</v>
      </c>
      <c r="H31" s="53">
        <v>3</v>
      </c>
      <c r="I31" s="53">
        <v>66</v>
      </c>
      <c r="J31" s="53">
        <v>8</v>
      </c>
      <c r="K31" s="53">
        <v>9</v>
      </c>
      <c r="L31" s="53">
        <v>49</v>
      </c>
      <c r="M31" s="53">
        <v>0</v>
      </c>
    </row>
    <row r="32" spans="1:13" ht="15.9" customHeight="1" x14ac:dyDescent="0.35">
      <c r="A32" s="14">
        <v>2022</v>
      </c>
      <c r="B32" s="14">
        <v>27</v>
      </c>
      <c r="C32" s="15">
        <v>44746</v>
      </c>
      <c r="D32" s="57">
        <v>1102</v>
      </c>
      <c r="E32" s="53">
        <v>212</v>
      </c>
      <c r="F32" s="53">
        <v>344</v>
      </c>
      <c r="G32" s="53">
        <v>543</v>
      </c>
      <c r="H32" s="53">
        <v>3</v>
      </c>
      <c r="I32" s="53">
        <v>83</v>
      </c>
      <c r="J32" s="53">
        <v>9</v>
      </c>
      <c r="K32" s="53">
        <v>6</v>
      </c>
      <c r="L32" s="53">
        <v>68</v>
      </c>
      <c r="M32" s="53">
        <v>0</v>
      </c>
    </row>
    <row r="33" spans="1:13" ht="15.9" customHeight="1" x14ac:dyDescent="0.35">
      <c r="A33" s="14">
        <v>2022</v>
      </c>
      <c r="B33" s="14">
        <v>28</v>
      </c>
      <c r="C33" s="15">
        <v>44753</v>
      </c>
      <c r="D33" s="57">
        <v>1184</v>
      </c>
      <c r="E33" s="53">
        <v>244</v>
      </c>
      <c r="F33" s="53">
        <v>375</v>
      </c>
      <c r="G33" s="53">
        <v>559</v>
      </c>
      <c r="H33" s="53">
        <v>6</v>
      </c>
      <c r="I33" s="53">
        <v>88</v>
      </c>
      <c r="J33" s="53">
        <v>14</v>
      </c>
      <c r="K33" s="53">
        <v>13</v>
      </c>
      <c r="L33" s="53">
        <v>61</v>
      </c>
      <c r="M33" s="53">
        <v>0</v>
      </c>
    </row>
    <row r="34" spans="1:13" ht="15.9" customHeight="1" x14ac:dyDescent="0.35">
      <c r="A34" s="14">
        <v>2022</v>
      </c>
      <c r="B34" s="14">
        <v>29</v>
      </c>
      <c r="C34" s="15">
        <v>44760</v>
      </c>
      <c r="D34" s="57">
        <v>1138</v>
      </c>
      <c r="E34" s="53">
        <v>234</v>
      </c>
      <c r="F34" s="53">
        <v>356</v>
      </c>
      <c r="G34" s="53">
        <v>543</v>
      </c>
      <c r="H34" s="53">
        <v>5</v>
      </c>
      <c r="I34" s="53">
        <v>99</v>
      </c>
      <c r="J34" s="53">
        <v>9</v>
      </c>
      <c r="K34" s="53">
        <v>11</v>
      </c>
      <c r="L34" s="53">
        <v>79</v>
      </c>
      <c r="M34" s="53">
        <v>0</v>
      </c>
    </row>
    <row r="35" spans="1:13" ht="15.9" customHeight="1" x14ac:dyDescent="0.35">
      <c r="A35" s="14">
        <v>2022</v>
      </c>
      <c r="B35" s="14">
        <v>30</v>
      </c>
      <c r="C35" s="15">
        <v>44767</v>
      </c>
      <c r="D35" s="57">
        <v>1183</v>
      </c>
      <c r="E35" s="53">
        <v>234</v>
      </c>
      <c r="F35" s="53">
        <v>359</v>
      </c>
      <c r="G35" s="53">
        <v>586</v>
      </c>
      <c r="H35" s="53">
        <v>4</v>
      </c>
      <c r="I35" s="53">
        <v>95</v>
      </c>
      <c r="J35" s="53">
        <v>16</v>
      </c>
      <c r="K35" s="53">
        <v>14</v>
      </c>
      <c r="L35" s="53">
        <v>65</v>
      </c>
      <c r="M35" s="53">
        <v>0</v>
      </c>
    </row>
    <row r="36" spans="1:13" ht="15.9" customHeight="1" x14ac:dyDescent="0.35">
      <c r="A36" s="14">
        <v>2022</v>
      </c>
      <c r="B36" s="14">
        <v>31</v>
      </c>
      <c r="C36" s="15">
        <v>44774</v>
      </c>
      <c r="D36" s="57">
        <v>1125</v>
      </c>
      <c r="E36" s="53">
        <v>225</v>
      </c>
      <c r="F36" s="53">
        <v>383</v>
      </c>
      <c r="G36" s="53">
        <v>511</v>
      </c>
      <c r="H36" s="53">
        <v>6</v>
      </c>
      <c r="I36" s="53">
        <v>63</v>
      </c>
      <c r="J36" s="53">
        <v>11</v>
      </c>
      <c r="K36" s="53">
        <v>5</v>
      </c>
      <c r="L36" s="53">
        <v>47</v>
      </c>
      <c r="M36" s="53">
        <v>0</v>
      </c>
    </row>
    <row r="37" spans="1:13" ht="15.9" customHeight="1" x14ac:dyDescent="0.35">
      <c r="A37" s="14">
        <v>2022</v>
      </c>
      <c r="B37" s="14">
        <v>32</v>
      </c>
      <c r="C37" s="15">
        <v>44781</v>
      </c>
      <c r="D37" s="57">
        <v>1138</v>
      </c>
      <c r="E37" s="53">
        <v>230</v>
      </c>
      <c r="F37" s="53">
        <v>337</v>
      </c>
      <c r="G37" s="53">
        <v>559</v>
      </c>
      <c r="H37" s="53">
        <v>12</v>
      </c>
      <c r="I37" s="53">
        <v>70</v>
      </c>
      <c r="J37" s="53">
        <v>11</v>
      </c>
      <c r="K37" s="53">
        <v>8</v>
      </c>
      <c r="L37" s="53">
        <v>51</v>
      </c>
      <c r="M37" s="53">
        <v>0</v>
      </c>
    </row>
    <row r="38" spans="1:13" ht="15.9" customHeight="1" x14ac:dyDescent="0.35">
      <c r="A38" s="14">
        <v>2022</v>
      </c>
      <c r="B38" s="14">
        <v>33</v>
      </c>
      <c r="C38" s="15">
        <v>44788</v>
      </c>
      <c r="D38" s="57">
        <v>1175</v>
      </c>
      <c r="E38" s="53">
        <v>232</v>
      </c>
      <c r="F38" s="53">
        <v>383</v>
      </c>
      <c r="G38" s="53">
        <v>551</v>
      </c>
      <c r="H38" s="53">
        <v>9</v>
      </c>
      <c r="I38" s="53">
        <v>61</v>
      </c>
      <c r="J38" s="53">
        <v>9</v>
      </c>
      <c r="K38" s="53">
        <v>9</v>
      </c>
      <c r="L38" s="53">
        <v>43</v>
      </c>
      <c r="M38" s="53">
        <v>0</v>
      </c>
    </row>
    <row r="39" spans="1:13" ht="15.9" customHeight="1" x14ac:dyDescent="0.35">
      <c r="A39" s="14">
        <v>2022</v>
      </c>
      <c r="B39" s="14">
        <v>34</v>
      </c>
      <c r="C39" s="15">
        <v>44795</v>
      </c>
      <c r="D39" s="57">
        <v>1086</v>
      </c>
      <c r="E39" s="53">
        <v>203</v>
      </c>
      <c r="F39" s="53">
        <v>357</v>
      </c>
      <c r="G39" s="53">
        <v>522</v>
      </c>
      <c r="H39" s="53">
        <v>4</v>
      </c>
      <c r="I39" s="53">
        <v>40</v>
      </c>
      <c r="J39" s="53">
        <v>6</v>
      </c>
      <c r="K39" s="53">
        <v>5</v>
      </c>
      <c r="L39" s="53">
        <v>29</v>
      </c>
      <c r="M39" s="53">
        <v>0</v>
      </c>
    </row>
    <row r="40" spans="1:13" ht="15.9" customHeight="1" x14ac:dyDescent="0.35">
      <c r="A40" s="14">
        <v>2022</v>
      </c>
      <c r="B40" s="14">
        <v>35</v>
      </c>
      <c r="C40" s="15">
        <v>44802</v>
      </c>
      <c r="D40" s="57">
        <v>1071</v>
      </c>
      <c r="E40" s="53">
        <v>200</v>
      </c>
      <c r="F40" s="53">
        <v>319</v>
      </c>
      <c r="G40" s="53">
        <v>544</v>
      </c>
      <c r="H40" s="53">
        <v>8</v>
      </c>
      <c r="I40" s="53">
        <v>31</v>
      </c>
      <c r="J40" s="53">
        <v>3</v>
      </c>
      <c r="K40" s="53">
        <v>4</v>
      </c>
      <c r="L40" s="53">
        <v>24</v>
      </c>
      <c r="M40" s="53">
        <v>0</v>
      </c>
    </row>
    <row r="41" spans="1:13" ht="15.9" customHeight="1" x14ac:dyDescent="0.35">
      <c r="A41" s="14">
        <v>2022</v>
      </c>
      <c r="B41" s="14">
        <v>36</v>
      </c>
      <c r="C41" s="15">
        <v>44809</v>
      </c>
      <c r="D41" s="57">
        <v>1129</v>
      </c>
      <c r="E41" s="53">
        <v>220</v>
      </c>
      <c r="F41" s="53">
        <v>378</v>
      </c>
      <c r="G41" s="53">
        <v>522</v>
      </c>
      <c r="H41" s="53">
        <v>9</v>
      </c>
      <c r="I41" s="53">
        <v>42</v>
      </c>
      <c r="J41" s="53">
        <v>7</v>
      </c>
      <c r="K41" s="53">
        <v>4</v>
      </c>
      <c r="L41" s="53">
        <v>31</v>
      </c>
      <c r="M41" s="53">
        <v>0</v>
      </c>
    </row>
    <row r="42" spans="1:13" ht="15.9" customHeight="1" x14ac:dyDescent="0.35">
      <c r="A42" s="14">
        <v>2022</v>
      </c>
      <c r="B42" s="14">
        <v>37</v>
      </c>
      <c r="C42" s="15">
        <v>44816</v>
      </c>
      <c r="D42" s="57">
        <v>1135</v>
      </c>
      <c r="E42" s="53">
        <v>234</v>
      </c>
      <c r="F42" s="53">
        <v>375</v>
      </c>
      <c r="G42" s="53">
        <v>521</v>
      </c>
      <c r="H42" s="53">
        <v>5</v>
      </c>
      <c r="I42" s="53">
        <v>41</v>
      </c>
      <c r="J42" s="53">
        <v>6</v>
      </c>
      <c r="K42" s="53">
        <v>3</v>
      </c>
      <c r="L42" s="53">
        <v>32</v>
      </c>
      <c r="M42" s="53">
        <v>0</v>
      </c>
    </row>
    <row r="43" spans="1:13" ht="15.9" customHeight="1" x14ac:dyDescent="0.35">
      <c r="A43" s="14">
        <v>2022</v>
      </c>
      <c r="B43" s="14">
        <v>38</v>
      </c>
      <c r="C43" s="15">
        <v>44823</v>
      </c>
      <c r="D43" s="57">
        <v>1001</v>
      </c>
      <c r="E43" s="53">
        <v>213</v>
      </c>
      <c r="F43" s="53">
        <v>298</v>
      </c>
      <c r="G43" s="53">
        <v>483</v>
      </c>
      <c r="H43" s="53">
        <v>7</v>
      </c>
      <c r="I43" s="53">
        <v>35</v>
      </c>
      <c r="J43" s="53">
        <v>6</v>
      </c>
      <c r="K43" s="53">
        <v>1</v>
      </c>
      <c r="L43" s="53">
        <v>28</v>
      </c>
      <c r="M43" s="53">
        <v>0</v>
      </c>
    </row>
    <row r="44" spans="1:13" ht="15.9" customHeight="1" x14ac:dyDescent="0.35">
      <c r="A44" s="14">
        <v>2022</v>
      </c>
      <c r="B44" s="14">
        <v>39</v>
      </c>
      <c r="C44" s="15">
        <v>44830</v>
      </c>
      <c r="D44" s="57">
        <v>1250</v>
      </c>
      <c r="E44" s="53">
        <v>281</v>
      </c>
      <c r="F44" s="53">
        <v>405</v>
      </c>
      <c r="G44" s="53">
        <v>555</v>
      </c>
      <c r="H44" s="53">
        <v>9</v>
      </c>
      <c r="I44" s="53">
        <v>45</v>
      </c>
      <c r="J44" s="53">
        <v>6</v>
      </c>
      <c r="K44" s="53">
        <v>3</v>
      </c>
      <c r="L44" s="53">
        <v>36</v>
      </c>
      <c r="M44" s="53">
        <v>0</v>
      </c>
    </row>
    <row r="45" spans="1:13" ht="15.9" customHeight="1" x14ac:dyDescent="0.35">
      <c r="A45" s="14">
        <v>2022</v>
      </c>
      <c r="B45" s="14">
        <v>40</v>
      </c>
      <c r="C45" s="15">
        <v>44837</v>
      </c>
      <c r="D45" s="57">
        <v>1296</v>
      </c>
      <c r="E45" s="53">
        <v>262</v>
      </c>
      <c r="F45" s="53">
        <v>386</v>
      </c>
      <c r="G45" s="53">
        <v>642</v>
      </c>
      <c r="H45" s="53">
        <v>6</v>
      </c>
      <c r="I45" s="53">
        <v>37</v>
      </c>
      <c r="J45" s="53">
        <v>6</v>
      </c>
      <c r="K45" s="53">
        <v>5</v>
      </c>
      <c r="L45" s="53">
        <v>26</v>
      </c>
      <c r="M45" s="53">
        <v>0</v>
      </c>
    </row>
    <row r="46" spans="1:13" ht="15.9" customHeight="1" x14ac:dyDescent="0.35">
      <c r="A46" s="14">
        <v>2022</v>
      </c>
      <c r="B46" s="14">
        <v>41</v>
      </c>
      <c r="C46" s="15">
        <v>44844</v>
      </c>
      <c r="D46" s="57">
        <v>1264</v>
      </c>
      <c r="E46" s="53">
        <v>255</v>
      </c>
      <c r="F46" s="53">
        <v>382</v>
      </c>
      <c r="G46" s="53">
        <v>622</v>
      </c>
      <c r="H46" s="53">
        <v>5</v>
      </c>
      <c r="I46" s="53">
        <v>52</v>
      </c>
      <c r="J46" s="53">
        <v>7</v>
      </c>
      <c r="K46" s="53">
        <v>2</v>
      </c>
      <c r="L46" s="53">
        <v>43</v>
      </c>
      <c r="M46" s="53">
        <v>0</v>
      </c>
    </row>
    <row r="47" spans="1:13" ht="15.9" customHeight="1" x14ac:dyDescent="0.35">
      <c r="A47" s="14">
        <v>2022</v>
      </c>
      <c r="B47" s="14">
        <v>42</v>
      </c>
      <c r="C47" s="15">
        <v>44851</v>
      </c>
      <c r="D47" s="57">
        <v>1243</v>
      </c>
      <c r="E47" s="53">
        <v>270</v>
      </c>
      <c r="F47" s="53">
        <v>369</v>
      </c>
      <c r="G47" s="53">
        <v>599</v>
      </c>
      <c r="H47" s="53">
        <v>5</v>
      </c>
      <c r="I47" s="53">
        <v>42</v>
      </c>
      <c r="J47" s="53">
        <v>6</v>
      </c>
      <c r="K47" s="53">
        <v>2</v>
      </c>
      <c r="L47" s="53">
        <v>34</v>
      </c>
      <c r="M47" s="53">
        <v>0</v>
      </c>
    </row>
    <row r="48" spans="1:13" ht="15.9" customHeight="1" x14ac:dyDescent="0.35">
      <c r="A48" s="14">
        <v>2022</v>
      </c>
      <c r="B48" s="14">
        <v>43</v>
      </c>
      <c r="C48" s="15">
        <v>44858</v>
      </c>
      <c r="D48" s="57">
        <v>1290</v>
      </c>
      <c r="E48" s="53">
        <v>279</v>
      </c>
      <c r="F48" s="53">
        <v>396</v>
      </c>
      <c r="G48" s="53">
        <v>610</v>
      </c>
      <c r="H48" s="53">
        <v>5</v>
      </c>
      <c r="I48" s="53">
        <v>49</v>
      </c>
      <c r="J48" s="53">
        <v>6</v>
      </c>
      <c r="K48" s="53">
        <v>2</v>
      </c>
      <c r="L48" s="53">
        <v>41</v>
      </c>
      <c r="M48" s="53">
        <v>0</v>
      </c>
    </row>
    <row r="49" spans="1:13" ht="15.9" customHeight="1" x14ac:dyDescent="0.35">
      <c r="A49" s="14">
        <v>2022</v>
      </c>
      <c r="B49" s="14">
        <v>44</v>
      </c>
      <c r="C49" s="15">
        <v>44865</v>
      </c>
      <c r="D49" s="57">
        <v>1278</v>
      </c>
      <c r="E49" s="53">
        <v>272</v>
      </c>
      <c r="F49" s="53">
        <v>416</v>
      </c>
      <c r="G49" s="53">
        <v>586</v>
      </c>
      <c r="H49" s="53">
        <v>4</v>
      </c>
      <c r="I49" s="53">
        <v>47</v>
      </c>
      <c r="J49" s="53">
        <v>4</v>
      </c>
      <c r="K49" s="53">
        <v>0</v>
      </c>
      <c r="L49" s="53">
        <v>43</v>
      </c>
      <c r="M49" s="53">
        <v>0</v>
      </c>
    </row>
    <row r="50" spans="1:13" ht="15.9" customHeight="1" x14ac:dyDescent="0.35">
      <c r="A50" s="14">
        <v>2022</v>
      </c>
      <c r="B50" s="14">
        <v>45</v>
      </c>
      <c r="C50" s="15">
        <v>44872</v>
      </c>
      <c r="D50" s="57">
        <v>1235</v>
      </c>
      <c r="E50" s="53">
        <v>247</v>
      </c>
      <c r="F50" s="53">
        <v>399</v>
      </c>
      <c r="G50" s="53">
        <v>581</v>
      </c>
      <c r="H50" s="53">
        <v>8</v>
      </c>
      <c r="I50" s="53">
        <v>48</v>
      </c>
      <c r="J50" s="53">
        <v>3</v>
      </c>
      <c r="K50" s="53">
        <v>1</v>
      </c>
      <c r="L50" s="53">
        <v>44</v>
      </c>
      <c r="M50" s="53">
        <v>0</v>
      </c>
    </row>
    <row r="51" spans="1:13" ht="15.9" customHeight="1" x14ac:dyDescent="0.35">
      <c r="A51" s="14">
        <v>2022</v>
      </c>
      <c r="B51" s="14">
        <v>46</v>
      </c>
      <c r="C51" s="15">
        <v>44879</v>
      </c>
      <c r="D51" s="57">
        <v>1291</v>
      </c>
      <c r="E51" s="53">
        <v>278</v>
      </c>
      <c r="F51" s="53">
        <v>425</v>
      </c>
      <c r="G51" s="53">
        <v>581</v>
      </c>
      <c r="H51" s="53">
        <v>7</v>
      </c>
      <c r="I51" s="53">
        <v>42</v>
      </c>
      <c r="J51" s="53">
        <v>3</v>
      </c>
      <c r="K51" s="53">
        <v>3</v>
      </c>
      <c r="L51" s="53">
        <v>36</v>
      </c>
      <c r="M51" s="53">
        <v>0</v>
      </c>
    </row>
    <row r="52" spans="1:13" ht="15.9" customHeight="1" x14ac:dyDescent="0.35">
      <c r="A52" s="14">
        <v>2022</v>
      </c>
      <c r="B52" s="14">
        <v>47</v>
      </c>
      <c r="C52" s="15">
        <v>44886</v>
      </c>
      <c r="D52" s="57">
        <v>1271</v>
      </c>
      <c r="E52" s="53">
        <v>268</v>
      </c>
      <c r="F52" s="53">
        <v>396</v>
      </c>
      <c r="G52" s="53">
        <v>598</v>
      </c>
      <c r="H52" s="53">
        <v>9</v>
      </c>
      <c r="I52" s="53">
        <v>40</v>
      </c>
      <c r="J52" s="53">
        <v>7</v>
      </c>
      <c r="K52" s="53">
        <v>4</v>
      </c>
      <c r="L52" s="53">
        <v>29</v>
      </c>
      <c r="M52" s="53">
        <v>0</v>
      </c>
    </row>
    <row r="53" spans="1:13" ht="15.9" customHeight="1" x14ac:dyDescent="0.35">
      <c r="A53" s="14">
        <v>2022</v>
      </c>
      <c r="B53" s="14">
        <v>48</v>
      </c>
      <c r="C53" s="15">
        <v>44893</v>
      </c>
      <c r="D53" s="57">
        <v>1239</v>
      </c>
      <c r="E53" s="53">
        <v>257</v>
      </c>
      <c r="F53" s="53">
        <v>439</v>
      </c>
      <c r="G53" s="53">
        <v>535</v>
      </c>
      <c r="H53" s="53">
        <v>8</v>
      </c>
      <c r="I53" s="53">
        <v>44</v>
      </c>
      <c r="J53" s="53">
        <v>8</v>
      </c>
      <c r="K53" s="53">
        <v>5</v>
      </c>
      <c r="L53" s="53">
        <v>31</v>
      </c>
      <c r="M53" s="53">
        <v>0</v>
      </c>
    </row>
    <row r="54" spans="1:13" ht="15.9" customHeight="1" x14ac:dyDescent="0.35">
      <c r="A54" s="14">
        <v>2022</v>
      </c>
      <c r="B54" s="14">
        <v>49</v>
      </c>
      <c r="C54" s="15">
        <v>44900</v>
      </c>
      <c r="D54" s="57">
        <v>1301</v>
      </c>
      <c r="E54" s="53">
        <v>296</v>
      </c>
      <c r="F54" s="53">
        <v>400</v>
      </c>
      <c r="G54" s="53">
        <v>602</v>
      </c>
      <c r="H54" s="53">
        <v>3</v>
      </c>
      <c r="I54" s="53">
        <v>42</v>
      </c>
      <c r="J54" s="53">
        <v>6</v>
      </c>
      <c r="K54" s="53">
        <v>3</v>
      </c>
      <c r="L54" s="53">
        <v>33</v>
      </c>
      <c r="M54" s="53">
        <v>0</v>
      </c>
    </row>
    <row r="55" spans="1:13" ht="15.9" customHeight="1" x14ac:dyDescent="0.35">
      <c r="A55" s="14">
        <v>2022</v>
      </c>
      <c r="B55" s="14">
        <v>50</v>
      </c>
      <c r="C55" s="15">
        <v>44907</v>
      </c>
      <c r="D55" s="57">
        <v>1321</v>
      </c>
      <c r="E55" s="53">
        <v>267</v>
      </c>
      <c r="F55" s="53">
        <v>426</v>
      </c>
      <c r="G55" s="53">
        <v>624</v>
      </c>
      <c r="H55" s="53">
        <v>4</v>
      </c>
      <c r="I55" s="53">
        <v>39</v>
      </c>
      <c r="J55" s="53">
        <v>2</v>
      </c>
      <c r="K55" s="53">
        <v>3</v>
      </c>
      <c r="L55" s="53">
        <v>34</v>
      </c>
      <c r="M55" s="53">
        <v>0</v>
      </c>
    </row>
    <row r="56" spans="1:13" ht="15.9" customHeight="1" x14ac:dyDescent="0.35">
      <c r="A56" s="14">
        <v>2022</v>
      </c>
      <c r="B56" s="14">
        <v>51</v>
      </c>
      <c r="C56" s="15">
        <v>44914</v>
      </c>
      <c r="D56" s="57">
        <v>1611</v>
      </c>
      <c r="E56" s="53">
        <v>380</v>
      </c>
      <c r="F56" s="53">
        <v>467</v>
      </c>
      <c r="G56" s="53">
        <v>752</v>
      </c>
      <c r="H56" s="53">
        <v>12</v>
      </c>
      <c r="I56" s="53">
        <v>65</v>
      </c>
      <c r="J56" s="53">
        <v>16</v>
      </c>
      <c r="K56" s="53">
        <v>2</v>
      </c>
      <c r="L56" s="53">
        <v>47</v>
      </c>
      <c r="M56" s="53">
        <v>0</v>
      </c>
    </row>
    <row r="57" spans="1:13" ht="15.9" customHeight="1" x14ac:dyDescent="0.35">
      <c r="A57" s="14">
        <v>2022</v>
      </c>
      <c r="B57" s="14">
        <v>52</v>
      </c>
      <c r="C57" s="15">
        <v>44921</v>
      </c>
      <c r="D57" s="57">
        <v>1198</v>
      </c>
      <c r="E57" s="53">
        <v>277</v>
      </c>
      <c r="F57" s="53">
        <v>399</v>
      </c>
      <c r="G57" s="53">
        <v>514</v>
      </c>
      <c r="H57" s="53">
        <v>8</v>
      </c>
      <c r="I57" s="53">
        <v>69</v>
      </c>
      <c r="J57" s="53">
        <v>17</v>
      </c>
      <c r="K57" s="53">
        <v>3</v>
      </c>
      <c r="L57" s="53">
        <v>48</v>
      </c>
      <c r="M57" s="53">
        <v>1</v>
      </c>
    </row>
  </sheetData>
  <hyperlinks>
    <hyperlink ref="A4" location="Contents!A1" display="Back to table of contents" xr:uid="{00000000-0004-0000-0900-000000000000}"/>
  </hyperlinks>
  <pageMargins left="0.7" right="0.7" top="0.75" bottom="0.75" header="0.3" footer="0.3"/>
  <pageSetup paperSize="9"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278"/>
  <sheetViews>
    <sheetView zoomScaleNormal="100" workbookViewId="0"/>
  </sheetViews>
  <sheetFormatPr defaultColWidth="9.08984375" defaultRowHeight="15.5" x14ac:dyDescent="0.35"/>
  <cols>
    <col min="1" max="1" width="18.81640625" style="5" customWidth="1"/>
    <col min="2" max="12" width="16.6328125" style="5" customWidth="1"/>
    <col min="13" max="16" width="16.6328125" style="17" customWidth="1"/>
    <col min="17" max="18" width="16.6328125" style="5" customWidth="1"/>
    <col min="19" max="19" width="16.6328125" style="17" customWidth="1"/>
    <col min="20" max="22" width="16.6328125" style="5" customWidth="1"/>
    <col min="23" max="23" width="9.08984375" style="5"/>
    <col min="24" max="16384" width="9.08984375" style="11"/>
  </cols>
  <sheetData>
    <row r="1" spans="1:23" s="5" customFormat="1" x14ac:dyDescent="0.35">
      <c r="A1" s="4" t="s">
        <v>161</v>
      </c>
      <c r="M1" s="17"/>
      <c r="N1" s="17"/>
      <c r="O1" s="17"/>
      <c r="P1" s="17"/>
      <c r="S1" s="17"/>
    </row>
    <row r="2" spans="1:23" s="5" customFormat="1" x14ac:dyDescent="0.35">
      <c r="A2" s="6" t="s">
        <v>145</v>
      </c>
      <c r="M2" s="17"/>
      <c r="N2" s="17"/>
      <c r="O2" s="17"/>
      <c r="P2" s="17"/>
      <c r="S2" s="17"/>
    </row>
    <row r="3" spans="1:23" s="5" customFormat="1" x14ac:dyDescent="0.35">
      <c r="A3" s="6" t="s">
        <v>59</v>
      </c>
      <c r="M3" s="17"/>
      <c r="N3" s="17"/>
      <c r="O3" s="17"/>
      <c r="P3" s="17"/>
      <c r="S3" s="17"/>
    </row>
    <row r="4" spans="1:23" s="5" customFormat="1" ht="30" customHeight="1" x14ac:dyDescent="0.35">
      <c r="A4" s="7" t="s">
        <v>53</v>
      </c>
      <c r="M4" s="17"/>
      <c r="N4" s="17"/>
      <c r="O4" s="17"/>
      <c r="P4" s="17"/>
      <c r="S4" s="17"/>
    </row>
    <row r="5" spans="1:23" ht="42" customHeight="1" x14ac:dyDescent="0.35">
      <c r="A5" s="21" t="s">
        <v>174</v>
      </c>
      <c r="B5" s="22"/>
      <c r="E5" s="23"/>
      <c r="F5" s="23"/>
    </row>
    <row r="6" spans="1:23" s="59" customFormat="1" ht="62.5" thickBot="1" x14ac:dyDescent="0.4">
      <c r="A6" s="10" t="s">
        <v>62</v>
      </c>
      <c r="B6" s="13" t="s">
        <v>57</v>
      </c>
      <c r="C6" s="13" t="s">
        <v>84</v>
      </c>
      <c r="D6" s="9" t="s">
        <v>79</v>
      </c>
      <c r="E6" s="10" t="s">
        <v>128</v>
      </c>
      <c r="F6" s="10" t="s">
        <v>134</v>
      </c>
      <c r="G6" s="10" t="s">
        <v>80</v>
      </c>
      <c r="H6" s="10" t="s">
        <v>130</v>
      </c>
      <c r="I6" s="10" t="s">
        <v>131</v>
      </c>
      <c r="J6" s="10" t="s">
        <v>83</v>
      </c>
      <c r="K6" s="10" t="s">
        <v>132</v>
      </c>
      <c r="L6" s="10" t="s">
        <v>133</v>
      </c>
      <c r="M6" s="10" t="s">
        <v>142</v>
      </c>
      <c r="N6" s="10" t="s">
        <v>143</v>
      </c>
      <c r="O6" s="10" t="s">
        <v>144</v>
      </c>
      <c r="P6" s="10" t="s">
        <v>81</v>
      </c>
      <c r="Q6" s="10" t="s">
        <v>135</v>
      </c>
      <c r="R6" s="10" t="s">
        <v>136</v>
      </c>
      <c r="S6" s="10" t="s">
        <v>82</v>
      </c>
      <c r="T6" s="10" t="s">
        <v>86</v>
      </c>
      <c r="U6" s="10" t="s">
        <v>137</v>
      </c>
      <c r="V6" s="10" t="s">
        <v>138</v>
      </c>
    </row>
    <row r="7" spans="1:23" ht="30" customHeight="1" x14ac:dyDescent="0.35">
      <c r="A7" s="14">
        <v>2022</v>
      </c>
      <c r="B7" s="14">
        <v>1</v>
      </c>
      <c r="C7" s="15">
        <v>44564</v>
      </c>
      <c r="D7" s="57">
        <v>1231</v>
      </c>
      <c r="E7" s="53">
        <v>1391</v>
      </c>
      <c r="F7" s="53">
        <v>-160</v>
      </c>
      <c r="G7" s="53">
        <v>312</v>
      </c>
      <c r="H7" s="53">
        <v>344</v>
      </c>
      <c r="I7" s="53">
        <f>IFERROR(weekly_deaths_location_cause_and_excess_deaths[[#This Row],[Cancer deaths]]-weekly_deaths_location_cause_and_excess_deaths[[#This Row],[Cancer five year average]],"")</f>
        <v>-32</v>
      </c>
      <c r="J7" s="53">
        <v>130</v>
      </c>
      <c r="K7" s="53">
        <v>153</v>
      </c>
      <c r="L7" s="53">
        <f>IFERROR(weekly_deaths_location_cause_and_excess_deaths[[#This Row],[Dementia / Alzhemier''s deaths]]-weekly_deaths_location_cause_and_excess_deaths[[#This Row],[Dementia / Alzheimer''s five year average]],"")</f>
        <v>-23</v>
      </c>
      <c r="M7" s="24">
        <v>296</v>
      </c>
      <c r="N7" s="24">
        <v>339</v>
      </c>
      <c r="O7" s="24">
        <f>IFERROR(weekly_deaths_location_cause_and_excess_deaths[[#This Row],[Circulatory deaths]]-weekly_deaths_location_cause_and_excess_deaths[[#This Row],[Circulatory five year average]],"")</f>
        <v>-43</v>
      </c>
      <c r="P7" s="24">
        <v>147</v>
      </c>
      <c r="Q7" s="24">
        <v>193</v>
      </c>
      <c r="R7" s="24">
        <f>IFERROR(weekly_deaths_location_cause_and_excess_deaths[[#This Row],[Respiratory deaths]]-weekly_deaths_location_cause_and_excess_deaths[[#This Row],[Respiratory five year average]],"")</f>
        <v>-46</v>
      </c>
      <c r="S7" s="24">
        <v>54</v>
      </c>
      <c r="T7" s="24">
        <v>292</v>
      </c>
      <c r="U7" s="24">
        <v>294</v>
      </c>
      <c r="V7" s="24">
        <f>IFERROR(weekly_deaths_location_cause_and_excess_deaths[[#This Row],[Other causes]]-weekly_deaths_location_cause_and_excess_deaths[[#This Row],[Other causes five year average]],"")</f>
        <v>-2</v>
      </c>
      <c r="W7" s="11"/>
    </row>
    <row r="8" spans="1:23" x14ac:dyDescent="0.35">
      <c r="A8" s="14">
        <v>2022</v>
      </c>
      <c r="B8" s="14">
        <v>2</v>
      </c>
      <c r="C8" s="15">
        <v>44571</v>
      </c>
      <c r="D8" s="57">
        <v>1517</v>
      </c>
      <c r="E8" s="53">
        <v>1528</v>
      </c>
      <c r="F8" s="53">
        <v>-11</v>
      </c>
      <c r="G8" s="53">
        <v>331</v>
      </c>
      <c r="H8" s="53">
        <v>337</v>
      </c>
      <c r="I8" s="53">
        <f>IFERROR(weekly_deaths_location_cause_and_excess_deaths[[#This Row],[Cancer deaths]]-weekly_deaths_location_cause_and_excess_deaths[[#This Row],[Cancer five year average]],"")</f>
        <v>-6</v>
      </c>
      <c r="J8" s="53">
        <v>152</v>
      </c>
      <c r="K8" s="53">
        <v>162</v>
      </c>
      <c r="L8" s="53">
        <f>IFERROR(weekly_deaths_location_cause_and_excess_deaths[[#This Row],[Dementia / Alzhemier''s deaths]]-weekly_deaths_location_cause_and_excess_deaths[[#This Row],[Dementia / Alzheimer''s five year average]],"")</f>
        <v>-10</v>
      </c>
      <c r="M8" s="24">
        <v>417</v>
      </c>
      <c r="N8" s="24">
        <v>391</v>
      </c>
      <c r="O8" s="24">
        <f>IFERROR(weekly_deaths_location_cause_and_excess_deaths[[#This Row],[Circulatory deaths]]-weekly_deaths_location_cause_and_excess_deaths[[#This Row],[Circulatory five year average]],"")</f>
        <v>26</v>
      </c>
      <c r="P8" s="24">
        <v>154</v>
      </c>
      <c r="Q8" s="24">
        <v>233</v>
      </c>
      <c r="R8" s="24">
        <f>IFERROR(weekly_deaths_location_cause_and_excess_deaths[[#This Row],[Respiratory deaths]]-weekly_deaths_location_cause_and_excess_deaths[[#This Row],[Respiratory five year average]],"")</f>
        <v>-79</v>
      </c>
      <c r="S8" s="24">
        <v>100</v>
      </c>
      <c r="T8" s="24">
        <v>363</v>
      </c>
      <c r="U8" s="24">
        <v>339</v>
      </c>
      <c r="V8" s="24">
        <f>IFERROR(weekly_deaths_location_cause_and_excess_deaths[[#This Row],[Other causes]]-weekly_deaths_location_cause_and_excess_deaths[[#This Row],[Other causes five year average]],"")</f>
        <v>24</v>
      </c>
      <c r="W8" s="11"/>
    </row>
    <row r="9" spans="1:23" x14ac:dyDescent="0.35">
      <c r="A9" s="14">
        <v>2022</v>
      </c>
      <c r="B9" s="14">
        <v>3</v>
      </c>
      <c r="C9" s="15">
        <v>44578</v>
      </c>
      <c r="D9" s="57">
        <v>1347</v>
      </c>
      <c r="E9" s="53">
        <v>1396</v>
      </c>
      <c r="F9" s="53">
        <v>-49</v>
      </c>
      <c r="G9" s="53">
        <v>308</v>
      </c>
      <c r="H9" s="53">
        <v>317</v>
      </c>
      <c r="I9" s="53">
        <f>IFERROR(weekly_deaths_location_cause_and_excess_deaths[[#This Row],[Cancer deaths]]-weekly_deaths_location_cause_and_excess_deaths[[#This Row],[Cancer five year average]],"")</f>
        <v>-9</v>
      </c>
      <c r="J9" s="53">
        <v>149</v>
      </c>
      <c r="K9" s="53">
        <v>151</v>
      </c>
      <c r="L9" s="53">
        <f>IFERROR(weekly_deaths_location_cause_and_excess_deaths[[#This Row],[Dementia / Alzhemier''s deaths]]-weekly_deaths_location_cause_and_excess_deaths[[#This Row],[Dementia / Alzheimer''s five year average]],"")</f>
        <v>-2</v>
      </c>
      <c r="M9" s="24">
        <v>337</v>
      </c>
      <c r="N9" s="24">
        <v>352</v>
      </c>
      <c r="O9" s="24">
        <f>IFERROR(weekly_deaths_location_cause_and_excess_deaths[[#This Row],[Circulatory deaths]]-weekly_deaths_location_cause_and_excess_deaths[[#This Row],[Circulatory five year average]],"")</f>
        <v>-15</v>
      </c>
      <c r="P9" s="24">
        <v>115</v>
      </c>
      <c r="Q9" s="24">
        <v>195</v>
      </c>
      <c r="R9" s="24">
        <f>IFERROR(weekly_deaths_location_cause_and_excess_deaths[[#This Row],[Respiratory deaths]]-weekly_deaths_location_cause_and_excess_deaths[[#This Row],[Respiratory five year average]],"")</f>
        <v>-80</v>
      </c>
      <c r="S9" s="24">
        <v>102</v>
      </c>
      <c r="T9" s="24">
        <v>336</v>
      </c>
      <c r="U9" s="24">
        <v>302</v>
      </c>
      <c r="V9" s="24">
        <f>IFERROR(weekly_deaths_location_cause_and_excess_deaths[[#This Row],[Other causes]]-weekly_deaths_location_cause_and_excess_deaths[[#This Row],[Other causes five year average]],"")</f>
        <v>34</v>
      </c>
      <c r="W9" s="11"/>
    </row>
    <row r="10" spans="1:23" x14ac:dyDescent="0.35">
      <c r="A10" s="14">
        <v>2022</v>
      </c>
      <c r="B10" s="14">
        <v>4</v>
      </c>
      <c r="C10" s="15">
        <v>44585</v>
      </c>
      <c r="D10" s="57">
        <v>1261</v>
      </c>
      <c r="E10" s="53">
        <v>1361</v>
      </c>
      <c r="F10" s="53">
        <v>-100</v>
      </c>
      <c r="G10" s="53">
        <v>303</v>
      </c>
      <c r="H10" s="53">
        <v>322</v>
      </c>
      <c r="I10" s="53">
        <f>IFERROR(weekly_deaths_location_cause_and_excess_deaths[[#This Row],[Cancer deaths]]-weekly_deaths_location_cause_and_excess_deaths[[#This Row],[Cancer five year average]],"")</f>
        <v>-19</v>
      </c>
      <c r="J10" s="53">
        <v>128</v>
      </c>
      <c r="K10" s="53">
        <v>146</v>
      </c>
      <c r="L10" s="53">
        <f>IFERROR(weekly_deaths_location_cause_and_excess_deaths[[#This Row],[Dementia / Alzhemier''s deaths]]-weekly_deaths_location_cause_and_excess_deaths[[#This Row],[Dementia / Alzheimer''s five year average]],"")</f>
        <v>-18</v>
      </c>
      <c r="M10" s="24">
        <v>324</v>
      </c>
      <c r="N10" s="24">
        <v>333</v>
      </c>
      <c r="O10" s="24">
        <f>IFERROR(weekly_deaths_location_cause_and_excess_deaths[[#This Row],[Circulatory deaths]]-weekly_deaths_location_cause_and_excess_deaths[[#This Row],[Circulatory five year average]],"")</f>
        <v>-9</v>
      </c>
      <c r="P10" s="24">
        <v>117</v>
      </c>
      <c r="Q10" s="24">
        <v>181</v>
      </c>
      <c r="R10" s="24">
        <f>IFERROR(weekly_deaths_location_cause_and_excess_deaths[[#This Row],[Respiratory deaths]]-weekly_deaths_location_cause_and_excess_deaths[[#This Row],[Respiratory five year average]],"")</f>
        <v>-64</v>
      </c>
      <c r="S10" s="24">
        <v>79</v>
      </c>
      <c r="T10" s="24">
        <v>310</v>
      </c>
      <c r="U10" s="24">
        <v>301</v>
      </c>
      <c r="V10" s="24">
        <f>IFERROR(weekly_deaths_location_cause_and_excess_deaths[[#This Row],[Other causes]]-weekly_deaths_location_cause_and_excess_deaths[[#This Row],[Other causes five year average]],"")</f>
        <v>9</v>
      </c>
      <c r="W10" s="11"/>
    </row>
    <row r="11" spans="1:23" x14ac:dyDescent="0.35">
      <c r="A11" s="14">
        <v>2022</v>
      </c>
      <c r="B11" s="14">
        <v>5</v>
      </c>
      <c r="C11" s="15">
        <v>44592</v>
      </c>
      <c r="D11" s="57">
        <v>1260</v>
      </c>
      <c r="E11" s="53">
        <v>1324</v>
      </c>
      <c r="F11" s="53">
        <v>-64</v>
      </c>
      <c r="G11" s="53">
        <v>340</v>
      </c>
      <c r="H11" s="53">
        <v>317</v>
      </c>
      <c r="I11" s="53">
        <f>IFERROR(weekly_deaths_location_cause_and_excess_deaths[[#This Row],[Cancer deaths]]-weekly_deaths_location_cause_and_excess_deaths[[#This Row],[Cancer five year average]],"")</f>
        <v>23</v>
      </c>
      <c r="J11" s="53">
        <v>128</v>
      </c>
      <c r="K11" s="53">
        <v>151</v>
      </c>
      <c r="L11" s="53">
        <f>IFERROR(weekly_deaths_location_cause_and_excess_deaths[[#This Row],[Dementia / Alzhemier''s deaths]]-weekly_deaths_location_cause_and_excess_deaths[[#This Row],[Dementia / Alzheimer''s five year average]],"")</f>
        <v>-23</v>
      </c>
      <c r="M11" s="24">
        <v>317</v>
      </c>
      <c r="N11" s="24">
        <v>323</v>
      </c>
      <c r="O11" s="24">
        <f>IFERROR(weekly_deaths_location_cause_and_excess_deaths[[#This Row],[Circulatory deaths]]-weekly_deaths_location_cause_and_excess_deaths[[#This Row],[Circulatory five year average]],"")</f>
        <v>-6</v>
      </c>
      <c r="P11" s="24">
        <v>107</v>
      </c>
      <c r="Q11" s="24">
        <v>164</v>
      </c>
      <c r="R11" s="24">
        <f>IFERROR(weekly_deaths_location_cause_and_excess_deaths[[#This Row],[Respiratory deaths]]-weekly_deaths_location_cause_and_excess_deaths[[#This Row],[Respiratory five year average]],"")</f>
        <v>-57</v>
      </c>
      <c r="S11" s="24">
        <v>76</v>
      </c>
      <c r="T11" s="24">
        <v>292</v>
      </c>
      <c r="U11" s="24">
        <v>304</v>
      </c>
      <c r="V11" s="24">
        <f>IFERROR(weekly_deaths_location_cause_and_excess_deaths[[#This Row],[Other causes]]-weekly_deaths_location_cause_and_excess_deaths[[#This Row],[Other causes five year average]],"")</f>
        <v>-12</v>
      </c>
      <c r="W11" s="11"/>
    </row>
    <row r="12" spans="1:23" x14ac:dyDescent="0.35">
      <c r="A12" s="14">
        <v>2022</v>
      </c>
      <c r="B12" s="14">
        <v>6</v>
      </c>
      <c r="C12" s="15">
        <v>44599</v>
      </c>
      <c r="D12" s="57">
        <v>1238</v>
      </c>
      <c r="E12" s="53">
        <v>1267</v>
      </c>
      <c r="F12" s="53">
        <v>-29</v>
      </c>
      <c r="G12" s="53">
        <v>303</v>
      </c>
      <c r="H12" s="53">
        <v>319</v>
      </c>
      <c r="I12" s="53">
        <f>IFERROR(weekly_deaths_location_cause_and_excess_deaths[[#This Row],[Cancer deaths]]-weekly_deaths_location_cause_and_excess_deaths[[#This Row],[Cancer five year average]],"")</f>
        <v>-16</v>
      </c>
      <c r="J12" s="53">
        <v>133</v>
      </c>
      <c r="K12" s="53">
        <v>139</v>
      </c>
      <c r="L12" s="53">
        <f>IFERROR(weekly_deaths_location_cause_and_excess_deaths[[#This Row],[Dementia / Alzhemier''s deaths]]-weekly_deaths_location_cause_and_excess_deaths[[#This Row],[Dementia / Alzheimer''s five year average]],"")</f>
        <v>-6</v>
      </c>
      <c r="M12" s="24">
        <v>324</v>
      </c>
      <c r="N12" s="24">
        <v>310</v>
      </c>
      <c r="O12" s="24">
        <f>IFERROR(weekly_deaths_location_cause_and_excess_deaths[[#This Row],[Circulatory deaths]]-weekly_deaths_location_cause_and_excess_deaths[[#This Row],[Circulatory five year average]],"")</f>
        <v>14</v>
      </c>
      <c r="P12" s="24">
        <v>121</v>
      </c>
      <c r="Q12" s="24">
        <v>162</v>
      </c>
      <c r="R12" s="24">
        <f>IFERROR(weekly_deaths_location_cause_and_excess_deaths[[#This Row],[Respiratory deaths]]-weekly_deaths_location_cause_and_excess_deaths[[#This Row],[Respiratory five year average]],"")</f>
        <v>-41</v>
      </c>
      <c r="S12" s="24">
        <v>44</v>
      </c>
      <c r="T12" s="24">
        <v>313</v>
      </c>
      <c r="U12" s="24">
        <v>284</v>
      </c>
      <c r="V12" s="24">
        <f>IFERROR(weekly_deaths_location_cause_and_excess_deaths[[#This Row],[Other causes]]-weekly_deaths_location_cause_and_excess_deaths[[#This Row],[Other causes five year average]],"")</f>
        <v>29</v>
      </c>
      <c r="W12" s="11"/>
    </row>
    <row r="13" spans="1:23" x14ac:dyDescent="0.35">
      <c r="A13" s="14">
        <v>2022</v>
      </c>
      <c r="B13" s="14">
        <v>7</v>
      </c>
      <c r="C13" s="15">
        <v>44606</v>
      </c>
      <c r="D13" s="57">
        <v>1158</v>
      </c>
      <c r="E13" s="53">
        <v>1272</v>
      </c>
      <c r="F13" s="53">
        <v>-114</v>
      </c>
      <c r="G13" s="53">
        <v>303</v>
      </c>
      <c r="H13" s="53">
        <v>318</v>
      </c>
      <c r="I13" s="53">
        <f>IFERROR(weekly_deaths_location_cause_and_excess_deaths[[#This Row],[Cancer deaths]]-weekly_deaths_location_cause_and_excess_deaths[[#This Row],[Cancer five year average]],"")</f>
        <v>-15</v>
      </c>
      <c r="J13" s="53">
        <v>120</v>
      </c>
      <c r="K13" s="53">
        <v>132</v>
      </c>
      <c r="L13" s="53">
        <f>IFERROR(weekly_deaths_location_cause_and_excess_deaths[[#This Row],[Dementia / Alzhemier''s deaths]]-weekly_deaths_location_cause_and_excess_deaths[[#This Row],[Dementia / Alzheimer''s five year average]],"")</f>
        <v>-12</v>
      </c>
      <c r="M13" s="24">
        <v>297</v>
      </c>
      <c r="N13" s="24">
        <v>324</v>
      </c>
      <c r="O13" s="24">
        <f>IFERROR(weekly_deaths_location_cause_and_excess_deaths[[#This Row],[Circulatory deaths]]-weekly_deaths_location_cause_and_excess_deaths[[#This Row],[Circulatory five year average]],"")</f>
        <v>-27</v>
      </c>
      <c r="P13" s="24">
        <v>109</v>
      </c>
      <c r="Q13" s="24">
        <v>155</v>
      </c>
      <c r="R13" s="24">
        <f>IFERROR(weekly_deaths_location_cause_and_excess_deaths[[#This Row],[Respiratory deaths]]-weekly_deaths_location_cause_and_excess_deaths[[#This Row],[Respiratory five year average]],"")</f>
        <v>-46</v>
      </c>
      <c r="S13" s="24">
        <v>48</v>
      </c>
      <c r="T13" s="24">
        <v>281</v>
      </c>
      <c r="U13" s="24">
        <v>293</v>
      </c>
      <c r="V13" s="24">
        <f>IFERROR(weekly_deaths_location_cause_and_excess_deaths[[#This Row],[Other causes]]-weekly_deaths_location_cause_and_excess_deaths[[#This Row],[Other causes five year average]],"")</f>
        <v>-12</v>
      </c>
      <c r="W13" s="11"/>
    </row>
    <row r="14" spans="1:23" x14ac:dyDescent="0.35">
      <c r="A14" s="14">
        <v>2022</v>
      </c>
      <c r="B14" s="14">
        <v>8</v>
      </c>
      <c r="C14" s="15">
        <v>44613</v>
      </c>
      <c r="D14" s="57">
        <v>1190</v>
      </c>
      <c r="E14" s="53">
        <v>1248</v>
      </c>
      <c r="F14" s="53">
        <v>-58</v>
      </c>
      <c r="G14" s="53">
        <v>314</v>
      </c>
      <c r="H14" s="53">
        <v>315</v>
      </c>
      <c r="I14" s="53">
        <f>IFERROR(weekly_deaths_location_cause_and_excess_deaths[[#This Row],[Cancer deaths]]-weekly_deaths_location_cause_and_excess_deaths[[#This Row],[Cancer five year average]],"")</f>
        <v>-1</v>
      </c>
      <c r="J14" s="53">
        <v>102</v>
      </c>
      <c r="K14" s="53">
        <v>132</v>
      </c>
      <c r="L14" s="53">
        <f>IFERROR(weekly_deaths_location_cause_and_excess_deaths[[#This Row],[Dementia / Alzhemier''s deaths]]-weekly_deaths_location_cause_and_excess_deaths[[#This Row],[Dementia / Alzheimer''s five year average]],"")</f>
        <v>-30</v>
      </c>
      <c r="M14" s="24">
        <v>314</v>
      </c>
      <c r="N14" s="24">
        <v>314</v>
      </c>
      <c r="O14" s="24">
        <f>IFERROR(weekly_deaths_location_cause_and_excess_deaths[[#This Row],[Circulatory deaths]]-weekly_deaths_location_cause_and_excess_deaths[[#This Row],[Circulatory five year average]],"")</f>
        <v>0</v>
      </c>
      <c r="P14" s="24">
        <v>117</v>
      </c>
      <c r="Q14" s="24">
        <v>160</v>
      </c>
      <c r="R14" s="24">
        <f>IFERROR(weekly_deaths_location_cause_and_excess_deaths[[#This Row],[Respiratory deaths]]-weekly_deaths_location_cause_and_excess_deaths[[#This Row],[Respiratory five year average]],"")</f>
        <v>-43</v>
      </c>
      <c r="S14" s="24">
        <v>48</v>
      </c>
      <c r="T14" s="24">
        <v>295</v>
      </c>
      <c r="U14" s="24">
        <v>288</v>
      </c>
      <c r="V14" s="24">
        <f>IFERROR(weekly_deaths_location_cause_and_excess_deaths[[#This Row],[Other causes]]-weekly_deaths_location_cause_and_excess_deaths[[#This Row],[Other causes five year average]],"")</f>
        <v>7</v>
      </c>
      <c r="W14" s="11"/>
    </row>
    <row r="15" spans="1:23" x14ac:dyDescent="0.35">
      <c r="A15" s="14">
        <v>2022</v>
      </c>
      <c r="B15" s="14">
        <v>9</v>
      </c>
      <c r="C15" s="15">
        <v>44620</v>
      </c>
      <c r="D15" s="57">
        <v>1192</v>
      </c>
      <c r="E15" s="53">
        <v>1144</v>
      </c>
      <c r="F15" s="53">
        <v>48</v>
      </c>
      <c r="G15" s="53">
        <v>304</v>
      </c>
      <c r="H15" s="53">
        <v>297</v>
      </c>
      <c r="I15" s="53">
        <f>IFERROR(weekly_deaths_location_cause_and_excess_deaths[[#This Row],[Cancer deaths]]-weekly_deaths_location_cause_and_excess_deaths[[#This Row],[Cancer five year average]],"")</f>
        <v>7</v>
      </c>
      <c r="J15" s="53">
        <v>122</v>
      </c>
      <c r="K15" s="53">
        <v>123</v>
      </c>
      <c r="L15" s="53">
        <f>IFERROR(weekly_deaths_location_cause_and_excess_deaths[[#This Row],[Dementia / Alzhemier''s deaths]]-weekly_deaths_location_cause_and_excess_deaths[[#This Row],[Dementia / Alzheimer''s five year average]],"")</f>
        <v>-1</v>
      </c>
      <c r="M15" s="24">
        <v>301</v>
      </c>
      <c r="N15" s="24">
        <v>292</v>
      </c>
      <c r="O15" s="24">
        <f>IFERROR(weekly_deaths_location_cause_and_excess_deaths[[#This Row],[Circulatory deaths]]-weekly_deaths_location_cause_and_excess_deaths[[#This Row],[Circulatory five year average]],"")</f>
        <v>9</v>
      </c>
      <c r="P15" s="24">
        <v>108</v>
      </c>
      <c r="Q15" s="24">
        <v>151</v>
      </c>
      <c r="R15" s="24">
        <f>IFERROR(weekly_deaths_location_cause_and_excess_deaths[[#This Row],[Respiratory deaths]]-weekly_deaths_location_cause_and_excess_deaths[[#This Row],[Respiratory five year average]],"")</f>
        <v>-43</v>
      </c>
      <c r="S15" s="24">
        <v>65</v>
      </c>
      <c r="T15" s="24">
        <v>292</v>
      </c>
      <c r="U15" s="24">
        <v>257</v>
      </c>
      <c r="V15" s="24">
        <f>IFERROR(weekly_deaths_location_cause_and_excess_deaths[[#This Row],[Other causes]]-weekly_deaths_location_cause_and_excess_deaths[[#This Row],[Other causes five year average]],"")</f>
        <v>35</v>
      </c>
      <c r="W15" s="11"/>
    </row>
    <row r="16" spans="1:23" x14ac:dyDescent="0.35">
      <c r="A16" s="14">
        <v>2022</v>
      </c>
      <c r="B16" s="14">
        <v>10</v>
      </c>
      <c r="C16" s="15">
        <v>44627</v>
      </c>
      <c r="D16" s="57">
        <v>1222</v>
      </c>
      <c r="E16" s="53">
        <v>1219</v>
      </c>
      <c r="F16" s="53">
        <v>3</v>
      </c>
      <c r="G16" s="53">
        <v>298</v>
      </c>
      <c r="H16" s="53">
        <v>326</v>
      </c>
      <c r="I16" s="53">
        <f>IFERROR(weekly_deaths_location_cause_and_excess_deaths[[#This Row],[Cancer deaths]]-weekly_deaths_location_cause_and_excess_deaths[[#This Row],[Cancer five year average]],"")</f>
        <v>-28</v>
      </c>
      <c r="J16" s="53">
        <v>120</v>
      </c>
      <c r="K16" s="53">
        <v>129</v>
      </c>
      <c r="L16" s="53">
        <f>IFERROR(weekly_deaths_location_cause_and_excess_deaths[[#This Row],[Dementia / Alzhemier''s deaths]]-weekly_deaths_location_cause_and_excess_deaths[[#This Row],[Dementia / Alzheimer''s five year average]],"")</f>
        <v>-9</v>
      </c>
      <c r="M16" s="24">
        <v>325</v>
      </c>
      <c r="N16" s="24">
        <v>321</v>
      </c>
      <c r="O16" s="24">
        <f>IFERROR(weekly_deaths_location_cause_and_excess_deaths[[#This Row],[Circulatory deaths]]-weekly_deaths_location_cause_and_excess_deaths[[#This Row],[Circulatory five year average]],"")</f>
        <v>4</v>
      </c>
      <c r="P16" s="24">
        <v>110</v>
      </c>
      <c r="Q16" s="24">
        <v>143</v>
      </c>
      <c r="R16" s="24">
        <f>IFERROR(weekly_deaths_location_cause_and_excess_deaths[[#This Row],[Respiratory deaths]]-weekly_deaths_location_cause_and_excess_deaths[[#This Row],[Respiratory five year average]],"")</f>
        <v>-33</v>
      </c>
      <c r="S16" s="24">
        <v>65</v>
      </c>
      <c r="T16" s="24">
        <v>304</v>
      </c>
      <c r="U16" s="24">
        <v>285</v>
      </c>
      <c r="V16" s="24">
        <f>IFERROR(weekly_deaths_location_cause_and_excess_deaths[[#This Row],[Other causes]]-weekly_deaths_location_cause_and_excess_deaths[[#This Row],[Other causes five year average]],"")</f>
        <v>19</v>
      </c>
      <c r="W16" s="11"/>
    </row>
    <row r="17" spans="1:23" x14ac:dyDescent="0.35">
      <c r="A17" s="14">
        <v>2022</v>
      </c>
      <c r="B17" s="14">
        <v>11</v>
      </c>
      <c r="C17" s="15">
        <v>44634</v>
      </c>
      <c r="D17" s="57">
        <v>1267</v>
      </c>
      <c r="E17" s="53">
        <v>1152</v>
      </c>
      <c r="F17" s="53">
        <v>115</v>
      </c>
      <c r="G17" s="53">
        <v>306</v>
      </c>
      <c r="H17" s="53">
        <v>313</v>
      </c>
      <c r="I17" s="53">
        <f>IFERROR(weekly_deaths_location_cause_and_excess_deaths[[#This Row],[Cancer deaths]]-weekly_deaths_location_cause_and_excess_deaths[[#This Row],[Cancer five year average]],"")</f>
        <v>-7</v>
      </c>
      <c r="J17" s="53">
        <v>121</v>
      </c>
      <c r="K17" s="53">
        <v>120</v>
      </c>
      <c r="L17" s="53">
        <f>IFERROR(weekly_deaths_location_cause_and_excess_deaths[[#This Row],[Dementia / Alzhemier''s deaths]]-weekly_deaths_location_cause_and_excess_deaths[[#This Row],[Dementia / Alzheimer''s five year average]],"")</f>
        <v>1</v>
      </c>
      <c r="M17" s="24">
        <v>341</v>
      </c>
      <c r="N17" s="24">
        <v>300</v>
      </c>
      <c r="O17" s="24">
        <f>IFERROR(weekly_deaths_location_cause_and_excess_deaths[[#This Row],[Circulatory deaths]]-weekly_deaths_location_cause_and_excess_deaths[[#This Row],[Circulatory five year average]],"")</f>
        <v>41</v>
      </c>
      <c r="P17" s="24">
        <v>107</v>
      </c>
      <c r="Q17" s="24">
        <v>143</v>
      </c>
      <c r="R17" s="24">
        <f>IFERROR(weekly_deaths_location_cause_and_excess_deaths[[#This Row],[Respiratory deaths]]-weekly_deaths_location_cause_and_excess_deaths[[#This Row],[Respiratory five year average]],"")</f>
        <v>-36</v>
      </c>
      <c r="S17" s="24">
        <v>78</v>
      </c>
      <c r="T17" s="24">
        <v>314</v>
      </c>
      <c r="U17" s="24">
        <v>266</v>
      </c>
      <c r="V17" s="24">
        <f>IFERROR(weekly_deaths_location_cause_and_excess_deaths[[#This Row],[Other causes]]-weekly_deaths_location_cause_and_excess_deaths[[#This Row],[Other causes five year average]],"")</f>
        <v>48</v>
      </c>
      <c r="W17" s="11"/>
    </row>
    <row r="18" spans="1:23" x14ac:dyDescent="0.35">
      <c r="A18" s="14">
        <v>2022</v>
      </c>
      <c r="B18" s="14">
        <v>12</v>
      </c>
      <c r="C18" s="15">
        <v>44641</v>
      </c>
      <c r="D18" s="57">
        <v>1248</v>
      </c>
      <c r="E18" s="53">
        <v>1110</v>
      </c>
      <c r="F18" s="53">
        <v>138</v>
      </c>
      <c r="G18" s="53">
        <v>305</v>
      </c>
      <c r="H18" s="53">
        <v>301</v>
      </c>
      <c r="I18" s="53">
        <f>IFERROR(weekly_deaths_location_cause_and_excess_deaths[[#This Row],[Cancer deaths]]-weekly_deaths_location_cause_and_excess_deaths[[#This Row],[Cancer five year average]],"")</f>
        <v>4</v>
      </c>
      <c r="J18" s="53">
        <v>122</v>
      </c>
      <c r="K18" s="53">
        <v>115</v>
      </c>
      <c r="L18" s="53">
        <f>IFERROR(weekly_deaths_location_cause_and_excess_deaths[[#This Row],[Dementia / Alzhemier''s deaths]]-weekly_deaths_location_cause_and_excess_deaths[[#This Row],[Dementia / Alzheimer''s five year average]],"")</f>
        <v>7</v>
      </c>
      <c r="M18" s="24">
        <v>297</v>
      </c>
      <c r="N18" s="24">
        <v>294</v>
      </c>
      <c r="O18" s="24">
        <f>IFERROR(weekly_deaths_location_cause_and_excess_deaths[[#This Row],[Circulatory deaths]]-weekly_deaths_location_cause_and_excess_deaths[[#This Row],[Circulatory five year average]],"")</f>
        <v>3</v>
      </c>
      <c r="P18" s="24">
        <v>107</v>
      </c>
      <c r="Q18" s="24">
        <v>142</v>
      </c>
      <c r="R18" s="24">
        <f>IFERROR(weekly_deaths_location_cause_and_excess_deaths[[#This Row],[Respiratory deaths]]-weekly_deaths_location_cause_and_excess_deaths[[#This Row],[Respiratory five year average]],"")</f>
        <v>-35</v>
      </c>
      <c r="S18" s="24">
        <v>120</v>
      </c>
      <c r="T18" s="24">
        <v>297</v>
      </c>
      <c r="U18" s="24">
        <v>249</v>
      </c>
      <c r="V18" s="24">
        <f>IFERROR(weekly_deaths_location_cause_and_excess_deaths[[#This Row],[Other causes]]-weekly_deaths_location_cause_and_excess_deaths[[#This Row],[Other causes five year average]],"")</f>
        <v>48</v>
      </c>
      <c r="W18" s="11"/>
    </row>
    <row r="19" spans="1:23" x14ac:dyDescent="0.35">
      <c r="A19" s="14">
        <v>2022</v>
      </c>
      <c r="B19" s="14">
        <v>13</v>
      </c>
      <c r="C19" s="15">
        <v>44648</v>
      </c>
      <c r="D19" s="57">
        <v>1271</v>
      </c>
      <c r="E19" s="53">
        <v>1078</v>
      </c>
      <c r="F19" s="53">
        <v>193</v>
      </c>
      <c r="G19" s="53">
        <v>305</v>
      </c>
      <c r="H19" s="53">
        <v>295</v>
      </c>
      <c r="I19" s="53">
        <f>IFERROR(weekly_deaths_location_cause_and_excess_deaths[[#This Row],[Cancer deaths]]-weekly_deaths_location_cause_and_excess_deaths[[#This Row],[Cancer five year average]],"")</f>
        <v>10</v>
      </c>
      <c r="J19" s="53">
        <v>111</v>
      </c>
      <c r="K19" s="53">
        <v>118</v>
      </c>
      <c r="L19" s="53">
        <f>IFERROR(weekly_deaths_location_cause_and_excess_deaths[[#This Row],[Dementia / Alzhemier''s deaths]]-weekly_deaths_location_cause_and_excess_deaths[[#This Row],[Dementia / Alzheimer''s five year average]],"")</f>
        <v>-7</v>
      </c>
      <c r="M19" s="24">
        <v>332</v>
      </c>
      <c r="N19" s="24">
        <v>290</v>
      </c>
      <c r="O19" s="24">
        <f>IFERROR(weekly_deaths_location_cause_and_excess_deaths[[#This Row],[Circulatory deaths]]-weekly_deaths_location_cause_and_excess_deaths[[#This Row],[Circulatory five year average]],"")</f>
        <v>42</v>
      </c>
      <c r="P19" s="24">
        <v>118</v>
      </c>
      <c r="Q19" s="24">
        <v>125</v>
      </c>
      <c r="R19" s="24">
        <f>IFERROR(weekly_deaths_location_cause_and_excess_deaths[[#This Row],[Respiratory deaths]]-weekly_deaths_location_cause_and_excess_deaths[[#This Row],[Respiratory five year average]],"")</f>
        <v>-7</v>
      </c>
      <c r="S19" s="24">
        <v>99</v>
      </c>
      <c r="T19" s="24">
        <v>306</v>
      </c>
      <c r="U19" s="24">
        <v>246</v>
      </c>
      <c r="V19" s="24">
        <f>IFERROR(weekly_deaths_location_cause_and_excess_deaths[[#This Row],[Other causes]]-weekly_deaths_location_cause_and_excess_deaths[[#This Row],[Other causes five year average]],"")</f>
        <v>60</v>
      </c>
      <c r="W19" s="11"/>
    </row>
    <row r="20" spans="1:23" x14ac:dyDescent="0.35">
      <c r="A20" s="14">
        <v>2022</v>
      </c>
      <c r="B20" s="14">
        <v>14</v>
      </c>
      <c r="C20" s="15">
        <v>44655</v>
      </c>
      <c r="D20" s="57">
        <v>1236</v>
      </c>
      <c r="E20" s="53">
        <v>1102</v>
      </c>
      <c r="F20" s="53">
        <v>134</v>
      </c>
      <c r="G20" s="53">
        <v>307</v>
      </c>
      <c r="H20" s="53">
        <v>298</v>
      </c>
      <c r="I20" s="53">
        <f>IFERROR(weekly_deaths_location_cause_and_excess_deaths[[#This Row],[Cancer deaths]]-weekly_deaths_location_cause_and_excess_deaths[[#This Row],[Cancer five year average]],"")</f>
        <v>9</v>
      </c>
      <c r="J20" s="53">
        <v>140</v>
      </c>
      <c r="K20" s="53">
        <v>117</v>
      </c>
      <c r="L20" s="53">
        <f>IFERROR(weekly_deaths_location_cause_and_excess_deaths[[#This Row],[Dementia / Alzhemier''s deaths]]-weekly_deaths_location_cause_and_excess_deaths[[#This Row],[Dementia / Alzheimer''s five year average]],"")</f>
        <v>23</v>
      </c>
      <c r="M20" s="24">
        <v>290</v>
      </c>
      <c r="N20" s="24">
        <v>288</v>
      </c>
      <c r="O20" s="24">
        <f>IFERROR(weekly_deaths_location_cause_and_excess_deaths[[#This Row],[Circulatory deaths]]-weekly_deaths_location_cause_and_excess_deaths[[#This Row],[Circulatory five year average]],"")</f>
        <v>2</v>
      </c>
      <c r="P20" s="24">
        <v>107</v>
      </c>
      <c r="Q20" s="24">
        <v>130</v>
      </c>
      <c r="R20" s="24">
        <f>IFERROR(weekly_deaths_location_cause_and_excess_deaths[[#This Row],[Respiratory deaths]]-weekly_deaths_location_cause_and_excess_deaths[[#This Row],[Respiratory five year average]],"")</f>
        <v>-23</v>
      </c>
      <c r="S20" s="24">
        <v>87</v>
      </c>
      <c r="T20" s="24">
        <v>305</v>
      </c>
      <c r="U20" s="24">
        <v>264</v>
      </c>
      <c r="V20" s="24">
        <f>IFERROR(weekly_deaths_location_cause_and_excess_deaths[[#This Row],[Other causes]]-weekly_deaths_location_cause_and_excess_deaths[[#This Row],[Other causes five year average]],"")</f>
        <v>41</v>
      </c>
      <c r="W20" s="11"/>
    </row>
    <row r="21" spans="1:23" x14ac:dyDescent="0.35">
      <c r="A21" s="14">
        <v>2022</v>
      </c>
      <c r="B21" s="14">
        <v>15</v>
      </c>
      <c r="C21" s="15">
        <v>44662</v>
      </c>
      <c r="D21" s="57">
        <v>1051</v>
      </c>
      <c r="E21" s="53">
        <v>1088</v>
      </c>
      <c r="F21" s="53">
        <v>-37</v>
      </c>
      <c r="G21" s="53">
        <v>264</v>
      </c>
      <c r="H21" s="53">
        <v>301</v>
      </c>
      <c r="I21" s="53">
        <f>IFERROR(weekly_deaths_location_cause_and_excess_deaths[[#This Row],[Cancer deaths]]-weekly_deaths_location_cause_and_excess_deaths[[#This Row],[Cancer five year average]],"")</f>
        <v>-37</v>
      </c>
      <c r="J21" s="53">
        <v>112</v>
      </c>
      <c r="K21" s="53">
        <v>109</v>
      </c>
      <c r="L21" s="53">
        <f>IFERROR(weekly_deaths_location_cause_and_excess_deaths[[#This Row],[Dementia / Alzhemier''s deaths]]-weekly_deaths_location_cause_and_excess_deaths[[#This Row],[Dementia / Alzheimer''s five year average]],"")</f>
        <v>3</v>
      </c>
      <c r="M21" s="24">
        <v>264</v>
      </c>
      <c r="N21" s="24">
        <v>293</v>
      </c>
      <c r="O21" s="24">
        <f>IFERROR(weekly_deaths_location_cause_and_excess_deaths[[#This Row],[Circulatory deaths]]-weekly_deaths_location_cause_and_excess_deaths[[#This Row],[Circulatory five year average]],"")</f>
        <v>-29</v>
      </c>
      <c r="P21" s="24">
        <v>101</v>
      </c>
      <c r="Q21" s="24">
        <v>125</v>
      </c>
      <c r="R21" s="24">
        <f>IFERROR(weekly_deaths_location_cause_and_excess_deaths[[#This Row],[Respiratory deaths]]-weekly_deaths_location_cause_and_excess_deaths[[#This Row],[Respiratory five year average]],"")</f>
        <v>-24</v>
      </c>
      <c r="S21" s="24">
        <v>71</v>
      </c>
      <c r="T21" s="24">
        <v>239</v>
      </c>
      <c r="U21" s="24">
        <v>258</v>
      </c>
      <c r="V21" s="24">
        <f>IFERROR(weekly_deaths_location_cause_and_excess_deaths[[#This Row],[Other causes]]-weekly_deaths_location_cause_and_excess_deaths[[#This Row],[Other causes five year average]],"")</f>
        <v>-19</v>
      </c>
      <c r="W21" s="11"/>
    </row>
    <row r="22" spans="1:23" x14ac:dyDescent="0.35">
      <c r="A22" s="14">
        <v>2022</v>
      </c>
      <c r="B22" s="14">
        <v>16</v>
      </c>
      <c r="C22" s="15">
        <v>44669</v>
      </c>
      <c r="D22" s="57">
        <v>1256</v>
      </c>
      <c r="E22" s="53">
        <v>1071</v>
      </c>
      <c r="F22" s="53">
        <v>185</v>
      </c>
      <c r="G22" s="53">
        <v>327</v>
      </c>
      <c r="H22" s="53">
        <v>296</v>
      </c>
      <c r="I22" s="53">
        <f>IFERROR(weekly_deaths_location_cause_and_excess_deaths[[#This Row],[Cancer deaths]]-weekly_deaths_location_cause_and_excess_deaths[[#This Row],[Cancer five year average]],"")</f>
        <v>31</v>
      </c>
      <c r="J22" s="53">
        <v>123</v>
      </c>
      <c r="K22" s="53">
        <v>110</v>
      </c>
      <c r="L22" s="53">
        <f>IFERROR(weekly_deaths_location_cause_and_excess_deaths[[#This Row],[Dementia / Alzhemier''s deaths]]-weekly_deaths_location_cause_and_excess_deaths[[#This Row],[Dementia / Alzheimer''s five year average]],"")</f>
        <v>13</v>
      </c>
      <c r="M22" s="24">
        <v>323</v>
      </c>
      <c r="N22" s="24">
        <v>289</v>
      </c>
      <c r="O22" s="24">
        <f>IFERROR(weekly_deaths_location_cause_and_excess_deaths[[#This Row],[Circulatory deaths]]-weekly_deaths_location_cause_and_excess_deaths[[#This Row],[Circulatory five year average]],"")</f>
        <v>34</v>
      </c>
      <c r="P22" s="24">
        <v>132</v>
      </c>
      <c r="Q22" s="24">
        <v>115</v>
      </c>
      <c r="R22" s="24">
        <f>IFERROR(weekly_deaths_location_cause_and_excess_deaths[[#This Row],[Respiratory deaths]]-weekly_deaths_location_cause_and_excess_deaths[[#This Row],[Respiratory five year average]],"")</f>
        <v>17</v>
      </c>
      <c r="S22" s="24">
        <v>75</v>
      </c>
      <c r="T22" s="24">
        <v>276</v>
      </c>
      <c r="U22" s="24">
        <v>258</v>
      </c>
      <c r="V22" s="24">
        <f>IFERROR(weekly_deaths_location_cause_and_excess_deaths[[#This Row],[Other causes]]-weekly_deaths_location_cause_and_excess_deaths[[#This Row],[Other causes five year average]],"")</f>
        <v>18</v>
      </c>
      <c r="W22" s="11"/>
    </row>
    <row r="23" spans="1:23" x14ac:dyDescent="0.35">
      <c r="A23" s="14">
        <v>2022</v>
      </c>
      <c r="B23" s="14">
        <v>17</v>
      </c>
      <c r="C23" s="15">
        <v>44676</v>
      </c>
      <c r="D23" s="57">
        <v>1268</v>
      </c>
      <c r="E23" s="53">
        <v>1073</v>
      </c>
      <c r="F23" s="53">
        <v>195</v>
      </c>
      <c r="G23" s="53">
        <v>322</v>
      </c>
      <c r="H23" s="53">
        <v>307</v>
      </c>
      <c r="I23" s="53">
        <f>IFERROR(weekly_deaths_location_cause_and_excess_deaths[[#This Row],[Cancer deaths]]-weekly_deaths_location_cause_and_excess_deaths[[#This Row],[Cancer five year average]],"")</f>
        <v>15</v>
      </c>
      <c r="J23" s="53">
        <v>146</v>
      </c>
      <c r="K23" s="53">
        <v>111</v>
      </c>
      <c r="L23" s="53">
        <f>IFERROR(weekly_deaths_location_cause_and_excess_deaths[[#This Row],[Dementia / Alzhemier''s deaths]]-weekly_deaths_location_cause_and_excess_deaths[[#This Row],[Dementia / Alzheimer''s five year average]],"")</f>
        <v>35</v>
      </c>
      <c r="M23" s="24">
        <v>324</v>
      </c>
      <c r="N23" s="24">
        <v>280</v>
      </c>
      <c r="O23" s="24">
        <f>IFERROR(weekly_deaths_location_cause_and_excess_deaths[[#This Row],[Circulatory deaths]]-weekly_deaths_location_cause_and_excess_deaths[[#This Row],[Circulatory five year average]],"")</f>
        <v>44</v>
      </c>
      <c r="P23" s="24">
        <v>114</v>
      </c>
      <c r="Q23" s="24">
        <v>116</v>
      </c>
      <c r="R23" s="24">
        <f>IFERROR(weekly_deaths_location_cause_and_excess_deaths[[#This Row],[Respiratory deaths]]-weekly_deaths_location_cause_and_excess_deaths[[#This Row],[Respiratory five year average]],"")</f>
        <v>-2</v>
      </c>
      <c r="S23" s="24">
        <v>50</v>
      </c>
      <c r="T23" s="24">
        <v>312</v>
      </c>
      <c r="U23" s="24">
        <v>257</v>
      </c>
      <c r="V23" s="24">
        <f>IFERROR(weekly_deaths_location_cause_and_excess_deaths[[#This Row],[Other causes]]-weekly_deaths_location_cause_and_excess_deaths[[#This Row],[Other causes five year average]],"")</f>
        <v>55</v>
      </c>
      <c r="W23" s="11"/>
    </row>
    <row r="24" spans="1:23" x14ac:dyDescent="0.35">
      <c r="A24" s="14">
        <v>2022</v>
      </c>
      <c r="B24" s="14">
        <v>18</v>
      </c>
      <c r="C24" s="15">
        <v>44683</v>
      </c>
      <c r="D24" s="57">
        <v>1093</v>
      </c>
      <c r="E24" s="53">
        <v>1047</v>
      </c>
      <c r="F24" s="53">
        <v>46</v>
      </c>
      <c r="G24" s="53">
        <v>296</v>
      </c>
      <c r="H24" s="53">
        <v>301</v>
      </c>
      <c r="I24" s="53">
        <f>IFERROR(weekly_deaths_location_cause_and_excess_deaths[[#This Row],[Cancer deaths]]-weekly_deaths_location_cause_and_excess_deaths[[#This Row],[Cancer five year average]],"")</f>
        <v>-5</v>
      </c>
      <c r="J24" s="53">
        <v>83</v>
      </c>
      <c r="K24" s="53">
        <v>110</v>
      </c>
      <c r="L24" s="53">
        <f>IFERROR(weekly_deaths_location_cause_and_excess_deaths[[#This Row],[Dementia / Alzhemier''s deaths]]-weekly_deaths_location_cause_and_excess_deaths[[#This Row],[Dementia / Alzheimer''s five year average]],"")</f>
        <v>-27</v>
      </c>
      <c r="M24" s="24">
        <v>275</v>
      </c>
      <c r="N24" s="24">
        <v>267</v>
      </c>
      <c r="O24" s="24">
        <f>IFERROR(weekly_deaths_location_cause_and_excess_deaths[[#This Row],[Circulatory deaths]]-weekly_deaths_location_cause_and_excess_deaths[[#This Row],[Circulatory five year average]],"")</f>
        <v>8</v>
      </c>
      <c r="P24" s="24">
        <v>120</v>
      </c>
      <c r="Q24" s="24">
        <v>111</v>
      </c>
      <c r="R24" s="24">
        <f>IFERROR(weekly_deaths_location_cause_and_excess_deaths[[#This Row],[Respiratory deaths]]-weekly_deaths_location_cause_and_excess_deaths[[#This Row],[Respiratory five year average]],"")</f>
        <v>9</v>
      </c>
      <c r="S24" s="24">
        <v>44</v>
      </c>
      <c r="T24" s="24">
        <v>275</v>
      </c>
      <c r="U24" s="24">
        <v>256</v>
      </c>
      <c r="V24" s="24">
        <f>IFERROR(weekly_deaths_location_cause_and_excess_deaths[[#This Row],[Other causes]]-weekly_deaths_location_cause_and_excess_deaths[[#This Row],[Other causes five year average]],"")</f>
        <v>19</v>
      </c>
      <c r="W24" s="11"/>
    </row>
    <row r="25" spans="1:23" x14ac:dyDescent="0.35">
      <c r="A25" s="14">
        <v>2022</v>
      </c>
      <c r="B25" s="14">
        <v>19</v>
      </c>
      <c r="C25" s="15">
        <v>44690</v>
      </c>
      <c r="D25" s="57">
        <v>1244</v>
      </c>
      <c r="E25" s="53">
        <v>1045</v>
      </c>
      <c r="F25" s="53">
        <v>199</v>
      </c>
      <c r="G25" s="53">
        <v>345</v>
      </c>
      <c r="H25" s="53">
        <v>315</v>
      </c>
      <c r="I25" s="53">
        <f>IFERROR(weekly_deaths_location_cause_and_excess_deaths[[#This Row],[Cancer deaths]]-weekly_deaths_location_cause_and_excess_deaths[[#This Row],[Cancer five year average]],"")</f>
        <v>30</v>
      </c>
      <c r="J25" s="53">
        <v>110</v>
      </c>
      <c r="K25" s="53">
        <v>97</v>
      </c>
      <c r="L25" s="53">
        <f>IFERROR(weekly_deaths_location_cause_and_excess_deaths[[#This Row],[Dementia / Alzhemier''s deaths]]-weekly_deaths_location_cause_and_excess_deaths[[#This Row],[Dementia / Alzheimer''s five year average]],"")</f>
        <v>13</v>
      </c>
      <c r="M25" s="24">
        <v>310</v>
      </c>
      <c r="N25" s="24">
        <v>274</v>
      </c>
      <c r="O25" s="24">
        <f>IFERROR(weekly_deaths_location_cause_and_excess_deaths[[#This Row],[Circulatory deaths]]-weekly_deaths_location_cause_and_excess_deaths[[#This Row],[Circulatory five year average]],"")</f>
        <v>36</v>
      </c>
      <c r="P25" s="24">
        <v>105</v>
      </c>
      <c r="Q25" s="24">
        <v>109</v>
      </c>
      <c r="R25" s="24">
        <f>IFERROR(weekly_deaths_location_cause_and_excess_deaths[[#This Row],[Respiratory deaths]]-weekly_deaths_location_cause_and_excess_deaths[[#This Row],[Respiratory five year average]],"")</f>
        <v>-4</v>
      </c>
      <c r="S25" s="24">
        <v>34</v>
      </c>
      <c r="T25" s="24">
        <v>340</v>
      </c>
      <c r="U25" s="24">
        <v>250</v>
      </c>
      <c r="V25" s="24">
        <f>IFERROR(weekly_deaths_location_cause_and_excess_deaths[[#This Row],[Other causes]]-weekly_deaths_location_cause_and_excess_deaths[[#This Row],[Other causes five year average]],"")</f>
        <v>90</v>
      </c>
      <c r="W25" s="11"/>
    </row>
    <row r="26" spans="1:23" x14ac:dyDescent="0.35">
      <c r="A26" s="14">
        <v>2022</v>
      </c>
      <c r="B26" s="14">
        <v>20</v>
      </c>
      <c r="C26" s="15">
        <v>44697</v>
      </c>
      <c r="D26" s="57">
        <v>1214</v>
      </c>
      <c r="E26" s="53">
        <v>1052</v>
      </c>
      <c r="F26" s="53">
        <v>162</v>
      </c>
      <c r="G26" s="53">
        <v>362</v>
      </c>
      <c r="H26" s="53">
        <v>307</v>
      </c>
      <c r="I26" s="53">
        <f>IFERROR(weekly_deaths_location_cause_and_excess_deaths[[#This Row],[Cancer deaths]]-weekly_deaths_location_cause_and_excess_deaths[[#This Row],[Cancer five year average]],"")</f>
        <v>55</v>
      </c>
      <c r="J26" s="53">
        <v>112</v>
      </c>
      <c r="K26" s="53">
        <v>102</v>
      </c>
      <c r="L26" s="53">
        <f>IFERROR(weekly_deaths_location_cause_and_excess_deaths[[#This Row],[Dementia / Alzhemier''s deaths]]-weekly_deaths_location_cause_and_excess_deaths[[#This Row],[Dementia / Alzheimer''s five year average]],"")</f>
        <v>10</v>
      </c>
      <c r="M26" s="24">
        <v>300</v>
      </c>
      <c r="N26" s="24">
        <v>269</v>
      </c>
      <c r="O26" s="24">
        <f>IFERROR(weekly_deaths_location_cause_and_excess_deaths[[#This Row],[Circulatory deaths]]-weekly_deaths_location_cause_and_excess_deaths[[#This Row],[Circulatory five year average]],"")</f>
        <v>31</v>
      </c>
      <c r="P26" s="24">
        <v>102</v>
      </c>
      <c r="Q26" s="24">
        <v>112</v>
      </c>
      <c r="R26" s="24">
        <f>IFERROR(weekly_deaths_location_cause_and_excess_deaths[[#This Row],[Respiratory deaths]]-weekly_deaths_location_cause_and_excess_deaths[[#This Row],[Respiratory five year average]],"")</f>
        <v>-10</v>
      </c>
      <c r="S26" s="24">
        <v>31</v>
      </c>
      <c r="T26" s="24">
        <v>307</v>
      </c>
      <c r="U26" s="24">
        <v>261</v>
      </c>
      <c r="V26" s="24">
        <f>IFERROR(weekly_deaths_location_cause_and_excess_deaths[[#This Row],[Other causes]]-weekly_deaths_location_cause_and_excess_deaths[[#This Row],[Other causes five year average]],"")</f>
        <v>46</v>
      </c>
      <c r="W26" s="11"/>
    </row>
    <row r="27" spans="1:23" x14ac:dyDescent="0.35">
      <c r="A27" s="14">
        <v>2022</v>
      </c>
      <c r="B27" s="14">
        <v>21</v>
      </c>
      <c r="C27" s="15">
        <v>44704</v>
      </c>
      <c r="D27" s="57">
        <v>1100</v>
      </c>
      <c r="E27" s="53">
        <v>1057</v>
      </c>
      <c r="F27" s="53">
        <v>43</v>
      </c>
      <c r="G27" s="53">
        <v>272</v>
      </c>
      <c r="H27" s="53">
        <v>306</v>
      </c>
      <c r="I27" s="53">
        <f>IFERROR(weekly_deaths_location_cause_and_excess_deaths[[#This Row],[Cancer deaths]]-weekly_deaths_location_cause_and_excess_deaths[[#This Row],[Cancer five year average]],"")</f>
        <v>-34</v>
      </c>
      <c r="J27" s="53">
        <v>95</v>
      </c>
      <c r="K27" s="53">
        <v>111</v>
      </c>
      <c r="L27" s="53">
        <f>IFERROR(weekly_deaths_location_cause_and_excess_deaths[[#This Row],[Dementia / Alzhemier''s deaths]]-weekly_deaths_location_cause_and_excess_deaths[[#This Row],[Dementia / Alzheimer''s five year average]],"")</f>
        <v>-16</v>
      </c>
      <c r="M27" s="24">
        <v>323</v>
      </c>
      <c r="N27" s="24">
        <v>281</v>
      </c>
      <c r="O27" s="24">
        <f>IFERROR(weekly_deaths_location_cause_and_excess_deaths[[#This Row],[Circulatory deaths]]-weekly_deaths_location_cause_and_excess_deaths[[#This Row],[Circulatory five year average]],"")</f>
        <v>42</v>
      </c>
      <c r="P27" s="24">
        <v>82</v>
      </c>
      <c r="Q27" s="24">
        <v>115</v>
      </c>
      <c r="R27" s="24">
        <f>IFERROR(weekly_deaths_location_cause_and_excess_deaths[[#This Row],[Respiratory deaths]]-weekly_deaths_location_cause_and_excess_deaths[[#This Row],[Respiratory five year average]],"")</f>
        <v>-33</v>
      </c>
      <c r="S27" s="24">
        <v>26</v>
      </c>
      <c r="T27" s="24">
        <v>302</v>
      </c>
      <c r="U27" s="24">
        <v>243</v>
      </c>
      <c r="V27" s="24">
        <f>IFERROR(weekly_deaths_location_cause_and_excess_deaths[[#This Row],[Other causes]]-weekly_deaths_location_cause_and_excess_deaths[[#This Row],[Other causes five year average]],"")</f>
        <v>59</v>
      </c>
      <c r="W27" s="11"/>
    </row>
    <row r="28" spans="1:23" x14ac:dyDescent="0.35">
      <c r="A28" s="14">
        <v>2022</v>
      </c>
      <c r="B28" s="14">
        <v>22</v>
      </c>
      <c r="C28" s="15">
        <v>44711</v>
      </c>
      <c r="D28" s="57">
        <v>848</v>
      </c>
      <c r="E28" s="53">
        <v>1019</v>
      </c>
      <c r="F28" s="53">
        <v>-171</v>
      </c>
      <c r="G28" s="53">
        <v>219</v>
      </c>
      <c r="H28" s="53">
        <v>297</v>
      </c>
      <c r="I28" s="53">
        <f>IFERROR(weekly_deaths_location_cause_and_excess_deaths[[#This Row],[Cancer deaths]]-weekly_deaths_location_cause_and_excess_deaths[[#This Row],[Cancer five year average]],"")</f>
        <v>-78</v>
      </c>
      <c r="J28" s="53">
        <v>93</v>
      </c>
      <c r="K28" s="53">
        <v>107</v>
      </c>
      <c r="L28" s="53">
        <f>IFERROR(weekly_deaths_location_cause_and_excess_deaths[[#This Row],[Dementia / Alzhemier''s deaths]]-weekly_deaths_location_cause_and_excess_deaths[[#This Row],[Dementia / Alzheimer''s five year average]],"")</f>
        <v>-14</v>
      </c>
      <c r="M28" s="24">
        <v>248</v>
      </c>
      <c r="N28" s="24">
        <v>268</v>
      </c>
      <c r="O28" s="24">
        <f>IFERROR(weekly_deaths_location_cause_and_excess_deaths[[#This Row],[Circulatory deaths]]-weekly_deaths_location_cause_and_excess_deaths[[#This Row],[Circulatory five year average]],"")</f>
        <v>-20</v>
      </c>
      <c r="P28" s="24">
        <v>69</v>
      </c>
      <c r="Q28" s="24">
        <v>108</v>
      </c>
      <c r="R28" s="24">
        <f>IFERROR(weekly_deaths_location_cause_and_excess_deaths[[#This Row],[Respiratory deaths]]-weekly_deaths_location_cause_and_excess_deaths[[#This Row],[Respiratory five year average]],"")</f>
        <v>-39</v>
      </c>
      <c r="S28" s="24">
        <v>13</v>
      </c>
      <c r="T28" s="24">
        <v>206</v>
      </c>
      <c r="U28" s="24">
        <v>237</v>
      </c>
      <c r="V28" s="24">
        <f>IFERROR(weekly_deaths_location_cause_and_excess_deaths[[#This Row],[Other causes]]-weekly_deaths_location_cause_and_excess_deaths[[#This Row],[Other causes five year average]],"")</f>
        <v>-31</v>
      </c>
      <c r="W28" s="11"/>
    </row>
    <row r="29" spans="1:23" x14ac:dyDescent="0.35">
      <c r="A29" s="14">
        <v>2022</v>
      </c>
      <c r="B29" s="14">
        <v>23</v>
      </c>
      <c r="C29" s="15">
        <v>44718</v>
      </c>
      <c r="D29" s="57">
        <v>1207</v>
      </c>
      <c r="E29" s="53">
        <v>1065</v>
      </c>
      <c r="F29" s="53">
        <v>142</v>
      </c>
      <c r="G29" s="53">
        <v>306</v>
      </c>
      <c r="H29" s="53">
        <v>306</v>
      </c>
      <c r="I29" s="53">
        <f>IFERROR(weekly_deaths_location_cause_and_excess_deaths[[#This Row],[Cancer deaths]]-weekly_deaths_location_cause_and_excess_deaths[[#This Row],[Cancer five year average]],"")</f>
        <v>0</v>
      </c>
      <c r="J29" s="53">
        <v>117</v>
      </c>
      <c r="K29" s="53">
        <v>103</v>
      </c>
      <c r="L29" s="53">
        <f>IFERROR(weekly_deaths_location_cause_and_excess_deaths[[#This Row],[Dementia / Alzhemier''s deaths]]-weekly_deaths_location_cause_and_excess_deaths[[#This Row],[Dementia / Alzheimer''s five year average]],"")</f>
        <v>14</v>
      </c>
      <c r="M29" s="24">
        <v>330</v>
      </c>
      <c r="N29" s="24">
        <v>280</v>
      </c>
      <c r="O29" s="24">
        <f>IFERROR(weekly_deaths_location_cause_and_excess_deaths[[#This Row],[Circulatory deaths]]-weekly_deaths_location_cause_and_excess_deaths[[#This Row],[Circulatory five year average]],"")</f>
        <v>50</v>
      </c>
      <c r="P29" s="24">
        <v>104</v>
      </c>
      <c r="Q29" s="24">
        <v>115</v>
      </c>
      <c r="R29" s="24">
        <f>IFERROR(weekly_deaths_location_cause_and_excess_deaths[[#This Row],[Respiratory deaths]]-weekly_deaths_location_cause_and_excess_deaths[[#This Row],[Respiratory five year average]],"")</f>
        <v>-11</v>
      </c>
      <c r="S29" s="24">
        <v>23</v>
      </c>
      <c r="T29" s="24">
        <v>327</v>
      </c>
      <c r="U29" s="24">
        <v>261</v>
      </c>
      <c r="V29" s="24">
        <f>IFERROR(weekly_deaths_location_cause_and_excess_deaths[[#This Row],[Other causes]]-weekly_deaths_location_cause_and_excess_deaths[[#This Row],[Other causes five year average]],"")</f>
        <v>66</v>
      </c>
      <c r="W29" s="11"/>
    </row>
    <row r="30" spans="1:23" x14ac:dyDescent="0.35">
      <c r="A30" s="14">
        <v>2022</v>
      </c>
      <c r="B30" s="14">
        <v>24</v>
      </c>
      <c r="C30" s="15">
        <v>44725</v>
      </c>
      <c r="D30" s="57">
        <v>1186</v>
      </c>
      <c r="E30" s="53">
        <v>1003</v>
      </c>
      <c r="F30" s="53">
        <v>183</v>
      </c>
      <c r="G30" s="53">
        <v>332</v>
      </c>
      <c r="H30" s="53">
        <v>299</v>
      </c>
      <c r="I30" s="53">
        <f>IFERROR(weekly_deaths_location_cause_and_excess_deaths[[#This Row],[Cancer deaths]]-weekly_deaths_location_cause_and_excess_deaths[[#This Row],[Cancer five year average]],"")</f>
        <v>33</v>
      </c>
      <c r="J30" s="53">
        <v>114</v>
      </c>
      <c r="K30" s="53">
        <v>95</v>
      </c>
      <c r="L30" s="53">
        <f>IFERROR(weekly_deaths_location_cause_and_excess_deaths[[#This Row],[Dementia / Alzhemier''s deaths]]-weekly_deaths_location_cause_and_excess_deaths[[#This Row],[Dementia / Alzheimer''s five year average]],"")</f>
        <v>19</v>
      </c>
      <c r="M30" s="24">
        <v>331</v>
      </c>
      <c r="N30" s="24">
        <v>261</v>
      </c>
      <c r="O30" s="24">
        <f>IFERROR(weekly_deaths_location_cause_and_excess_deaths[[#This Row],[Circulatory deaths]]-weekly_deaths_location_cause_and_excess_deaths[[#This Row],[Circulatory five year average]],"")</f>
        <v>70</v>
      </c>
      <c r="P30" s="24">
        <v>108</v>
      </c>
      <c r="Q30" s="24">
        <v>97</v>
      </c>
      <c r="R30" s="24">
        <f>IFERROR(weekly_deaths_location_cause_and_excess_deaths[[#This Row],[Respiratory deaths]]-weekly_deaths_location_cause_and_excess_deaths[[#This Row],[Respiratory five year average]],"")</f>
        <v>11</v>
      </c>
      <c r="S30" s="24">
        <v>22</v>
      </c>
      <c r="T30" s="24">
        <v>279</v>
      </c>
      <c r="U30" s="24">
        <v>248</v>
      </c>
      <c r="V30" s="24">
        <f>IFERROR(weekly_deaths_location_cause_and_excess_deaths[[#This Row],[Other causes]]-weekly_deaths_location_cause_and_excess_deaths[[#This Row],[Other causes five year average]],"")</f>
        <v>31</v>
      </c>
      <c r="W30" s="11"/>
    </row>
    <row r="31" spans="1:23" x14ac:dyDescent="0.35">
      <c r="A31" s="14">
        <v>2022</v>
      </c>
      <c r="B31" s="14">
        <v>25</v>
      </c>
      <c r="C31" s="15">
        <v>44732</v>
      </c>
      <c r="D31" s="57">
        <v>1136</v>
      </c>
      <c r="E31" s="53">
        <v>1025</v>
      </c>
      <c r="F31" s="53">
        <v>111</v>
      </c>
      <c r="G31" s="53">
        <v>311</v>
      </c>
      <c r="H31" s="53">
        <v>306</v>
      </c>
      <c r="I31" s="53">
        <f>IFERROR(weekly_deaths_location_cause_and_excess_deaths[[#This Row],[Cancer deaths]]-weekly_deaths_location_cause_and_excess_deaths[[#This Row],[Cancer five year average]],"")</f>
        <v>5</v>
      </c>
      <c r="J31" s="53">
        <v>125</v>
      </c>
      <c r="K31" s="53">
        <v>100</v>
      </c>
      <c r="L31" s="53">
        <f>IFERROR(weekly_deaths_location_cause_and_excess_deaths[[#This Row],[Dementia / Alzhemier''s deaths]]-weekly_deaths_location_cause_and_excess_deaths[[#This Row],[Dementia / Alzheimer''s five year average]],"")</f>
        <v>25</v>
      </c>
      <c r="M31" s="24">
        <v>248</v>
      </c>
      <c r="N31" s="24">
        <v>265</v>
      </c>
      <c r="O31" s="24">
        <f>IFERROR(weekly_deaths_location_cause_and_excess_deaths[[#This Row],[Circulatory deaths]]-weekly_deaths_location_cause_and_excess_deaths[[#This Row],[Circulatory five year average]],"")</f>
        <v>-17</v>
      </c>
      <c r="P31" s="24">
        <v>107</v>
      </c>
      <c r="Q31" s="24">
        <v>106</v>
      </c>
      <c r="R31" s="24">
        <f>IFERROR(weekly_deaths_location_cause_and_excess_deaths[[#This Row],[Respiratory deaths]]-weekly_deaths_location_cause_and_excess_deaths[[#This Row],[Respiratory five year average]],"")</f>
        <v>1</v>
      </c>
      <c r="S31" s="24">
        <v>32</v>
      </c>
      <c r="T31" s="24">
        <v>313</v>
      </c>
      <c r="U31" s="24">
        <v>247</v>
      </c>
      <c r="V31" s="24">
        <f>IFERROR(weekly_deaths_location_cause_and_excess_deaths[[#This Row],[Other causes]]-weekly_deaths_location_cause_and_excess_deaths[[#This Row],[Other causes five year average]],"")</f>
        <v>66</v>
      </c>
      <c r="W31" s="11"/>
    </row>
    <row r="32" spans="1:23" x14ac:dyDescent="0.35">
      <c r="A32" s="14">
        <v>2022</v>
      </c>
      <c r="B32" s="14">
        <v>26</v>
      </c>
      <c r="C32" s="15">
        <v>44739</v>
      </c>
      <c r="D32" s="57">
        <v>1137</v>
      </c>
      <c r="E32" s="53">
        <v>1039</v>
      </c>
      <c r="F32" s="53">
        <v>98</v>
      </c>
      <c r="G32" s="53">
        <v>314</v>
      </c>
      <c r="H32" s="53">
        <v>310</v>
      </c>
      <c r="I32" s="53">
        <f>IFERROR(weekly_deaths_location_cause_and_excess_deaths[[#This Row],[Cancer deaths]]-weekly_deaths_location_cause_and_excess_deaths[[#This Row],[Cancer five year average]],"")</f>
        <v>4</v>
      </c>
      <c r="J32" s="53">
        <v>101</v>
      </c>
      <c r="K32" s="53">
        <v>100</v>
      </c>
      <c r="L32" s="53">
        <f>IFERROR(weekly_deaths_location_cause_and_excess_deaths[[#This Row],[Dementia / Alzhemier''s deaths]]-weekly_deaths_location_cause_and_excess_deaths[[#This Row],[Dementia / Alzheimer''s five year average]],"")</f>
        <v>1</v>
      </c>
      <c r="M32" s="24">
        <v>295</v>
      </c>
      <c r="N32" s="24">
        <v>277</v>
      </c>
      <c r="O32" s="24">
        <f>IFERROR(weekly_deaths_location_cause_and_excess_deaths[[#This Row],[Circulatory deaths]]-weekly_deaths_location_cause_and_excess_deaths[[#This Row],[Circulatory five year average]],"")</f>
        <v>18</v>
      </c>
      <c r="P32" s="24">
        <v>113</v>
      </c>
      <c r="Q32" s="24">
        <v>102</v>
      </c>
      <c r="R32" s="24">
        <f>IFERROR(weekly_deaths_location_cause_and_excess_deaths[[#This Row],[Respiratory deaths]]-weekly_deaths_location_cause_and_excess_deaths[[#This Row],[Respiratory five year average]],"")</f>
        <v>11</v>
      </c>
      <c r="S32" s="24">
        <v>43</v>
      </c>
      <c r="T32" s="24">
        <v>271</v>
      </c>
      <c r="U32" s="24">
        <v>245</v>
      </c>
      <c r="V32" s="24">
        <f>IFERROR(weekly_deaths_location_cause_and_excess_deaths[[#This Row],[Other causes]]-weekly_deaths_location_cause_and_excess_deaths[[#This Row],[Other causes five year average]],"")</f>
        <v>26</v>
      </c>
      <c r="W32" s="11"/>
    </row>
    <row r="33" spans="1:23" x14ac:dyDescent="0.35">
      <c r="A33" s="14">
        <v>2022</v>
      </c>
      <c r="B33" s="14">
        <v>27</v>
      </c>
      <c r="C33" s="15">
        <v>44746</v>
      </c>
      <c r="D33" s="57">
        <v>1102</v>
      </c>
      <c r="E33" s="53">
        <v>1027</v>
      </c>
      <c r="F33" s="53">
        <v>75</v>
      </c>
      <c r="G33" s="53">
        <v>278</v>
      </c>
      <c r="H33" s="53">
        <v>306</v>
      </c>
      <c r="I33" s="53">
        <f>IFERROR(weekly_deaths_location_cause_and_excess_deaths[[#This Row],[Cancer deaths]]-weekly_deaths_location_cause_and_excess_deaths[[#This Row],[Cancer five year average]],"")</f>
        <v>-28</v>
      </c>
      <c r="J33" s="53">
        <v>104</v>
      </c>
      <c r="K33" s="53">
        <v>100</v>
      </c>
      <c r="L33" s="53">
        <f>IFERROR(weekly_deaths_location_cause_and_excess_deaths[[#This Row],[Dementia / Alzhemier''s deaths]]-weekly_deaths_location_cause_and_excess_deaths[[#This Row],[Dementia / Alzheimer''s five year average]],"")</f>
        <v>4</v>
      </c>
      <c r="M33" s="24">
        <v>299</v>
      </c>
      <c r="N33" s="24">
        <v>264</v>
      </c>
      <c r="O33" s="24">
        <f>IFERROR(weekly_deaths_location_cause_and_excess_deaths[[#This Row],[Circulatory deaths]]-weekly_deaths_location_cause_and_excess_deaths[[#This Row],[Circulatory five year average]],"")</f>
        <v>35</v>
      </c>
      <c r="P33" s="24">
        <v>101</v>
      </c>
      <c r="Q33" s="24">
        <v>106</v>
      </c>
      <c r="R33" s="24">
        <f>IFERROR(weekly_deaths_location_cause_and_excess_deaths[[#This Row],[Respiratory deaths]]-weekly_deaths_location_cause_and_excess_deaths[[#This Row],[Respiratory five year average]],"")</f>
        <v>-5</v>
      </c>
      <c r="S33" s="24">
        <v>47</v>
      </c>
      <c r="T33" s="24">
        <v>273</v>
      </c>
      <c r="U33" s="24">
        <v>246</v>
      </c>
      <c r="V33" s="24">
        <f>IFERROR(weekly_deaths_location_cause_and_excess_deaths[[#This Row],[Other causes]]-weekly_deaths_location_cause_and_excess_deaths[[#This Row],[Other causes five year average]],"")</f>
        <v>27</v>
      </c>
      <c r="W33" s="11"/>
    </row>
    <row r="34" spans="1:23" x14ac:dyDescent="0.35">
      <c r="A34" s="14">
        <v>2022</v>
      </c>
      <c r="B34" s="14">
        <v>28</v>
      </c>
      <c r="C34" s="15">
        <v>44753</v>
      </c>
      <c r="D34" s="57">
        <v>1184</v>
      </c>
      <c r="E34" s="53">
        <v>1048</v>
      </c>
      <c r="F34" s="53">
        <v>136</v>
      </c>
      <c r="G34" s="53">
        <v>323</v>
      </c>
      <c r="H34" s="53">
        <v>298</v>
      </c>
      <c r="I34" s="53">
        <f>IFERROR(weekly_deaths_location_cause_and_excess_deaths[[#This Row],[Cancer deaths]]-weekly_deaths_location_cause_and_excess_deaths[[#This Row],[Cancer five year average]],"")</f>
        <v>25</v>
      </c>
      <c r="J34" s="53">
        <v>102</v>
      </c>
      <c r="K34" s="53">
        <v>99</v>
      </c>
      <c r="L34" s="53">
        <f>IFERROR(weekly_deaths_location_cause_and_excess_deaths[[#This Row],[Dementia / Alzhemier''s deaths]]-weekly_deaths_location_cause_and_excess_deaths[[#This Row],[Dementia / Alzheimer''s five year average]],"")</f>
        <v>3</v>
      </c>
      <c r="M34" s="24">
        <v>311</v>
      </c>
      <c r="N34" s="24">
        <v>280</v>
      </c>
      <c r="O34" s="24">
        <f>IFERROR(weekly_deaths_location_cause_and_excess_deaths[[#This Row],[Circulatory deaths]]-weekly_deaths_location_cause_and_excess_deaths[[#This Row],[Circulatory five year average]],"")</f>
        <v>31</v>
      </c>
      <c r="P34" s="24">
        <v>101</v>
      </c>
      <c r="Q34" s="24">
        <v>100</v>
      </c>
      <c r="R34" s="24">
        <f>IFERROR(weekly_deaths_location_cause_and_excess_deaths[[#This Row],[Respiratory deaths]]-weekly_deaths_location_cause_and_excess_deaths[[#This Row],[Respiratory five year average]],"")</f>
        <v>1</v>
      </c>
      <c r="S34" s="24">
        <v>50</v>
      </c>
      <c r="T34" s="24">
        <v>297</v>
      </c>
      <c r="U34" s="24">
        <v>264</v>
      </c>
      <c r="V34" s="24">
        <f>IFERROR(weekly_deaths_location_cause_and_excess_deaths[[#This Row],[Other causes]]-weekly_deaths_location_cause_and_excess_deaths[[#This Row],[Other causes five year average]],"")</f>
        <v>33</v>
      </c>
      <c r="W34" s="11"/>
    </row>
    <row r="35" spans="1:23" x14ac:dyDescent="0.35">
      <c r="A35" s="14">
        <v>2022</v>
      </c>
      <c r="B35" s="14">
        <v>29</v>
      </c>
      <c r="C35" s="15">
        <v>44760</v>
      </c>
      <c r="D35" s="57">
        <v>1138</v>
      </c>
      <c r="E35" s="53">
        <v>1017</v>
      </c>
      <c r="F35" s="53">
        <v>121</v>
      </c>
      <c r="G35" s="53">
        <v>319</v>
      </c>
      <c r="H35" s="53">
        <v>302</v>
      </c>
      <c r="I35" s="53">
        <f>IFERROR(weekly_deaths_location_cause_and_excess_deaths[[#This Row],[Cancer deaths]]-weekly_deaths_location_cause_and_excess_deaths[[#This Row],[Cancer five year average]],"")</f>
        <v>17</v>
      </c>
      <c r="J35" s="53">
        <v>103</v>
      </c>
      <c r="K35" s="53">
        <v>103</v>
      </c>
      <c r="L35" s="53">
        <f>IFERROR(weekly_deaths_location_cause_and_excess_deaths[[#This Row],[Dementia / Alzhemier''s deaths]]-weekly_deaths_location_cause_and_excess_deaths[[#This Row],[Dementia / Alzheimer''s five year average]],"")</f>
        <v>0</v>
      </c>
      <c r="M35" s="24">
        <v>282</v>
      </c>
      <c r="N35" s="24">
        <v>253</v>
      </c>
      <c r="O35" s="24">
        <f>IFERROR(weekly_deaths_location_cause_and_excess_deaths[[#This Row],[Circulatory deaths]]-weekly_deaths_location_cause_and_excess_deaths[[#This Row],[Circulatory five year average]],"")</f>
        <v>29</v>
      </c>
      <c r="P35" s="24">
        <v>93</v>
      </c>
      <c r="Q35" s="24">
        <v>98</v>
      </c>
      <c r="R35" s="24">
        <f>IFERROR(weekly_deaths_location_cause_and_excess_deaths[[#This Row],[Respiratory deaths]]-weekly_deaths_location_cause_and_excess_deaths[[#This Row],[Respiratory five year average]],"")</f>
        <v>-5</v>
      </c>
      <c r="S35" s="24">
        <v>49</v>
      </c>
      <c r="T35" s="24">
        <v>292</v>
      </c>
      <c r="U35" s="24">
        <v>251</v>
      </c>
      <c r="V35" s="24">
        <f>IFERROR(weekly_deaths_location_cause_and_excess_deaths[[#This Row],[Other causes]]-weekly_deaths_location_cause_and_excess_deaths[[#This Row],[Other causes five year average]],"")</f>
        <v>41</v>
      </c>
      <c r="W35" s="11"/>
    </row>
    <row r="36" spans="1:23" x14ac:dyDescent="0.35">
      <c r="A36" s="14">
        <v>2022</v>
      </c>
      <c r="B36" s="14">
        <v>30</v>
      </c>
      <c r="C36" s="15">
        <v>44767</v>
      </c>
      <c r="D36" s="57">
        <v>1183</v>
      </c>
      <c r="E36" s="53">
        <v>1017</v>
      </c>
      <c r="F36" s="53">
        <v>166</v>
      </c>
      <c r="G36" s="53">
        <v>298</v>
      </c>
      <c r="H36" s="53">
        <v>309</v>
      </c>
      <c r="I36" s="53">
        <f>IFERROR(weekly_deaths_location_cause_and_excess_deaths[[#This Row],[Cancer deaths]]-weekly_deaths_location_cause_and_excess_deaths[[#This Row],[Cancer five year average]],"")</f>
        <v>-11</v>
      </c>
      <c r="J36" s="53">
        <v>116</v>
      </c>
      <c r="K36" s="53">
        <v>98</v>
      </c>
      <c r="L36" s="53">
        <f>IFERROR(weekly_deaths_location_cause_and_excess_deaths[[#This Row],[Dementia / Alzhemier''s deaths]]-weekly_deaths_location_cause_and_excess_deaths[[#This Row],[Dementia / Alzheimer''s five year average]],"")</f>
        <v>18</v>
      </c>
      <c r="M36" s="24">
        <v>287</v>
      </c>
      <c r="N36" s="24">
        <v>263</v>
      </c>
      <c r="O36" s="24">
        <f>IFERROR(weekly_deaths_location_cause_and_excess_deaths[[#This Row],[Circulatory deaths]]-weekly_deaths_location_cause_and_excess_deaths[[#This Row],[Circulatory five year average]],"")</f>
        <v>24</v>
      </c>
      <c r="P36" s="24">
        <v>99</v>
      </c>
      <c r="Q36" s="24">
        <v>97</v>
      </c>
      <c r="R36" s="24">
        <f>IFERROR(weekly_deaths_location_cause_and_excess_deaths[[#This Row],[Respiratory deaths]]-weekly_deaths_location_cause_and_excess_deaths[[#This Row],[Respiratory five year average]],"")</f>
        <v>2</v>
      </c>
      <c r="S36" s="24">
        <v>52</v>
      </c>
      <c r="T36" s="24">
        <v>331</v>
      </c>
      <c r="U36" s="24">
        <v>244</v>
      </c>
      <c r="V36" s="24">
        <f>IFERROR(weekly_deaths_location_cause_and_excess_deaths[[#This Row],[Other causes]]-weekly_deaths_location_cause_and_excess_deaths[[#This Row],[Other causes five year average]],"")</f>
        <v>87</v>
      </c>
      <c r="W36" s="11"/>
    </row>
    <row r="37" spans="1:23" x14ac:dyDescent="0.35">
      <c r="A37" s="14">
        <v>2022</v>
      </c>
      <c r="B37" s="14">
        <v>31</v>
      </c>
      <c r="C37" s="15">
        <v>44774</v>
      </c>
      <c r="D37" s="57">
        <v>1125</v>
      </c>
      <c r="E37" s="53">
        <v>1012</v>
      </c>
      <c r="F37" s="53">
        <v>113</v>
      </c>
      <c r="G37" s="53">
        <v>299</v>
      </c>
      <c r="H37" s="53">
        <v>302</v>
      </c>
      <c r="I37" s="53">
        <f>IFERROR(weekly_deaths_location_cause_and_excess_deaths[[#This Row],[Cancer deaths]]-weekly_deaths_location_cause_and_excess_deaths[[#This Row],[Cancer five year average]],"")</f>
        <v>-3</v>
      </c>
      <c r="J37" s="53">
        <v>106</v>
      </c>
      <c r="K37" s="53">
        <v>103</v>
      </c>
      <c r="L37" s="53">
        <f>IFERROR(weekly_deaths_location_cause_and_excess_deaths[[#This Row],[Dementia / Alzhemier''s deaths]]-weekly_deaths_location_cause_and_excess_deaths[[#This Row],[Dementia / Alzheimer''s five year average]],"")</f>
        <v>3</v>
      </c>
      <c r="M37" s="24">
        <v>291</v>
      </c>
      <c r="N37" s="24">
        <v>244</v>
      </c>
      <c r="O37" s="24">
        <f>IFERROR(weekly_deaths_location_cause_and_excess_deaths[[#This Row],[Circulatory deaths]]-weekly_deaths_location_cause_and_excess_deaths[[#This Row],[Circulatory five year average]],"")</f>
        <v>47</v>
      </c>
      <c r="P37" s="24">
        <v>102</v>
      </c>
      <c r="Q37" s="24">
        <v>105</v>
      </c>
      <c r="R37" s="24">
        <f>IFERROR(weekly_deaths_location_cause_and_excess_deaths[[#This Row],[Respiratory deaths]]-weekly_deaths_location_cause_and_excess_deaths[[#This Row],[Respiratory five year average]],"")</f>
        <v>-3</v>
      </c>
      <c r="S37" s="24">
        <v>42</v>
      </c>
      <c r="T37" s="24">
        <v>285</v>
      </c>
      <c r="U37" s="24">
        <v>248</v>
      </c>
      <c r="V37" s="24">
        <f>IFERROR(weekly_deaths_location_cause_and_excess_deaths[[#This Row],[Other causes]]-weekly_deaths_location_cause_and_excess_deaths[[#This Row],[Other causes five year average]],"")</f>
        <v>37</v>
      </c>
      <c r="W37" s="11"/>
    </row>
    <row r="38" spans="1:23" x14ac:dyDescent="0.35">
      <c r="A38" s="14">
        <v>2022</v>
      </c>
      <c r="B38" s="14">
        <v>32</v>
      </c>
      <c r="C38" s="15">
        <v>44781</v>
      </c>
      <c r="D38" s="57">
        <v>1138</v>
      </c>
      <c r="E38" s="53">
        <v>1014</v>
      </c>
      <c r="F38" s="53">
        <v>124</v>
      </c>
      <c r="G38" s="53">
        <v>318</v>
      </c>
      <c r="H38" s="53">
        <v>299</v>
      </c>
      <c r="I38" s="53">
        <f>IFERROR(weekly_deaths_location_cause_and_excess_deaths[[#This Row],[Cancer deaths]]-weekly_deaths_location_cause_and_excess_deaths[[#This Row],[Cancer five year average]],"")</f>
        <v>19</v>
      </c>
      <c r="J38" s="53">
        <v>104</v>
      </c>
      <c r="K38" s="53">
        <v>100</v>
      </c>
      <c r="L38" s="53">
        <f>IFERROR(weekly_deaths_location_cause_and_excess_deaths[[#This Row],[Dementia / Alzhemier''s deaths]]-weekly_deaths_location_cause_and_excess_deaths[[#This Row],[Dementia / Alzheimer''s five year average]],"")</f>
        <v>4</v>
      </c>
      <c r="M38" s="24">
        <v>259</v>
      </c>
      <c r="N38" s="24">
        <v>255</v>
      </c>
      <c r="O38" s="24">
        <f>IFERROR(weekly_deaths_location_cause_and_excess_deaths[[#This Row],[Circulatory deaths]]-weekly_deaths_location_cause_and_excess_deaths[[#This Row],[Circulatory five year average]],"")</f>
        <v>4</v>
      </c>
      <c r="P38" s="24">
        <v>121</v>
      </c>
      <c r="Q38" s="24">
        <v>101</v>
      </c>
      <c r="R38" s="24">
        <f>IFERROR(weekly_deaths_location_cause_and_excess_deaths[[#This Row],[Respiratory deaths]]-weekly_deaths_location_cause_and_excess_deaths[[#This Row],[Respiratory five year average]],"")</f>
        <v>20</v>
      </c>
      <c r="S38" s="24">
        <v>45</v>
      </c>
      <c r="T38" s="24">
        <v>291</v>
      </c>
      <c r="U38" s="24">
        <v>251</v>
      </c>
      <c r="V38" s="24">
        <f>IFERROR(weekly_deaths_location_cause_and_excess_deaths[[#This Row],[Other causes]]-weekly_deaths_location_cause_and_excess_deaths[[#This Row],[Other causes five year average]],"")</f>
        <v>40</v>
      </c>
      <c r="W38" s="11"/>
    </row>
    <row r="39" spans="1:23" x14ac:dyDescent="0.35">
      <c r="A39" s="14">
        <v>2022</v>
      </c>
      <c r="B39" s="14">
        <v>33</v>
      </c>
      <c r="C39" s="15">
        <v>44788</v>
      </c>
      <c r="D39" s="57">
        <v>1175</v>
      </c>
      <c r="E39" s="53">
        <v>1033</v>
      </c>
      <c r="F39" s="53">
        <v>142</v>
      </c>
      <c r="G39" s="53">
        <v>365</v>
      </c>
      <c r="H39" s="53">
        <v>311</v>
      </c>
      <c r="I39" s="53">
        <f>IFERROR(weekly_deaths_location_cause_and_excess_deaths[[#This Row],[Cancer deaths]]-weekly_deaths_location_cause_and_excess_deaths[[#This Row],[Cancer five year average]],"")</f>
        <v>54</v>
      </c>
      <c r="J39" s="53">
        <v>109</v>
      </c>
      <c r="K39" s="53">
        <v>107</v>
      </c>
      <c r="L39" s="53">
        <f>IFERROR(weekly_deaths_location_cause_and_excess_deaths[[#This Row],[Dementia / Alzhemier''s deaths]]-weekly_deaths_location_cause_and_excess_deaths[[#This Row],[Dementia / Alzheimer''s five year average]],"")</f>
        <v>2</v>
      </c>
      <c r="M39" s="24">
        <v>286</v>
      </c>
      <c r="N39" s="24">
        <v>272</v>
      </c>
      <c r="O39" s="24">
        <f>IFERROR(weekly_deaths_location_cause_and_excess_deaths[[#This Row],[Circulatory deaths]]-weekly_deaths_location_cause_and_excess_deaths[[#This Row],[Circulatory five year average]],"")</f>
        <v>14</v>
      </c>
      <c r="P39" s="24">
        <v>98</v>
      </c>
      <c r="Q39" s="24">
        <v>91</v>
      </c>
      <c r="R39" s="24">
        <f>IFERROR(weekly_deaths_location_cause_and_excess_deaths[[#This Row],[Respiratory deaths]]-weekly_deaths_location_cause_and_excess_deaths[[#This Row],[Respiratory five year average]],"")</f>
        <v>7</v>
      </c>
      <c r="S39" s="24">
        <v>23</v>
      </c>
      <c r="T39" s="24">
        <v>294</v>
      </c>
      <c r="U39" s="24">
        <v>246</v>
      </c>
      <c r="V39" s="24">
        <f>IFERROR(weekly_deaths_location_cause_and_excess_deaths[[#This Row],[Other causes]]-weekly_deaths_location_cause_and_excess_deaths[[#This Row],[Other causes five year average]],"")</f>
        <v>48</v>
      </c>
      <c r="W39" s="11"/>
    </row>
    <row r="40" spans="1:23" x14ac:dyDescent="0.35">
      <c r="A40" s="14">
        <v>2022</v>
      </c>
      <c r="B40" s="14">
        <v>34</v>
      </c>
      <c r="C40" s="15">
        <v>44795</v>
      </c>
      <c r="D40" s="57">
        <v>1086</v>
      </c>
      <c r="E40" s="53">
        <v>1029</v>
      </c>
      <c r="F40" s="53">
        <v>57</v>
      </c>
      <c r="G40" s="53">
        <v>304</v>
      </c>
      <c r="H40" s="53">
        <v>306</v>
      </c>
      <c r="I40" s="53">
        <f>IFERROR(weekly_deaths_location_cause_and_excess_deaths[[#This Row],[Cancer deaths]]-weekly_deaths_location_cause_and_excess_deaths[[#This Row],[Cancer five year average]],"")</f>
        <v>-2</v>
      </c>
      <c r="J40" s="53">
        <v>102</v>
      </c>
      <c r="K40" s="53">
        <v>106</v>
      </c>
      <c r="L40" s="53">
        <f>IFERROR(weekly_deaths_location_cause_and_excess_deaths[[#This Row],[Dementia / Alzhemier''s deaths]]-weekly_deaths_location_cause_and_excess_deaths[[#This Row],[Dementia / Alzheimer''s five year average]],"")</f>
        <v>-4</v>
      </c>
      <c r="M40" s="24">
        <v>294</v>
      </c>
      <c r="N40" s="24">
        <v>272</v>
      </c>
      <c r="O40" s="24">
        <f>IFERROR(weekly_deaths_location_cause_and_excess_deaths[[#This Row],[Circulatory deaths]]-weekly_deaths_location_cause_and_excess_deaths[[#This Row],[Circulatory five year average]],"")</f>
        <v>22</v>
      </c>
      <c r="P40" s="24">
        <v>102</v>
      </c>
      <c r="Q40" s="24">
        <v>93</v>
      </c>
      <c r="R40" s="24">
        <f>IFERROR(weekly_deaths_location_cause_and_excess_deaths[[#This Row],[Respiratory deaths]]-weekly_deaths_location_cause_and_excess_deaths[[#This Row],[Respiratory five year average]],"")</f>
        <v>9</v>
      </c>
      <c r="S40" s="24">
        <v>20</v>
      </c>
      <c r="T40" s="24">
        <v>264</v>
      </c>
      <c r="U40" s="24">
        <v>244</v>
      </c>
      <c r="V40" s="24">
        <f>IFERROR(weekly_deaths_location_cause_and_excess_deaths[[#This Row],[Other causes]]-weekly_deaths_location_cause_and_excess_deaths[[#This Row],[Other causes five year average]],"")</f>
        <v>20</v>
      </c>
      <c r="W40" s="11"/>
    </row>
    <row r="41" spans="1:23" x14ac:dyDescent="0.35">
      <c r="A41" s="14">
        <v>2022</v>
      </c>
      <c r="B41" s="14">
        <v>35</v>
      </c>
      <c r="C41" s="15">
        <v>44802</v>
      </c>
      <c r="D41" s="57">
        <v>1071</v>
      </c>
      <c r="E41" s="53">
        <v>1028</v>
      </c>
      <c r="F41" s="53">
        <v>43</v>
      </c>
      <c r="G41" s="53">
        <v>305</v>
      </c>
      <c r="H41" s="53">
        <v>319</v>
      </c>
      <c r="I41" s="53">
        <f>IFERROR(weekly_deaths_location_cause_and_excess_deaths[[#This Row],[Cancer deaths]]-weekly_deaths_location_cause_and_excess_deaths[[#This Row],[Cancer five year average]],"")</f>
        <v>-14</v>
      </c>
      <c r="J41" s="53">
        <v>104</v>
      </c>
      <c r="K41" s="53">
        <v>103</v>
      </c>
      <c r="L41" s="53">
        <f>IFERROR(weekly_deaths_location_cause_and_excess_deaths[[#This Row],[Dementia / Alzhemier''s deaths]]-weekly_deaths_location_cause_and_excess_deaths[[#This Row],[Dementia / Alzheimer''s five year average]],"")</f>
        <v>1</v>
      </c>
      <c r="M41" s="24">
        <v>276</v>
      </c>
      <c r="N41" s="24">
        <v>263</v>
      </c>
      <c r="O41" s="24">
        <f>IFERROR(weekly_deaths_location_cause_and_excess_deaths[[#This Row],[Circulatory deaths]]-weekly_deaths_location_cause_and_excess_deaths[[#This Row],[Circulatory five year average]],"")</f>
        <v>13</v>
      </c>
      <c r="P41" s="24">
        <v>94</v>
      </c>
      <c r="Q41" s="24">
        <v>95</v>
      </c>
      <c r="R41" s="24">
        <f>IFERROR(weekly_deaths_location_cause_and_excess_deaths[[#This Row],[Respiratory deaths]]-weekly_deaths_location_cause_and_excess_deaths[[#This Row],[Respiratory five year average]],"")</f>
        <v>-1</v>
      </c>
      <c r="S41" s="24">
        <v>14</v>
      </c>
      <c r="T41" s="24">
        <v>278</v>
      </c>
      <c r="U41" s="24">
        <v>238</v>
      </c>
      <c r="V41" s="24">
        <f>IFERROR(weekly_deaths_location_cause_and_excess_deaths[[#This Row],[Other causes]]-weekly_deaths_location_cause_and_excess_deaths[[#This Row],[Other causes five year average]],"")</f>
        <v>40</v>
      </c>
      <c r="W41" s="11"/>
    </row>
    <row r="42" spans="1:23" x14ac:dyDescent="0.35">
      <c r="A42" s="14">
        <v>2022</v>
      </c>
      <c r="B42" s="14">
        <v>36</v>
      </c>
      <c r="C42" s="15">
        <v>44809</v>
      </c>
      <c r="D42" s="57">
        <v>1129</v>
      </c>
      <c r="E42" s="53">
        <v>1019</v>
      </c>
      <c r="F42" s="53">
        <v>110</v>
      </c>
      <c r="G42" s="53">
        <v>306</v>
      </c>
      <c r="H42" s="53">
        <v>302</v>
      </c>
      <c r="I42" s="53">
        <f>IFERROR(weekly_deaths_location_cause_and_excess_deaths[[#This Row],[Cancer deaths]]-weekly_deaths_location_cause_and_excess_deaths[[#This Row],[Cancer five year average]],"")</f>
        <v>4</v>
      </c>
      <c r="J42" s="53">
        <v>100</v>
      </c>
      <c r="K42" s="53">
        <v>110</v>
      </c>
      <c r="L42" s="53">
        <f>IFERROR(weekly_deaths_location_cause_and_excess_deaths[[#This Row],[Dementia / Alzhemier''s deaths]]-weekly_deaths_location_cause_and_excess_deaths[[#This Row],[Dementia / Alzheimer''s five year average]],"")</f>
        <v>-10</v>
      </c>
      <c r="M42" s="24">
        <v>305</v>
      </c>
      <c r="N42" s="24">
        <v>250</v>
      </c>
      <c r="O42" s="24">
        <f>IFERROR(weekly_deaths_location_cause_and_excess_deaths[[#This Row],[Circulatory deaths]]-weekly_deaths_location_cause_and_excess_deaths[[#This Row],[Circulatory five year average]],"")</f>
        <v>55</v>
      </c>
      <c r="P42" s="24">
        <v>101</v>
      </c>
      <c r="Q42" s="24">
        <v>99</v>
      </c>
      <c r="R42" s="24">
        <f>IFERROR(weekly_deaths_location_cause_and_excess_deaths[[#This Row],[Respiratory deaths]]-weekly_deaths_location_cause_and_excess_deaths[[#This Row],[Respiratory five year average]],"")</f>
        <v>2</v>
      </c>
      <c r="S42" s="24">
        <v>21</v>
      </c>
      <c r="T42" s="24">
        <v>296</v>
      </c>
      <c r="U42" s="24">
        <v>244</v>
      </c>
      <c r="V42" s="24">
        <f>IFERROR(weekly_deaths_location_cause_and_excess_deaths[[#This Row],[Other causes]]-weekly_deaths_location_cause_and_excess_deaths[[#This Row],[Other causes five year average]],"")</f>
        <v>52</v>
      </c>
      <c r="W42" s="11"/>
    </row>
    <row r="43" spans="1:23" x14ac:dyDescent="0.35">
      <c r="A43" s="14">
        <v>2022</v>
      </c>
      <c r="B43" s="14">
        <v>37</v>
      </c>
      <c r="C43" s="15">
        <v>44816</v>
      </c>
      <c r="D43" s="57">
        <v>1135</v>
      </c>
      <c r="E43" s="53">
        <v>1062</v>
      </c>
      <c r="F43" s="53">
        <v>73</v>
      </c>
      <c r="G43" s="53">
        <v>335</v>
      </c>
      <c r="H43" s="53">
        <v>324</v>
      </c>
      <c r="I43" s="53">
        <f>IFERROR(weekly_deaths_location_cause_and_excess_deaths[[#This Row],[Cancer deaths]]-weekly_deaths_location_cause_and_excess_deaths[[#This Row],[Cancer five year average]],"")</f>
        <v>11</v>
      </c>
      <c r="J43" s="53">
        <v>114</v>
      </c>
      <c r="K43" s="53">
        <v>105</v>
      </c>
      <c r="L43" s="53">
        <f>IFERROR(weekly_deaths_location_cause_and_excess_deaths[[#This Row],[Dementia / Alzhemier''s deaths]]-weekly_deaths_location_cause_and_excess_deaths[[#This Row],[Dementia / Alzheimer''s five year average]],"")</f>
        <v>9</v>
      </c>
      <c r="M43" s="24">
        <v>292</v>
      </c>
      <c r="N43" s="24">
        <v>255</v>
      </c>
      <c r="O43" s="24">
        <f>IFERROR(weekly_deaths_location_cause_and_excess_deaths[[#This Row],[Circulatory deaths]]-weekly_deaths_location_cause_and_excess_deaths[[#This Row],[Circulatory five year average]],"")</f>
        <v>37</v>
      </c>
      <c r="P43" s="24">
        <v>107</v>
      </c>
      <c r="Q43" s="24">
        <v>102</v>
      </c>
      <c r="R43" s="24">
        <f>IFERROR(weekly_deaths_location_cause_and_excess_deaths[[#This Row],[Respiratory deaths]]-weekly_deaths_location_cause_and_excess_deaths[[#This Row],[Respiratory five year average]],"")</f>
        <v>5</v>
      </c>
      <c r="S43" s="24">
        <v>18</v>
      </c>
      <c r="T43" s="24">
        <v>269</v>
      </c>
      <c r="U43" s="24">
        <v>251</v>
      </c>
      <c r="V43" s="24">
        <f>IFERROR(weekly_deaths_location_cause_and_excess_deaths[[#This Row],[Other causes]]-weekly_deaths_location_cause_and_excess_deaths[[#This Row],[Other causes five year average]],"")</f>
        <v>18</v>
      </c>
      <c r="W43" s="11"/>
    </row>
    <row r="44" spans="1:23" x14ac:dyDescent="0.35">
      <c r="A44" s="14">
        <v>2022</v>
      </c>
      <c r="B44" s="14">
        <v>38</v>
      </c>
      <c r="C44" s="15">
        <v>44823</v>
      </c>
      <c r="D44" s="57">
        <v>1001</v>
      </c>
      <c r="E44" s="53">
        <v>1052</v>
      </c>
      <c r="F44" s="53">
        <v>-51</v>
      </c>
      <c r="G44" s="53">
        <v>276</v>
      </c>
      <c r="H44" s="53">
        <v>313</v>
      </c>
      <c r="I44" s="53">
        <f>IFERROR(weekly_deaths_location_cause_and_excess_deaths[[#This Row],[Cancer deaths]]-weekly_deaths_location_cause_and_excess_deaths[[#This Row],[Cancer five year average]],"")</f>
        <v>-37</v>
      </c>
      <c r="J44" s="53">
        <v>90</v>
      </c>
      <c r="K44" s="53">
        <v>103</v>
      </c>
      <c r="L44" s="53">
        <f>IFERROR(weekly_deaths_location_cause_and_excess_deaths[[#This Row],[Dementia / Alzhemier''s deaths]]-weekly_deaths_location_cause_and_excess_deaths[[#This Row],[Dementia / Alzheimer''s five year average]],"")</f>
        <v>-13</v>
      </c>
      <c r="M44" s="24">
        <v>252</v>
      </c>
      <c r="N44" s="24">
        <v>267</v>
      </c>
      <c r="O44" s="24">
        <f>IFERROR(weekly_deaths_location_cause_and_excess_deaths[[#This Row],[Circulatory deaths]]-weekly_deaths_location_cause_and_excess_deaths[[#This Row],[Circulatory five year average]],"")</f>
        <v>-15</v>
      </c>
      <c r="P44" s="24">
        <v>103</v>
      </c>
      <c r="Q44" s="24">
        <v>102</v>
      </c>
      <c r="R44" s="24">
        <f>IFERROR(weekly_deaths_location_cause_and_excess_deaths[[#This Row],[Respiratory deaths]]-weekly_deaths_location_cause_and_excess_deaths[[#This Row],[Respiratory five year average]],"")</f>
        <v>1</v>
      </c>
      <c r="S44" s="24">
        <v>13</v>
      </c>
      <c r="T44" s="24">
        <v>267</v>
      </c>
      <c r="U44" s="24">
        <v>238</v>
      </c>
      <c r="V44" s="24">
        <f>IFERROR(weekly_deaths_location_cause_and_excess_deaths[[#This Row],[Other causes]]-weekly_deaths_location_cause_and_excess_deaths[[#This Row],[Other causes five year average]],"")</f>
        <v>29</v>
      </c>
      <c r="W44" s="11"/>
    </row>
    <row r="45" spans="1:23" x14ac:dyDescent="0.35">
      <c r="A45" s="14">
        <v>2022</v>
      </c>
      <c r="B45" s="14">
        <v>39</v>
      </c>
      <c r="C45" s="15">
        <v>44830</v>
      </c>
      <c r="D45" s="57">
        <v>1250</v>
      </c>
      <c r="E45" s="53">
        <v>1095</v>
      </c>
      <c r="F45" s="53">
        <v>155</v>
      </c>
      <c r="G45" s="53">
        <v>330</v>
      </c>
      <c r="H45" s="53">
        <v>309</v>
      </c>
      <c r="I45" s="53">
        <f>IFERROR(weekly_deaths_location_cause_and_excess_deaths[[#This Row],[Cancer deaths]]-weekly_deaths_location_cause_and_excess_deaths[[#This Row],[Cancer five year average]],"")</f>
        <v>21</v>
      </c>
      <c r="J45" s="53">
        <v>139</v>
      </c>
      <c r="K45" s="53">
        <v>119</v>
      </c>
      <c r="L45" s="53">
        <f>IFERROR(weekly_deaths_location_cause_and_excess_deaths[[#This Row],[Dementia / Alzhemier''s deaths]]-weekly_deaths_location_cause_and_excess_deaths[[#This Row],[Dementia / Alzheimer''s five year average]],"")</f>
        <v>20</v>
      </c>
      <c r="M45" s="24">
        <v>336</v>
      </c>
      <c r="N45" s="24">
        <v>267</v>
      </c>
      <c r="O45" s="24">
        <f>IFERROR(weekly_deaths_location_cause_and_excess_deaths[[#This Row],[Circulatory deaths]]-weekly_deaths_location_cause_and_excess_deaths[[#This Row],[Circulatory five year average]],"")</f>
        <v>69</v>
      </c>
      <c r="P45" s="24">
        <v>120</v>
      </c>
      <c r="Q45" s="24">
        <v>113</v>
      </c>
      <c r="R45" s="24">
        <f>IFERROR(weekly_deaths_location_cause_and_excess_deaths[[#This Row],[Respiratory deaths]]-weekly_deaths_location_cause_and_excess_deaths[[#This Row],[Respiratory five year average]],"")</f>
        <v>7</v>
      </c>
      <c r="S45" s="24">
        <v>20</v>
      </c>
      <c r="T45" s="24">
        <v>305</v>
      </c>
      <c r="U45" s="24">
        <v>264</v>
      </c>
      <c r="V45" s="24">
        <f>IFERROR(weekly_deaths_location_cause_and_excess_deaths[[#This Row],[Other causes]]-weekly_deaths_location_cause_and_excess_deaths[[#This Row],[Other causes five year average]],"")</f>
        <v>41</v>
      </c>
      <c r="W45" s="11"/>
    </row>
    <row r="46" spans="1:23" x14ac:dyDescent="0.35">
      <c r="A46" s="14">
        <v>2022</v>
      </c>
      <c r="B46" s="14">
        <v>40</v>
      </c>
      <c r="C46" s="15">
        <v>44837</v>
      </c>
      <c r="D46" s="57">
        <v>1296</v>
      </c>
      <c r="E46" s="53">
        <v>1110</v>
      </c>
      <c r="F46" s="53">
        <v>186</v>
      </c>
      <c r="G46" s="53">
        <v>314</v>
      </c>
      <c r="H46" s="53">
        <v>329</v>
      </c>
      <c r="I46" s="53">
        <f>IFERROR(weekly_deaths_location_cause_and_excess_deaths[[#This Row],[Cancer deaths]]-weekly_deaths_location_cause_and_excess_deaths[[#This Row],[Cancer five year average]],"")</f>
        <v>-15</v>
      </c>
      <c r="J46" s="53">
        <v>142</v>
      </c>
      <c r="K46" s="53">
        <v>113</v>
      </c>
      <c r="L46" s="53">
        <f>IFERROR(weekly_deaths_location_cause_and_excess_deaths[[#This Row],[Dementia / Alzhemier''s deaths]]-weekly_deaths_location_cause_and_excess_deaths[[#This Row],[Dementia / Alzheimer''s five year average]],"")</f>
        <v>29</v>
      </c>
      <c r="M46" s="24">
        <v>333</v>
      </c>
      <c r="N46" s="24">
        <v>273</v>
      </c>
      <c r="O46" s="24">
        <f>IFERROR(weekly_deaths_location_cause_and_excess_deaths[[#This Row],[Circulatory deaths]]-weekly_deaths_location_cause_and_excess_deaths[[#This Row],[Circulatory five year average]],"")</f>
        <v>60</v>
      </c>
      <c r="P46" s="24">
        <v>159</v>
      </c>
      <c r="Q46" s="24">
        <v>112</v>
      </c>
      <c r="R46" s="24">
        <f>IFERROR(weekly_deaths_location_cause_and_excess_deaths[[#This Row],[Respiratory deaths]]-weekly_deaths_location_cause_and_excess_deaths[[#This Row],[Respiratory five year average]],"")</f>
        <v>47</v>
      </c>
      <c r="S46" s="24">
        <v>19</v>
      </c>
      <c r="T46" s="24">
        <v>329</v>
      </c>
      <c r="U46" s="24">
        <v>260</v>
      </c>
      <c r="V46" s="24">
        <f>IFERROR(weekly_deaths_location_cause_and_excess_deaths[[#This Row],[Other causes]]-weekly_deaths_location_cause_and_excess_deaths[[#This Row],[Other causes five year average]],"")</f>
        <v>69</v>
      </c>
      <c r="W46" s="11"/>
    </row>
    <row r="47" spans="1:23" x14ac:dyDescent="0.35">
      <c r="A47" s="14">
        <v>2022</v>
      </c>
      <c r="B47" s="14">
        <v>41</v>
      </c>
      <c r="C47" s="15">
        <v>44844</v>
      </c>
      <c r="D47" s="57">
        <v>1264</v>
      </c>
      <c r="E47" s="53">
        <v>1142</v>
      </c>
      <c r="F47" s="53">
        <v>122</v>
      </c>
      <c r="G47" s="53">
        <v>313</v>
      </c>
      <c r="H47" s="53">
        <v>338</v>
      </c>
      <c r="I47" s="53">
        <f>IFERROR(weekly_deaths_location_cause_and_excess_deaths[[#This Row],[Cancer deaths]]-weekly_deaths_location_cause_and_excess_deaths[[#This Row],[Cancer five year average]],"")</f>
        <v>-25</v>
      </c>
      <c r="J47" s="53">
        <v>126</v>
      </c>
      <c r="K47" s="53">
        <v>119</v>
      </c>
      <c r="L47" s="53">
        <f>IFERROR(weekly_deaths_location_cause_and_excess_deaths[[#This Row],[Dementia / Alzhemier''s deaths]]-weekly_deaths_location_cause_and_excess_deaths[[#This Row],[Dementia / Alzheimer''s five year average]],"")</f>
        <v>7</v>
      </c>
      <c r="M47" s="24">
        <v>339</v>
      </c>
      <c r="N47" s="24">
        <v>285</v>
      </c>
      <c r="O47" s="24">
        <f>IFERROR(weekly_deaths_location_cause_and_excess_deaths[[#This Row],[Circulatory deaths]]-weekly_deaths_location_cause_and_excess_deaths[[#This Row],[Circulatory five year average]],"")</f>
        <v>54</v>
      </c>
      <c r="P47" s="24">
        <v>142</v>
      </c>
      <c r="Q47" s="24">
        <v>113</v>
      </c>
      <c r="R47" s="24">
        <f>IFERROR(weekly_deaths_location_cause_and_excess_deaths[[#This Row],[Respiratory deaths]]-weekly_deaths_location_cause_and_excess_deaths[[#This Row],[Respiratory five year average]],"")</f>
        <v>29</v>
      </c>
      <c r="S47" s="24">
        <v>39</v>
      </c>
      <c r="T47" s="24">
        <v>305</v>
      </c>
      <c r="U47" s="24">
        <v>263</v>
      </c>
      <c r="V47" s="24">
        <f>IFERROR(weekly_deaths_location_cause_and_excess_deaths[[#This Row],[Other causes]]-weekly_deaths_location_cause_and_excess_deaths[[#This Row],[Other causes five year average]],"")</f>
        <v>42</v>
      </c>
      <c r="W47" s="11"/>
    </row>
    <row r="48" spans="1:23" x14ac:dyDescent="0.35">
      <c r="A48" s="14">
        <v>2022</v>
      </c>
      <c r="B48" s="14">
        <v>42</v>
      </c>
      <c r="C48" s="15">
        <v>44851</v>
      </c>
      <c r="D48" s="57">
        <v>1243</v>
      </c>
      <c r="E48" s="53">
        <v>1129</v>
      </c>
      <c r="F48" s="53">
        <v>114</v>
      </c>
      <c r="G48" s="53">
        <v>323</v>
      </c>
      <c r="H48" s="53">
        <v>322</v>
      </c>
      <c r="I48" s="53">
        <f>IFERROR(weekly_deaths_location_cause_and_excess_deaths[[#This Row],[Cancer deaths]]-weekly_deaths_location_cause_and_excess_deaths[[#This Row],[Cancer five year average]],"")</f>
        <v>1</v>
      </c>
      <c r="J48" s="53">
        <v>156</v>
      </c>
      <c r="K48" s="53">
        <v>119</v>
      </c>
      <c r="L48" s="53">
        <f>IFERROR(weekly_deaths_location_cause_and_excess_deaths[[#This Row],[Dementia / Alzhemier''s deaths]]-weekly_deaths_location_cause_and_excess_deaths[[#This Row],[Dementia / Alzheimer''s five year average]],"")</f>
        <v>37</v>
      </c>
      <c r="M48" s="24">
        <v>307</v>
      </c>
      <c r="N48" s="24">
        <v>281</v>
      </c>
      <c r="O48" s="24">
        <f>IFERROR(weekly_deaths_location_cause_and_excess_deaths[[#This Row],[Circulatory deaths]]-weekly_deaths_location_cause_and_excess_deaths[[#This Row],[Circulatory five year average]],"")</f>
        <v>26</v>
      </c>
      <c r="P48" s="24">
        <v>111</v>
      </c>
      <c r="Q48" s="24">
        <v>125</v>
      </c>
      <c r="R48" s="24">
        <f>IFERROR(weekly_deaths_location_cause_and_excess_deaths[[#This Row],[Respiratory deaths]]-weekly_deaths_location_cause_and_excess_deaths[[#This Row],[Respiratory five year average]],"")</f>
        <v>-14</v>
      </c>
      <c r="S48" s="24">
        <v>26</v>
      </c>
      <c r="T48" s="24">
        <v>320</v>
      </c>
      <c r="U48" s="24">
        <v>259</v>
      </c>
      <c r="V48" s="24">
        <f>IFERROR(weekly_deaths_location_cause_and_excess_deaths[[#This Row],[Other causes]]-weekly_deaths_location_cause_and_excess_deaths[[#This Row],[Other causes five year average]],"")</f>
        <v>61</v>
      </c>
      <c r="W48" s="11"/>
    </row>
    <row r="49" spans="1:23" x14ac:dyDescent="0.35">
      <c r="A49" s="14">
        <v>2022</v>
      </c>
      <c r="B49" s="14">
        <v>43</v>
      </c>
      <c r="C49" s="15">
        <v>44858</v>
      </c>
      <c r="D49" s="57">
        <v>1290</v>
      </c>
      <c r="E49" s="53">
        <v>1125</v>
      </c>
      <c r="F49" s="53">
        <v>165</v>
      </c>
      <c r="G49" s="53">
        <v>344</v>
      </c>
      <c r="H49" s="53">
        <v>318</v>
      </c>
      <c r="I49" s="53">
        <f>IFERROR(weekly_deaths_location_cause_and_excess_deaths[[#This Row],[Cancer deaths]]-weekly_deaths_location_cause_and_excess_deaths[[#This Row],[Cancer five year average]],"")</f>
        <v>26</v>
      </c>
      <c r="J49" s="53">
        <v>142</v>
      </c>
      <c r="K49" s="53">
        <v>112</v>
      </c>
      <c r="L49" s="53">
        <f>IFERROR(weekly_deaths_location_cause_and_excess_deaths[[#This Row],[Dementia / Alzhemier''s deaths]]-weekly_deaths_location_cause_and_excess_deaths[[#This Row],[Dementia / Alzheimer''s five year average]],"")</f>
        <v>30</v>
      </c>
      <c r="M49" s="24">
        <v>314</v>
      </c>
      <c r="N49" s="24">
        <v>290</v>
      </c>
      <c r="O49" s="24">
        <f>IFERROR(weekly_deaths_location_cause_and_excess_deaths[[#This Row],[Circulatory deaths]]-weekly_deaths_location_cause_and_excess_deaths[[#This Row],[Circulatory five year average]],"")</f>
        <v>24</v>
      </c>
      <c r="P49" s="24">
        <v>122</v>
      </c>
      <c r="Q49" s="24">
        <v>119</v>
      </c>
      <c r="R49" s="24">
        <f>IFERROR(weekly_deaths_location_cause_and_excess_deaths[[#This Row],[Respiratory deaths]]-weekly_deaths_location_cause_and_excess_deaths[[#This Row],[Respiratory five year average]],"")</f>
        <v>3</v>
      </c>
      <c r="S49" s="24">
        <v>26</v>
      </c>
      <c r="T49" s="24">
        <v>342</v>
      </c>
      <c r="U49" s="24">
        <v>262</v>
      </c>
      <c r="V49" s="24">
        <f>IFERROR(weekly_deaths_location_cause_and_excess_deaths[[#This Row],[Other causes]]-weekly_deaths_location_cause_and_excess_deaths[[#This Row],[Other causes five year average]],"")</f>
        <v>80</v>
      </c>
      <c r="W49" s="11"/>
    </row>
    <row r="50" spans="1:23" x14ac:dyDescent="0.35">
      <c r="A50" s="14">
        <v>2022</v>
      </c>
      <c r="B50" s="14">
        <v>44</v>
      </c>
      <c r="C50" s="15">
        <v>44865</v>
      </c>
      <c r="D50" s="57">
        <v>1278</v>
      </c>
      <c r="E50" s="53">
        <v>1116</v>
      </c>
      <c r="F50" s="53">
        <v>162</v>
      </c>
      <c r="G50" s="53">
        <v>353</v>
      </c>
      <c r="H50" s="53">
        <v>328</v>
      </c>
      <c r="I50" s="53">
        <f>IFERROR(weekly_deaths_location_cause_and_excess_deaths[[#This Row],[Cancer deaths]]-weekly_deaths_location_cause_and_excess_deaths[[#This Row],[Cancer five year average]],"")</f>
        <v>25</v>
      </c>
      <c r="J50" s="53">
        <v>124</v>
      </c>
      <c r="K50" s="53">
        <v>118</v>
      </c>
      <c r="L50" s="53">
        <f>IFERROR(weekly_deaths_location_cause_and_excess_deaths[[#This Row],[Dementia / Alzhemier''s deaths]]-weekly_deaths_location_cause_and_excess_deaths[[#This Row],[Dementia / Alzheimer''s five year average]],"")</f>
        <v>6</v>
      </c>
      <c r="M50" s="24">
        <v>351</v>
      </c>
      <c r="N50" s="24">
        <v>285</v>
      </c>
      <c r="O50" s="24">
        <f>IFERROR(weekly_deaths_location_cause_and_excess_deaths[[#This Row],[Circulatory deaths]]-weekly_deaths_location_cause_and_excess_deaths[[#This Row],[Circulatory five year average]],"")</f>
        <v>66</v>
      </c>
      <c r="P50" s="24">
        <v>126</v>
      </c>
      <c r="Q50" s="24">
        <v>113</v>
      </c>
      <c r="R50" s="24">
        <f>IFERROR(weekly_deaths_location_cause_and_excess_deaths[[#This Row],[Respiratory deaths]]-weekly_deaths_location_cause_and_excess_deaths[[#This Row],[Respiratory five year average]],"")</f>
        <v>13</v>
      </c>
      <c r="S50" s="24">
        <v>26</v>
      </c>
      <c r="T50" s="24">
        <v>298</v>
      </c>
      <c r="U50" s="24">
        <v>250</v>
      </c>
      <c r="V50" s="24">
        <f>IFERROR(weekly_deaths_location_cause_and_excess_deaths[[#This Row],[Other causes]]-weekly_deaths_location_cause_and_excess_deaths[[#This Row],[Other causes five year average]],"")</f>
        <v>48</v>
      </c>
      <c r="W50" s="11"/>
    </row>
    <row r="51" spans="1:23" x14ac:dyDescent="0.35">
      <c r="A51" s="14">
        <v>2022</v>
      </c>
      <c r="B51" s="14">
        <v>45</v>
      </c>
      <c r="C51" s="15">
        <v>44872</v>
      </c>
      <c r="D51" s="57">
        <v>1235</v>
      </c>
      <c r="E51" s="53">
        <v>1167</v>
      </c>
      <c r="F51" s="53">
        <v>68</v>
      </c>
      <c r="G51" s="53">
        <v>304</v>
      </c>
      <c r="H51" s="53">
        <v>325</v>
      </c>
      <c r="I51" s="53">
        <f>IFERROR(weekly_deaths_location_cause_and_excess_deaths[[#This Row],[Cancer deaths]]-weekly_deaths_location_cause_and_excess_deaths[[#This Row],[Cancer five year average]],"")</f>
        <v>-21</v>
      </c>
      <c r="J51" s="53">
        <v>117</v>
      </c>
      <c r="K51" s="53">
        <v>132</v>
      </c>
      <c r="L51" s="53">
        <f>IFERROR(weekly_deaths_location_cause_and_excess_deaths[[#This Row],[Dementia / Alzhemier''s deaths]]-weekly_deaths_location_cause_and_excess_deaths[[#This Row],[Dementia / Alzheimer''s five year average]],"")</f>
        <v>-15</v>
      </c>
      <c r="M51" s="24">
        <v>339</v>
      </c>
      <c r="N51" s="24">
        <v>301</v>
      </c>
      <c r="O51" s="24">
        <f>IFERROR(weekly_deaths_location_cause_and_excess_deaths[[#This Row],[Circulatory deaths]]-weekly_deaths_location_cause_and_excess_deaths[[#This Row],[Circulatory five year average]],"")</f>
        <v>38</v>
      </c>
      <c r="P51" s="24">
        <v>132</v>
      </c>
      <c r="Q51" s="24">
        <v>121</v>
      </c>
      <c r="R51" s="24">
        <f>IFERROR(weekly_deaths_location_cause_and_excess_deaths[[#This Row],[Respiratory deaths]]-weekly_deaths_location_cause_and_excess_deaths[[#This Row],[Respiratory five year average]],"")</f>
        <v>11</v>
      </c>
      <c r="S51" s="24">
        <v>27</v>
      </c>
      <c r="T51" s="24">
        <v>316</v>
      </c>
      <c r="U51" s="24">
        <v>269</v>
      </c>
      <c r="V51" s="24">
        <f>IFERROR(weekly_deaths_location_cause_and_excess_deaths[[#This Row],[Other causes]]-weekly_deaths_location_cause_and_excess_deaths[[#This Row],[Other causes five year average]],"")</f>
        <v>47</v>
      </c>
      <c r="W51" s="11"/>
    </row>
    <row r="52" spans="1:23" x14ac:dyDescent="0.35">
      <c r="A52" s="14">
        <v>2022</v>
      </c>
      <c r="B52" s="14">
        <v>46</v>
      </c>
      <c r="C52" s="15">
        <v>44879</v>
      </c>
      <c r="D52" s="57">
        <v>1291</v>
      </c>
      <c r="E52" s="53">
        <v>1174</v>
      </c>
      <c r="F52" s="53">
        <v>117</v>
      </c>
      <c r="G52" s="53">
        <v>387</v>
      </c>
      <c r="H52" s="53">
        <v>329</v>
      </c>
      <c r="I52" s="53">
        <f>IFERROR(weekly_deaths_location_cause_and_excess_deaths[[#This Row],[Cancer deaths]]-weekly_deaths_location_cause_and_excess_deaths[[#This Row],[Cancer five year average]],"")</f>
        <v>58</v>
      </c>
      <c r="J52" s="53">
        <v>134</v>
      </c>
      <c r="K52" s="53">
        <v>131</v>
      </c>
      <c r="L52" s="53">
        <f>IFERROR(weekly_deaths_location_cause_and_excess_deaths[[#This Row],[Dementia / Alzhemier''s deaths]]-weekly_deaths_location_cause_and_excess_deaths[[#This Row],[Dementia / Alzheimer''s five year average]],"")</f>
        <v>3</v>
      </c>
      <c r="M52" s="24">
        <v>322</v>
      </c>
      <c r="N52" s="24">
        <v>293</v>
      </c>
      <c r="O52" s="24">
        <f>IFERROR(weekly_deaths_location_cause_and_excess_deaths[[#This Row],[Circulatory deaths]]-weekly_deaths_location_cause_and_excess_deaths[[#This Row],[Circulatory five year average]],"")</f>
        <v>29</v>
      </c>
      <c r="P52" s="24">
        <v>131</v>
      </c>
      <c r="Q52" s="24">
        <v>125</v>
      </c>
      <c r="R52" s="24">
        <f>IFERROR(weekly_deaths_location_cause_and_excess_deaths[[#This Row],[Respiratory deaths]]-weekly_deaths_location_cause_and_excess_deaths[[#This Row],[Respiratory five year average]],"")</f>
        <v>6</v>
      </c>
      <c r="S52" s="24">
        <v>21</v>
      </c>
      <c r="T52" s="24">
        <v>296</v>
      </c>
      <c r="U52" s="24">
        <v>280</v>
      </c>
      <c r="V52" s="24">
        <f>IFERROR(weekly_deaths_location_cause_and_excess_deaths[[#This Row],[Other causes]]-weekly_deaths_location_cause_and_excess_deaths[[#This Row],[Other causes five year average]],"")</f>
        <v>16</v>
      </c>
      <c r="W52" s="11"/>
    </row>
    <row r="53" spans="1:23" x14ac:dyDescent="0.35">
      <c r="A53" s="14">
        <v>2022</v>
      </c>
      <c r="B53" s="14">
        <v>47</v>
      </c>
      <c r="C53" s="15">
        <v>44886</v>
      </c>
      <c r="D53" s="57">
        <v>1271</v>
      </c>
      <c r="E53" s="53">
        <v>1177</v>
      </c>
      <c r="F53" s="53">
        <v>94</v>
      </c>
      <c r="G53" s="53">
        <v>333</v>
      </c>
      <c r="H53" s="53">
        <v>318</v>
      </c>
      <c r="I53" s="53">
        <f>IFERROR(weekly_deaths_location_cause_and_excess_deaths[[#This Row],[Cancer deaths]]-weekly_deaths_location_cause_and_excess_deaths[[#This Row],[Cancer five year average]],"")</f>
        <v>15</v>
      </c>
      <c r="J53" s="53">
        <v>134</v>
      </c>
      <c r="K53" s="53">
        <v>133</v>
      </c>
      <c r="L53" s="53">
        <f>IFERROR(weekly_deaths_location_cause_and_excess_deaths[[#This Row],[Dementia / Alzhemier''s deaths]]-weekly_deaths_location_cause_and_excess_deaths[[#This Row],[Dementia / Alzheimer''s five year average]],"")</f>
        <v>1</v>
      </c>
      <c r="M53" s="24">
        <v>317</v>
      </c>
      <c r="N53" s="24">
        <v>301</v>
      </c>
      <c r="O53" s="24">
        <f>IFERROR(weekly_deaths_location_cause_and_excess_deaths[[#This Row],[Circulatory deaths]]-weekly_deaths_location_cause_and_excess_deaths[[#This Row],[Circulatory five year average]],"")</f>
        <v>16</v>
      </c>
      <c r="P53" s="24">
        <v>146</v>
      </c>
      <c r="Q53" s="24">
        <v>128</v>
      </c>
      <c r="R53" s="24">
        <f>IFERROR(weekly_deaths_location_cause_and_excess_deaths[[#This Row],[Respiratory deaths]]-weekly_deaths_location_cause_and_excess_deaths[[#This Row],[Respiratory five year average]],"")</f>
        <v>18</v>
      </c>
      <c r="S53" s="24">
        <v>26</v>
      </c>
      <c r="T53" s="24">
        <v>315</v>
      </c>
      <c r="U53" s="24">
        <v>282</v>
      </c>
      <c r="V53" s="24">
        <f>IFERROR(weekly_deaths_location_cause_and_excess_deaths[[#This Row],[Other causes]]-weekly_deaths_location_cause_and_excess_deaths[[#This Row],[Other causes five year average]],"")</f>
        <v>33</v>
      </c>
      <c r="W53" s="11"/>
    </row>
    <row r="54" spans="1:23" x14ac:dyDescent="0.35">
      <c r="A54" s="14">
        <v>2022</v>
      </c>
      <c r="B54" s="14">
        <v>48</v>
      </c>
      <c r="C54" s="15">
        <v>44893</v>
      </c>
      <c r="D54" s="57">
        <v>1239</v>
      </c>
      <c r="E54" s="53">
        <v>1174</v>
      </c>
      <c r="F54" s="53">
        <v>65</v>
      </c>
      <c r="G54" s="53">
        <v>325</v>
      </c>
      <c r="H54" s="53">
        <v>311</v>
      </c>
      <c r="I54" s="53">
        <f>IFERROR(weekly_deaths_location_cause_and_excess_deaths[[#This Row],[Cancer deaths]]-weekly_deaths_location_cause_and_excess_deaths[[#This Row],[Cancer five year average]],"")</f>
        <v>14</v>
      </c>
      <c r="J54" s="53">
        <v>124</v>
      </c>
      <c r="K54" s="53">
        <v>127</v>
      </c>
      <c r="L54" s="53">
        <f>IFERROR(weekly_deaths_location_cause_and_excess_deaths[[#This Row],[Dementia / Alzhemier''s deaths]]-weekly_deaths_location_cause_and_excess_deaths[[#This Row],[Dementia / Alzheimer''s five year average]],"")</f>
        <v>-3</v>
      </c>
      <c r="M54" s="24">
        <v>322</v>
      </c>
      <c r="N54" s="24">
        <v>325</v>
      </c>
      <c r="O54" s="24">
        <f>IFERROR(weekly_deaths_location_cause_and_excess_deaths[[#This Row],[Circulatory deaths]]-weekly_deaths_location_cause_and_excess_deaths[[#This Row],[Circulatory five year average]],"")</f>
        <v>-3</v>
      </c>
      <c r="P54" s="24">
        <v>127</v>
      </c>
      <c r="Q54" s="24">
        <v>132</v>
      </c>
      <c r="R54" s="24">
        <f>IFERROR(weekly_deaths_location_cause_and_excess_deaths[[#This Row],[Respiratory deaths]]-weekly_deaths_location_cause_and_excess_deaths[[#This Row],[Respiratory five year average]],"")</f>
        <v>-5</v>
      </c>
      <c r="S54" s="24">
        <v>28</v>
      </c>
      <c r="T54" s="24">
        <v>313</v>
      </c>
      <c r="U54" s="24">
        <v>265</v>
      </c>
      <c r="V54" s="24">
        <f>IFERROR(weekly_deaths_location_cause_and_excess_deaths[[#This Row],[Other causes]]-weekly_deaths_location_cause_and_excess_deaths[[#This Row],[Other causes five year average]],"")</f>
        <v>48</v>
      </c>
      <c r="W54" s="11"/>
    </row>
    <row r="55" spans="1:23" x14ac:dyDescent="0.35">
      <c r="A55" s="14">
        <v>2022</v>
      </c>
      <c r="B55" s="14">
        <v>49</v>
      </c>
      <c r="C55" s="15">
        <v>44900</v>
      </c>
      <c r="D55" s="57">
        <v>1301</v>
      </c>
      <c r="E55" s="53">
        <v>1187</v>
      </c>
      <c r="F55" s="53">
        <v>114</v>
      </c>
      <c r="G55" s="53">
        <v>327</v>
      </c>
      <c r="H55" s="53">
        <v>308</v>
      </c>
      <c r="I55" s="53">
        <f>IFERROR(weekly_deaths_location_cause_and_excess_deaths[[#This Row],[Cancer deaths]]-weekly_deaths_location_cause_and_excess_deaths[[#This Row],[Cancer five year average]],"")</f>
        <v>19</v>
      </c>
      <c r="J55" s="53">
        <v>131</v>
      </c>
      <c r="K55" s="53">
        <v>144</v>
      </c>
      <c r="L55" s="53">
        <f>IFERROR(weekly_deaths_location_cause_and_excess_deaths[[#This Row],[Dementia / Alzhemier''s deaths]]-weekly_deaths_location_cause_and_excess_deaths[[#This Row],[Dementia / Alzheimer''s five year average]],"")</f>
        <v>-13</v>
      </c>
      <c r="M55" s="24">
        <v>329</v>
      </c>
      <c r="N55" s="24">
        <v>299</v>
      </c>
      <c r="O55" s="24">
        <f>IFERROR(weekly_deaths_location_cause_and_excess_deaths[[#This Row],[Circulatory deaths]]-weekly_deaths_location_cause_and_excess_deaths[[#This Row],[Circulatory five year average]],"")</f>
        <v>30</v>
      </c>
      <c r="P55" s="24">
        <v>138</v>
      </c>
      <c r="Q55" s="24">
        <v>142</v>
      </c>
      <c r="R55" s="24">
        <f>IFERROR(weekly_deaths_location_cause_and_excess_deaths[[#This Row],[Respiratory deaths]]-weekly_deaths_location_cause_and_excess_deaths[[#This Row],[Respiratory five year average]],"")</f>
        <v>-4</v>
      </c>
      <c r="S55" s="24">
        <v>23</v>
      </c>
      <c r="T55" s="24">
        <v>353</v>
      </c>
      <c r="U55" s="24">
        <v>281</v>
      </c>
      <c r="V55" s="24">
        <f>IFERROR(weekly_deaths_location_cause_and_excess_deaths[[#This Row],[Other causes]]-weekly_deaths_location_cause_and_excess_deaths[[#This Row],[Other causes five year average]],"")</f>
        <v>72</v>
      </c>
      <c r="W55" s="11"/>
    </row>
    <row r="56" spans="1:23" x14ac:dyDescent="0.35">
      <c r="A56" s="14">
        <v>2022</v>
      </c>
      <c r="B56" s="14">
        <v>50</v>
      </c>
      <c r="C56" s="15">
        <v>44907</v>
      </c>
      <c r="D56" s="57">
        <v>1321</v>
      </c>
      <c r="E56" s="53">
        <v>1287</v>
      </c>
      <c r="F56" s="53">
        <v>34</v>
      </c>
      <c r="G56" s="53">
        <v>334</v>
      </c>
      <c r="H56" s="53">
        <v>340</v>
      </c>
      <c r="I56" s="53">
        <f>IFERROR(weekly_deaths_location_cause_and_excess_deaths[[#This Row],[Cancer deaths]]-weekly_deaths_location_cause_and_excess_deaths[[#This Row],[Cancer five year average]],"")</f>
        <v>-6</v>
      </c>
      <c r="J56" s="53">
        <v>131</v>
      </c>
      <c r="K56" s="53">
        <v>153</v>
      </c>
      <c r="L56" s="53">
        <f>IFERROR(weekly_deaths_location_cause_and_excess_deaths[[#This Row],[Dementia / Alzhemier''s deaths]]-weekly_deaths_location_cause_and_excess_deaths[[#This Row],[Dementia / Alzheimer''s five year average]],"")</f>
        <v>-22</v>
      </c>
      <c r="M56" s="24">
        <v>358</v>
      </c>
      <c r="N56" s="24">
        <v>327</v>
      </c>
      <c r="O56" s="24">
        <f>IFERROR(weekly_deaths_location_cause_and_excess_deaths[[#This Row],[Circulatory deaths]]-weekly_deaths_location_cause_and_excess_deaths[[#This Row],[Circulatory five year average]],"")</f>
        <v>31</v>
      </c>
      <c r="P56" s="24">
        <v>164</v>
      </c>
      <c r="Q56" s="24">
        <v>159</v>
      </c>
      <c r="R56" s="24">
        <f>IFERROR(weekly_deaths_location_cause_and_excess_deaths[[#This Row],[Respiratory deaths]]-weekly_deaths_location_cause_and_excess_deaths[[#This Row],[Respiratory five year average]],"")</f>
        <v>5</v>
      </c>
      <c r="S56" s="24">
        <v>22</v>
      </c>
      <c r="T56" s="24">
        <v>312</v>
      </c>
      <c r="U56" s="24">
        <v>297</v>
      </c>
      <c r="V56" s="24">
        <f>IFERROR(weekly_deaths_location_cause_and_excess_deaths[[#This Row],[Other causes]]-weekly_deaths_location_cause_and_excess_deaths[[#This Row],[Other causes five year average]],"")</f>
        <v>15</v>
      </c>
      <c r="W56" s="11"/>
    </row>
    <row r="57" spans="1:23" x14ac:dyDescent="0.35">
      <c r="A57" s="14">
        <v>2022</v>
      </c>
      <c r="B57" s="14">
        <v>51</v>
      </c>
      <c r="C57" s="15">
        <v>44914</v>
      </c>
      <c r="D57" s="57">
        <v>1611</v>
      </c>
      <c r="E57" s="53">
        <v>1310</v>
      </c>
      <c r="F57" s="53">
        <v>301</v>
      </c>
      <c r="G57" s="53">
        <v>389</v>
      </c>
      <c r="H57" s="53">
        <v>329</v>
      </c>
      <c r="I57" s="53">
        <f>IFERROR(weekly_deaths_location_cause_and_excess_deaths[[#This Row],[Cancer deaths]]-weekly_deaths_location_cause_and_excess_deaths[[#This Row],[Cancer five year average]],"")</f>
        <v>60</v>
      </c>
      <c r="J57" s="53">
        <v>179</v>
      </c>
      <c r="K57" s="53">
        <v>159</v>
      </c>
      <c r="L57" s="53">
        <f>IFERROR(weekly_deaths_location_cause_and_excess_deaths[[#This Row],[Dementia / Alzhemier''s deaths]]-weekly_deaths_location_cause_and_excess_deaths[[#This Row],[Dementia / Alzheimer''s five year average]],"")</f>
        <v>20</v>
      </c>
      <c r="M57" s="24">
        <v>417</v>
      </c>
      <c r="N57" s="24">
        <v>350</v>
      </c>
      <c r="O57" s="24">
        <f>IFERROR(weekly_deaths_location_cause_and_excess_deaths[[#This Row],[Circulatory deaths]]-weekly_deaths_location_cause_and_excess_deaths[[#This Row],[Circulatory five year average]],"")</f>
        <v>67</v>
      </c>
      <c r="P57" s="24">
        <v>201</v>
      </c>
      <c r="Q57" s="24">
        <v>167</v>
      </c>
      <c r="R57" s="24">
        <f>IFERROR(weekly_deaths_location_cause_and_excess_deaths[[#This Row],[Respiratory deaths]]-weekly_deaths_location_cause_and_excess_deaths[[#This Row],[Respiratory five year average]],"")</f>
        <v>34</v>
      </c>
      <c r="S57" s="24">
        <v>42</v>
      </c>
      <c r="T57" s="24">
        <v>383</v>
      </c>
      <c r="U57" s="24">
        <v>296</v>
      </c>
      <c r="V57" s="24">
        <f>IFERROR(weekly_deaths_location_cause_and_excess_deaths[[#This Row],[Other causes]]-weekly_deaths_location_cause_and_excess_deaths[[#This Row],[Other causes five year average]],"")</f>
        <v>87</v>
      </c>
      <c r="W57" s="11"/>
    </row>
    <row r="58" spans="1:23" x14ac:dyDescent="0.35">
      <c r="A58" s="14">
        <v>2022</v>
      </c>
      <c r="B58" s="14">
        <v>52</v>
      </c>
      <c r="C58" s="15">
        <v>44921</v>
      </c>
      <c r="D58" s="57">
        <v>1198</v>
      </c>
      <c r="E58" s="53">
        <v>1089</v>
      </c>
      <c r="F58" s="53">
        <v>109</v>
      </c>
      <c r="G58" s="53">
        <v>256</v>
      </c>
      <c r="H58" s="53">
        <v>276</v>
      </c>
      <c r="I58" s="53">
        <f>IFERROR(weekly_deaths_location_cause_and_excess_deaths[[#This Row],[Cancer deaths]]-weekly_deaths_location_cause_and_excess_deaths[[#This Row],[Cancer five year average]],"")</f>
        <v>-20</v>
      </c>
      <c r="J58" s="53">
        <v>133</v>
      </c>
      <c r="K58" s="53">
        <v>138</v>
      </c>
      <c r="L58" s="53">
        <f>IFERROR(weekly_deaths_location_cause_and_excess_deaths[[#This Row],[Dementia / Alzhemier''s deaths]]-weekly_deaths_location_cause_and_excess_deaths[[#This Row],[Dementia / Alzheimer''s five year average]],"")</f>
        <v>-5</v>
      </c>
      <c r="M58" s="24">
        <v>302</v>
      </c>
      <c r="N58" s="24">
        <v>283</v>
      </c>
      <c r="O58" s="24">
        <f>IFERROR(weekly_deaths_location_cause_and_excess_deaths[[#This Row],[Circulatory deaths]]-weekly_deaths_location_cause_and_excess_deaths[[#This Row],[Circulatory five year average]],"")</f>
        <v>19</v>
      </c>
      <c r="P58" s="24">
        <v>193</v>
      </c>
      <c r="Q58" s="24">
        <v>158</v>
      </c>
      <c r="R58" s="24">
        <f>IFERROR(weekly_deaths_location_cause_and_excess_deaths[[#This Row],[Respiratory deaths]]-weekly_deaths_location_cause_and_excess_deaths[[#This Row],[Respiratory five year average]],"")</f>
        <v>35</v>
      </c>
      <c r="S58" s="24">
        <v>47</v>
      </c>
      <c r="T58" s="24">
        <v>267</v>
      </c>
      <c r="U58" s="24">
        <v>226</v>
      </c>
      <c r="V58" s="24">
        <f>IFERROR(weekly_deaths_location_cause_and_excess_deaths[[#This Row],[Other causes]]-weekly_deaths_location_cause_and_excess_deaths[[#This Row],[Other causes five year average]],"")</f>
        <v>41</v>
      </c>
      <c r="W58" s="11"/>
    </row>
    <row r="60" spans="1:23" x14ac:dyDescent="0.35">
      <c r="A60" s="21" t="s">
        <v>175</v>
      </c>
      <c r="B60" s="22"/>
      <c r="E60" s="23"/>
      <c r="F60" s="23"/>
    </row>
    <row r="61" spans="1:23" s="59" customFormat="1" ht="62.5" thickBot="1" x14ac:dyDescent="0.4">
      <c r="A61" s="10" t="s">
        <v>62</v>
      </c>
      <c r="B61" s="13" t="s">
        <v>57</v>
      </c>
      <c r="C61" s="13" t="s">
        <v>84</v>
      </c>
      <c r="D61" s="9" t="s">
        <v>79</v>
      </c>
      <c r="E61" s="25" t="s">
        <v>128</v>
      </c>
      <c r="F61" s="25" t="s">
        <v>134</v>
      </c>
      <c r="G61" s="25" t="s">
        <v>80</v>
      </c>
      <c r="H61" s="25" t="s">
        <v>130</v>
      </c>
      <c r="I61" s="25" t="s">
        <v>131</v>
      </c>
      <c r="J61" s="25" t="s">
        <v>83</v>
      </c>
      <c r="K61" s="25" t="s">
        <v>132</v>
      </c>
      <c r="L61" s="25" t="s">
        <v>133</v>
      </c>
      <c r="M61" s="10" t="s">
        <v>142</v>
      </c>
      <c r="N61" s="10" t="s">
        <v>143</v>
      </c>
      <c r="O61" s="10" t="s">
        <v>144</v>
      </c>
      <c r="P61" s="10" t="s">
        <v>81</v>
      </c>
      <c r="Q61" s="10" t="s">
        <v>135</v>
      </c>
      <c r="R61" s="10" t="s">
        <v>136</v>
      </c>
      <c r="S61" s="10" t="s">
        <v>82</v>
      </c>
      <c r="T61" s="25" t="s">
        <v>86</v>
      </c>
      <c r="U61" s="25" t="s">
        <v>137</v>
      </c>
      <c r="V61" s="25" t="s">
        <v>138</v>
      </c>
      <c r="W61" s="32"/>
    </row>
    <row r="62" spans="1:23" x14ac:dyDescent="0.35">
      <c r="A62" s="14">
        <v>2022</v>
      </c>
      <c r="B62" s="14">
        <v>1</v>
      </c>
      <c r="C62" s="15">
        <v>44564</v>
      </c>
      <c r="D62" s="57">
        <v>276</v>
      </c>
      <c r="E62" s="53">
        <v>335</v>
      </c>
      <c r="F62" s="53">
        <f>IFERROR(weekly_deaths_location_cause_and_excess_deaths_care_homes[[#This Row],[All causes]]-weekly_deaths_location_cause_and_excess_deaths_care_homes[[#This Row],[All causes five year average]],"")</f>
        <v>-59</v>
      </c>
      <c r="G62" s="53">
        <v>51</v>
      </c>
      <c r="H62" s="53">
        <v>71</v>
      </c>
      <c r="I62" s="53">
        <f>IFERROR(weekly_deaths_location_cause_and_excess_deaths_care_homes[[#This Row],[Cancer deaths]]-weekly_deaths_location_cause_and_excess_deaths_care_homes[[#This Row],[Cancer five year average]],"")</f>
        <v>-20</v>
      </c>
      <c r="J62" s="53">
        <v>96</v>
      </c>
      <c r="K62" s="53">
        <v>101</v>
      </c>
      <c r="L62" s="53">
        <f>IFERROR(weekly_deaths_location_cause_and_excess_deaths_care_homes[[#This Row],[Dementia / Alzhemier''s deaths]]-weekly_deaths_location_cause_and_excess_deaths_care_homes[[#This Row],[Dementia / Alzheimer''s five year average]],"")</f>
        <v>-5</v>
      </c>
      <c r="M62" s="24">
        <v>47</v>
      </c>
      <c r="N62" s="24">
        <v>64</v>
      </c>
      <c r="O62" s="24">
        <f>IFERROR(weekly_deaths_location_cause_and_excess_deaths_care_homes[[#This Row],[Circulatory deaths]]-weekly_deaths_location_cause_and_excess_deaths_care_homes[[#This Row],[Circulatory five year average]],"")</f>
        <v>-17</v>
      </c>
      <c r="P62" s="24">
        <v>19</v>
      </c>
      <c r="Q62" s="24">
        <v>33</v>
      </c>
      <c r="R62" s="24">
        <f>IFERROR(weekly_deaths_location_cause_and_excess_deaths_care_homes[[#This Row],[Respiratory deaths]]-weekly_deaths_location_cause_and_excess_deaths_care_homes[[#This Row],[Respiratory five year average]],"")</f>
        <v>-14</v>
      </c>
      <c r="S62" s="24">
        <v>15</v>
      </c>
      <c r="T62" s="24">
        <v>48</v>
      </c>
      <c r="U62" s="53">
        <v>45</v>
      </c>
      <c r="V62" s="24">
        <f>IFERROR(weekly_deaths_location_cause_and_excess_deaths_care_homes[[#This Row],[Other causes]]-weekly_deaths_location_cause_and_excess_deaths_care_homes[[#This Row],[Other causes five year average]],"")</f>
        <v>3</v>
      </c>
    </row>
    <row r="63" spans="1:23" x14ac:dyDescent="0.35">
      <c r="A63" s="14">
        <v>2022</v>
      </c>
      <c r="B63" s="14">
        <v>2</v>
      </c>
      <c r="C63" s="15">
        <v>44571</v>
      </c>
      <c r="D63" s="57">
        <v>312</v>
      </c>
      <c r="E63" s="53">
        <v>344</v>
      </c>
      <c r="F63" s="53">
        <f>IFERROR(weekly_deaths_location_cause_and_excess_deaths_care_homes[[#This Row],[All causes]]-weekly_deaths_location_cause_and_excess_deaths_care_homes[[#This Row],[All causes five year average]],"")</f>
        <v>-32</v>
      </c>
      <c r="G63" s="53">
        <v>62</v>
      </c>
      <c r="H63" s="53">
        <v>68</v>
      </c>
      <c r="I63" s="53">
        <f>IFERROR(weekly_deaths_location_cause_and_excess_deaths_care_homes[[#This Row],[Cancer deaths]]-weekly_deaths_location_cause_and_excess_deaths_care_homes[[#This Row],[Cancer five year average]],"")</f>
        <v>-6</v>
      </c>
      <c r="J63" s="53">
        <v>89</v>
      </c>
      <c r="K63" s="53">
        <v>109</v>
      </c>
      <c r="L63" s="53">
        <f>IFERROR(weekly_deaths_location_cause_and_excess_deaths_care_homes[[#This Row],[Dementia / Alzhemier''s deaths]]-weekly_deaths_location_cause_and_excess_deaths_care_homes[[#This Row],[Dementia / Alzheimer''s five year average]],"")</f>
        <v>-20</v>
      </c>
      <c r="M63" s="24">
        <v>59</v>
      </c>
      <c r="N63" s="24">
        <v>63</v>
      </c>
      <c r="O63" s="24">
        <f>IFERROR(weekly_deaths_location_cause_and_excess_deaths_care_homes[[#This Row],[Circulatory deaths]]-weekly_deaths_location_cause_and_excess_deaths_care_homes[[#This Row],[Circulatory five year average]],"")</f>
        <v>-4</v>
      </c>
      <c r="P63" s="24">
        <v>21</v>
      </c>
      <c r="Q63" s="24">
        <v>39</v>
      </c>
      <c r="R63" s="24">
        <f>IFERROR(weekly_deaths_location_cause_and_excess_deaths_care_homes[[#This Row],[Respiratory deaths]]-weekly_deaths_location_cause_and_excess_deaths_care_homes[[#This Row],[Respiratory five year average]],"")</f>
        <v>-18</v>
      </c>
      <c r="S63" s="24">
        <v>41</v>
      </c>
      <c r="T63" s="24">
        <v>40</v>
      </c>
      <c r="U63" s="53">
        <v>47</v>
      </c>
      <c r="V63" s="24">
        <f>IFERROR(weekly_deaths_location_cause_and_excess_deaths_care_homes[[#This Row],[Other causes]]-weekly_deaths_location_cause_and_excess_deaths_care_homes[[#This Row],[Other causes five year average]],"")</f>
        <v>-7</v>
      </c>
    </row>
    <row r="64" spans="1:23" x14ac:dyDescent="0.35">
      <c r="A64" s="14">
        <v>2022</v>
      </c>
      <c r="B64" s="14">
        <v>3</v>
      </c>
      <c r="C64" s="15">
        <v>44578</v>
      </c>
      <c r="D64" s="57">
        <v>271</v>
      </c>
      <c r="E64" s="53">
        <v>336</v>
      </c>
      <c r="F64" s="53">
        <f>IFERROR(weekly_deaths_location_cause_and_excess_deaths_care_homes[[#This Row],[All causes]]-weekly_deaths_location_cause_and_excess_deaths_care_homes[[#This Row],[All causes five year average]],"")</f>
        <v>-65</v>
      </c>
      <c r="G64" s="53">
        <v>44</v>
      </c>
      <c r="H64" s="53">
        <v>66</v>
      </c>
      <c r="I64" s="53">
        <f>IFERROR(weekly_deaths_location_cause_and_excess_deaths_care_homes[[#This Row],[Cancer deaths]]-weekly_deaths_location_cause_and_excess_deaths_care_homes[[#This Row],[Cancer five year average]],"")</f>
        <v>-22</v>
      </c>
      <c r="J64" s="53">
        <v>83</v>
      </c>
      <c r="K64" s="53">
        <v>107</v>
      </c>
      <c r="L64" s="53">
        <f>IFERROR(weekly_deaths_location_cause_and_excess_deaths_care_homes[[#This Row],[Dementia / Alzhemier''s deaths]]-weekly_deaths_location_cause_and_excess_deaths_care_homes[[#This Row],[Dementia / Alzheimer''s five year average]],"")</f>
        <v>-24</v>
      </c>
      <c r="M64" s="24">
        <v>51</v>
      </c>
      <c r="N64" s="24">
        <v>64</v>
      </c>
      <c r="O64" s="24">
        <f>IFERROR(weekly_deaths_location_cause_and_excess_deaths_care_homes[[#This Row],[Circulatory deaths]]-weekly_deaths_location_cause_and_excess_deaths_care_homes[[#This Row],[Circulatory five year average]],"")</f>
        <v>-13</v>
      </c>
      <c r="P64" s="24">
        <v>23</v>
      </c>
      <c r="Q64" s="24">
        <v>33</v>
      </c>
      <c r="R64" s="24">
        <f>IFERROR(weekly_deaths_location_cause_and_excess_deaths_care_homes[[#This Row],[Respiratory deaths]]-weekly_deaths_location_cause_and_excess_deaths_care_homes[[#This Row],[Respiratory five year average]],"")</f>
        <v>-10</v>
      </c>
      <c r="S64" s="24">
        <v>34</v>
      </c>
      <c r="T64" s="24">
        <v>36</v>
      </c>
      <c r="U64" s="53">
        <v>46</v>
      </c>
      <c r="V64" s="24">
        <f>IFERROR(weekly_deaths_location_cause_and_excess_deaths_care_homes[[#This Row],[Other causes]]-weekly_deaths_location_cause_and_excess_deaths_care_homes[[#This Row],[Other causes five year average]],"")</f>
        <v>-10</v>
      </c>
    </row>
    <row r="65" spans="1:22" x14ac:dyDescent="0.35">
      <c r="A65" s="14">
        <v>2022</v>
      </c>
      <c r="B65" s="14">
        <v>4</v>
      </c>
      <c r="C65" s="15">
        <v>44585</v>
      </c>
      <c r="D65" s="57">
        <v>288</v>
      </c>
      <c r="E65" s="53">
        <v>318</v>
      </c>
      <c r="F65" s="53">
        <f>IFERROR(weekly_deaths_location_cause_and_excess_deaths_care_homes[[#This Row],[All causes]]-weekly_deaths_location_cause_and_excess_deaths_care_homes[[#This Row],[All causes five year average]],"")</f>
        <v>-30</v>
      </c>
      <c r="G65" s="53">
        <v>46</v>
      </c>
      <c r="H65" s="53">
        <v>67</v>
      </c>
      <c r="I65" s="53">
        <f>IFERROR(weekly_deaths_location_cause_and_excess_deaths_care_homes[[#This Row],[Cancer deaths]]-weekly_deaths_location_cause_and_excess_deaths_care_homes[[#This Row],[Cancer five year average]],"")</f>
        <v>-21</v>
      </c>
      <c r="J65" s="53">
        <v>100</v>
      </c>
      <c r="K65" s="53">
        <v>97</v>
      </c>
      <c r="L65" s="53">
        <f>IFERROR(weekly_deaths_location_cause_and_excess_deaths_care_homes[[#This Row],[Dementia / Alzhemier''s deaths]]-weekly_deaths_location_cause_and_excess_deaths_care_homes[[#This Row],[Dementia / Alzheimer''s five year average]],"")</f>
        <v>3</v>
      </c>
      <c r="M65" s="24">
        <v>53</v>
      </c>
      <c r="N65" s="24">
        <v>55</v>
      </c>
      <c r="O65" s="24">
        <f>IFERROR(weekly_deaths_location_cause_and_excess_deaths_care_homes[[#This Row],[Circulatory deaths]]-weekly_deaths_location_cause_and_excess_deaths_care_homes[[#This Row],[Circulatory five year average]],"")</f>
        <v>-2</v>
      </c>
      <c r="P65" s="24">
        <v>17</v>
      </c>
      <c r="Q65" s="24">
        <v>36</v>
      </c>
      <c r="R65" s="24">
        <f>IFERROR(weekly_deaths_location_cause_and_excess_deaths_care_homes[[#This Row],[Respiratory deaths]]-weekly_deaths_location_cause_and_excess_deaths_care_homes[[#This Row],[Respiratory five year average]],"")</f>
        <v>-19</v>
      </c>
      <c r="S65" s="24">
        <v>28</v>
      </c>
      <c r="T65" s="24">
        <v>44</v>
      </c>
      <c r="U65" s="53">
        <v>45</v>
      </c>
      <c r="V65" s="24">
        <f>IFERROR(weekly_deaths_location_cause_and_excess_deaths_care_homes[[#This Row],[Other causes]]-weekly_deaths_location_cause_and_excess_deaths_care_homes[[#This Row],[Other causes five year average]],"")</f>
        <v>-1</v>
      </c>
    </row>
    <row r="66" spans="1:22" x14ac:dyDescent="0.35">
      <c r="A66" s="14">
        <v>2022</v>
      </c>
      <c r="B66" s="14">
        <v>5</v>
      </c>
      <c r="C66" s="15">
        <v>44592</v>
      </c>
      <c r="D66" s="57">
        <v>257</v>
      </c>
      <c r="E66" s="53">
        <v>312</v>
      </c>
      <c r="F66" s="53">
        <f>IFERROR(weekly_deaths_location_cause_and_excess_deaths_care_homes[[#This Row],[All causes]]-weekly_deaths_location_cause_and_excess_deaths_care_homes[[#This Row],[All causes five year average]],"")</f>
        <v>-55</v>
      </c>
      <c r="G66" s="53">
        <v>54</v>
      </c>
      <c r="H66" s="53">
        <v>72</v>
      </c>
      <c r="I66" s="53">
        <f>IFERROR(weekly_deaths_location_cause_and_excess_deaths_care_homes[[#This Row],[Cancer deaths]]-weekly_deaths_location_cause_and_excess_deaths_care_homes[[#This Row],[Cancer five year average]],"")</f>
        <v>-18</v>
      </c>
      <c r="J66" s="53">
        <v>77</v>
      </c>
      <c r="K66" s="53">
        <v>101</v>
      </c>
      <c r="L66" s="53">
        <f>IFERROR(weekly_deaths_location_cause_and_excess_deaths_care_homes[[#This Row],[Dementia / Alzhemier''s deaths]]-weekly_deaths_location_cause_and_excess_deaths_care_homes[[#This Row],[Dementia / Alzheimer''s five year average]],"")</f>
        <v>-24</v>
      </c>
      <c r="M66" s="24">
        <v>49</v>
      </c>
      <c r="N66" s="24">
        <v>53</v>
      </c>
      <c r="O66" s="24">
        <f>IFERROR(weekly_deaths_location_cause_and_excess_deaths_care_homes[[#This Row],[Circulatory deaths]]-weekly_deaths_location_cause_and_excess_deaths_care_homes[[#This Row],[Circulatory five year average]],"")</f>
        <v>-4</v>
      </c>
      <c r="P66" s="24">
        <v>7</v>
      </c>
      <c r="Q66" s="24">
        <v>27</v>
      </c>
      <c r="R66" s="24">
        <f>IFERROR(weekly_deaths_location_cause_and_excess_deaths_care_homes[[#This Row],[Respiratory deaths]]-weekly_deaths_location_cause_and_excess_deaths_care_homes[[#This Row],[Respiratory five year average]],"")</f>
        <v>-20</v>
      </c>
      <c r="S66" s="24">
        <v>31</v>
      </c>
      <c r="T66" s="24">
        <v>39</v>
      </c>
      <c r="U66" s="53">
        <v>46</v>
      </c>
      <c r="V66" s="24">
        <f>IFERROR(weekly_deaths_location_cause_and_excess_deaths_care_homes[[#This Row],[Other causes]]-weekly_deaths_location_cause_and_excess_deaths_care_homes[[#This Row],[Other causes five year average]],"")</f>
        <v>-7</v>
      </c>
    </row>
    <row r="67" spans="1:22" x14ac:dyDescent="0.35">
      <c r="A67" s="14">
        <v>2022</v>
      </c>
      <c r="B67" s="14">
        <v>6</v>
      </c>
      <c r="C67" s="15">
        <v>44599</v>
      </c>
      <c r="D67" s="57">
        <v>252</v>
      </c>
      <c r="E67" s="53">
        <v>273</v>
      </c>
      <c r="F67" s="53">
        <f>IFERROR(weekly_deaths_location_cause_and_excess_deaths_care_homes[[#This Row],[All causes]]-weekly_deaths_location_cause_and_excess_deaths_care_homes[[#This Row],[All causes five year average]],"")</f>
        <v>-21</v>
      </c>
      <c r="G67" s="53">
        <v>50</v>
      </c>
      <c r="H67" s="53">
        <v>66</v>
      </c>
      <c r="I67" s="53">
        <f>IFERROR(weekly_deaths_location_cause_and_excess_deaths_care_homes[[#This Row],[Cancer deaths]]-weekly_deaths_location_cause_and_excess_deaths_care_homes[[#This Row],[Cancer five year average]],"")</f>
        <v>-16</v>
      </c>
      <c r="J67" s="53">
        <v>83</v>
      </c>
      <c r="K67" s="53">
        <v>92</v>
      </c>
      <c r="L67" s="53">
        <f>IFERROR(weekly_deaths_location_cause_and_excess_deaths_care_homes[[#This Row],[Dementia / Alzhemier''s deaths]]-weekly_deaths_location_cause_and_excess_deaths_care_homes[[#This Row],[Dementia / Alzheimer''s five year average]],"")</f>
        <v>-9</v>
      </c>
      <c r="M67" s="24">
        <v>50</v>
      </c>
      <c r="N67" s="24">
        <v>45</v>
      </c>
      <c r="O67" s="24">
        <f>IFERROR(weekly_deaths_location_cause_and_excess_deaths_care_homes[[#This Row],[Circulatory deaths]]-weekly_deaths_location_cause_and_excess_deaths_care_homes[[#This Row],[Circulatory five year average]],"")</f>
        <v>5</v>
      </c>
      <c r="P67" s="24">
        <v>14</v>
      </c>
      <c r="Q67" s="24">
        <v>28</v>
      </c>
      <c r="R67" s="24">
        <f>IFERROR(weekly_deaths_location_cause_and_excess_deaths_care_homes[[#This Row],[Respiratory deaths]]-weekly_deaths_location_cause_and_excess_deaths_care_homes[[#This Row],[Respiratory five year average]],"")</f>
        <v>-14</v>
      </c>
      <c r="S67" s="24">
        <v>11</v>
      </c>
      <c r="T67" s="24">
        <v>44</v>
      </c>
      <c r="U67" s="53">
        <v>36</v>
      </c>
      <c r="V67" s="24">
        <f>IFERROR(weekly_deaths_location_cause_and_excess_deaths_care_homes[[#This Row],[Other causes]]-weekly_deaths_location_cause_and_excess_deaths_care_homes[[#This Row],[Other causes five year average]],"")</f>
        <v>8</v>
      </c>
    </row>
    <row r="68" spans="1:22" x14ac:dyDescent="0.35">
      <c r="A68" s="14">
        <v>2022</v>
      </c>
      <c r="B68" s="14">
        <v>7</v>
      </c>
      <c r="C68" s="15">
        <v>44606</v>
      </c>
      <c r="D68" s="57">
        <v>225</v>
      </c>
      <c r="E68" s="53">
        <v>271</v>
      </c>
      <c r="F68" s="53">
        <f>IFERROR(weekly_deaths_location_cause_and_excess_deaths_care_homes[[#This Row],[All causes]]-weekly_deaths_location_cause_and_excess_deaths_care_homes[[#This Row],[All causes five year average]],"")</f>
        <v>-46</v>
      </c>
      <c r="G68" s="53">
        <v>48</v>
      </c>
      <c r="H68" s="53">
        <v>60</v>
      </c>
      <c r="I68" s="53">
        <f>IFERROR(weekly_deaths_location_cause_and_excess_deaths_care_homes[[#This Row],[Cancer deaths]]-weekly_deaths_location_cause_and_excess_deaths_care_homes[[#This Row],[Cancer five year average]],"")</f>
        <v>-12</v>
      </c>
      <c r="J68" s="53">
        <v>70</v>
      </c>
      <c r="K68" s="53">
        <v>89</v>
      </c>
      <c r="L68" s="53">
        <f>IFERROR(weekly_deaths_location_cause_and_excess_deaths_care_homes[[#This Row],[Dementia / Alzhemier''s deaths]]-weekly_deaths_location_cause_and_excess_deaths_care_homes[[#This Row],[Dementia / Alzheimer''s five year average]],"")</f>
        <v>-19</v>
      </c>
      <c r="M68" s="24">
        <v>39</v>
      </c>
      <c r="N68" s="24">
        <v>50</v>
      </c>
      <c r="O68" s="24">
        <f>IFERROR(weekly_deaths_location_cause_and_excess_deaths_care_homes[[#This Row],[Circulatory deaths]]-weekly_deaths_location_cause_and_excess_deaths_care_homes[[#This Row],[Circulatory five year average]],"")</f>
        <v>-11</v>
      </c>
      <c r="P68" s="24">
        <v>15</v>
      </c>
      <c r="Q68" s="24">
        <v>24</v>
      </c>
      <c r="R68" s="24">
        <f>IFERROR(weekly_deaths_location_cause_and_excess_deaths_care_homes[[#This Row],[Respiratory deaths]]-weekly_deaths_location_cause_and_excess_deaths_care_homes[[#This Row],[Respiratory five year average]],"")</f>
        <v>-9</v>
      </c>
      <c r="S68" s="24">
        <v>13</v>
      </c>
      <c r="T68" s="24">
        <v>40</v>
      </c>
      <c r="U68" s="53">
        <v>42</v>
      </c>
      <c r="V68" s="24">
        <f>IFERROR(weekly_deaths_location_cause_and_excess_deaths_care_homes[[#This Row],[Other causes]]-weekly_deaths_location_cause_and_excess_deaths_care_homes[[#This Row],[Other causes five year average]],"")</f>
        <v>-2</v>
      </c>
    </row>
    <row r="69" spans="1:22" x14ac:dyDescent="0.35">
      <c r="A69" s="14">
        <v>2022</v>
      </c>
      <c r="B69" s="14">
        <v>8</v>
      </c>
      <c r="C69" s="15">
        <v>44613</v>
      </c>
      <c r="D69" s="57">
        <v>233</v>
      </c>
      <c r="E69" s="53">
        <v>280</v>
      </c>
      <c r="F69" s="53">
        <f>IFERROR(weekly_deaths_location_cause_and_excess_deaths_care_homes[[#This Row],[All causes]]-weekly_deaths_location_cause_and_excess_deaths_care_homes[[#This Row],[All causes five year average]],"")</f>
        <v>-47</v>
      </c>
      <c r="G69" s="53">
        <v>49</v>
      </c>
      <c r="H69" s="53">
        <v>69</v>
      </c>
      <c r="I69" s="53">
        <f>IFERROR(weekly_deaths_location_cause_and_excess_deaths_care_homes[[#This Row],[Cancer deaths]]-weekly_deaths_location_cause_and_excess_deaths_care_homes[[#This Row],[Cancer five year average]],"")</f>
        <v>-20</v>
      </c>
      <c r="J69" s="53">
        <v>69</v>
      </c>
      <c r="K69" s="53">
        <v>86</v>
      </c>
      <c r="L69" s="53">
        <f>IFERROR(weekly_deaths_location_cause_and_excess_deaths_care_homes[[#This Row],[Dementia / Alzhemier''s deaths]]-weekly_deaths_location_cause_and_excess_deaths_care_homes[[#This Row],[Dementia / Alzheimer''s five year average]],"")</f>
        <v>-17</v>
      </c>
      <c r="M69" s="24">
        <v>50</v>
      </c>
      <c r="N69" s="24">
        <v>56</v>
      </c>
      <c r="O69" s="24">
        <f>IFERROR(weekly_deaths_location_cause_and_excess_deaths_care_homes[[#This Row],[Circulatory deaths]]-weekly_deaths_location_cause_and_excess_deaths_care_homes[[#This Row],[Circulatory five year average]],"")</f>
        <v>-6</v>
      </c>
      <c r="P69" s="24">
        <v>14</v>
      </c>
      <c r="Q69" s="24">
        <v>26</v>
      </c>
      <c r="R69" s="24">
        <f>IFERROR(weekly_deaths_location_cause_and_excess_deaths_care_homes[[#This Row],[Respiratory deaths]]-weekly_deaths_location_cause_and_excess_deaths_care_homes[[#This Row],[Respiratory five year average]],"")</f>
        <v>-12</v>
      </c>
      <c r="S69" s="24">
        <v>17</v>
      </c>
      <c r="T69" s="24">
        <v>34</v>
      </c>
      <c r="U69" s="53">
        <v>39</v>
      </c>
      <c r="V69" s="24">
        <f>IFERROR(weekly_deaths_location_cause_and_excess_deaths_care_homes[[#This Row],[Other causes]]-weekly_deaths_location_cause_and_excess_deaths_care_homes[[#This Row],[Other causes five year average]],"")</f>
        <v>-5</v>
      </c>
    </row>
    <row r="70" spans="1:22" x14ac:dyDescent="0.35">
      <c r="A70" s="14">
        <v>2022</v>
      </c>
      <c r="B70" s="14">
        <v>9</v>
      </c>
      <c r="C70" s="15">
        <v>44620</v>
      </c>
      <c r="D70" s="57">
        <v>269</v>
      </c>
      <c r="E70" s="53">
        <v>253</v>
      </c>
      <c r="F70" s="53">
        <f>IFERROR(weekly_deaths_location_cause_and_excess_deaths_care_homes[[#This Row],[All causes]]-weekly_deaths_location_cause_and_excess_deaths_care_homes[[#This Row],[All causes five year average]],"")</f>
        <v>16</v>
      </c>
      <c r="G70" s="53">
        <v>56</v>
      </c>
      <c r="H70" s="53">
        <v>60</v>
      </c>
      <c r="I70" s="53">
        <f>IFERROR(weekly_deaths_location_cause_and_excess_deaths_care_homes[[#This Row],[Cancer deaths]]-weekly_deaths_location_cause_and_excess_deaths_care_homes[[#This Row],[Cancer five year average]],"")</f>
        <v>-4</v>
      </c>
      <c r="J70" s="53">
        <v>76</v>
      </c>
      <c r="K70" s="53">
        <v>84</v>
      </c>
      <c r="L70" s="53">
        <f>IFERROR(weekly_deaths_location_cause_and_excess_deaths_care_homes[[#This Row],[Dementia / Alzhemier''s deaths]]-weekly_deaths_location_cause_and_excess_deaths_care_homes[[#This Row],[Dementia / Alzheimer''s five year average]],"")</f>
        <v>-8</v>
      </c>
      <c r="M70" s="24">
        <v>51</v>
      </c>
      <c r="N70" s="24">
        <v>41</v>
      </c>
      <c r="O70" s="24">
        <f>IFERROR(weekly_deaths_location_cause_and_excess_deaths_care_homes[[#This Row],[Circulatory deaths]]-weekly_deaths_location_cause_and_excess_deaths_care_homes[[#This Row],[Circulatory five year average]],"")</f>
        <v>10</v>
      </c>
      <c r="P70" s="24">
        <v>12</v>
      </c>
      <c r="Q70" s="24">
        <v>24</v>
      </c>
      <c r="R70" s="24">
        <f>IFERROR(weekly_deaths_location_cause_and_excess_deaths_care_homes[[#This Row],[Respiratory deaths]]-weekly_deaths_location_cause_and_excess_deaths_care_homes[[#This Row],[Respiratory five year average]],"")</f>
        <v>-12</v>
      </c>
      <c r="S70" s="24">
        <v>25</v>
      </c>
      <c r="T70" s="24">
        <v>49</v>
      </c>
      <c r="U70" s="53">
        <v>41</v>
      </c>
      <c r="V70" s="24">
        <f>IFERROR(weekly_deaths_location_cause_and_excess_deaths_care_homes[[#This Row],[Other causes]]-weekly_deaths_location_cause_and_excess_deaths_care_homes[[#This Row],[Other causes five year average]],"")</f>
        <v>8</v>
      </c>
    </row>
    <row r="71" spans="1:22" x14ac:dyDescent="0.35">
      <c r="A71" s="14">
        <v>2022</v>
      </c>
      <c r="B71" s="14">
        <v>10</v>
      </c>
      <c r="C71" s="15">
        <v>44627</v>
      </c>
      <c r="D71" s="57">
        <v>270</v>
      </c>
      <c r="E71" s="53">
        <v>271</v>
      </c>
      <c r="F71" s="53">
        <f>IFERROR(weekly_deaths_location_cause_and_excess_deaths_care_homes[[#This Row],[All causes]]-weekly_deaths_location_cause_and_excess_deaths_care_homes[[#This Row],[All causes five year average]],"")</f>
        <v>-1</v>
      </c>
      <c r="G71" s="53">
        <v>59</v>
      </c>
      <c r="H71" s="53">
        <v>64</v>
      </c>
      <c r="I71" s="53">
        <f>IFERROR(weekly_deaths_location_cause_and_excess_deaths_care_homes[[#This Row],[Cancer deaths]]-weekly_deaths_location_cause_and_excess_deaths_care_homes[[#This Row],[Cancer five year average]],"")</f>
        <v>-5</v>
      </c>
      <c r="J71" s="53">
        <v>74</v>
      </c>
      <c r="K71" s="53">
        <v>85</v>
      </c>
      <c r="L71" s="53">
        <f>IFERROR(weekly_deaths_location_cause_and_excess_deaths_care_homes[[#This Row],[Dementia / Alzhemier''s deaths]]-weekly_deaths_location_cause_and_excess_deaths_care_homes[[#This Row],[Dementia / Alzheimer''s five year average]],"")</f>
        <v>-11</v>
      </c>
      <c r="M71" s="24">
        <v>53</v>
      </c>
      <c r="N71" s="24">
        <v>57</v>
      </c>
      <c r="O71" s="24">
        <f>IFERROR(weekly_deaths_location_cause_and_excess_deaths_care_homes[[#This Row],[Circulatory deaths]]-weekly_deaths_location_cause_and_excess_deaths_care_homes[[#This Row],[Circulatory five year average]],"")</f>
        <v>-4</v>
      </c>
      <c r="P71" s="24">
        <v>17</v>
      </c>
      <c r="Q71" s="24">
        <v>21</v>
      </c>
      <c r="R71" s="24">
        <f>IFERROR(weekly_deaths_location_cause_and_excess_deaths_care_homes[[#This Row],[Respiratory deaths]]-weekly_deaths_location_cause_and_excess_deaths_care_homes[[#This Row],[Respiratory five year average]],"")</f>
        <v>-4</v>
      </c>
      <c r="S71" s="24">
        <v>22</v>
      </c>
      <c r="T71" s="24">
        <v>45</v>
      </c>
      <c r="U71" s="53">
        <v>42</v>
      </c>
      <c r="V71" s="24">
        <f>IFERROR(weekly_deaths_location_cause_and_excess_deaths_care_homes[[#This Row],[Other causes]]-weekly_deaths_location_cause_and_excess_deaths_care_homes[[#This Row],[Other causes five year average]],"")</f>
        <v>3</v>
      </c>
    </row>
    <row r="72" spans="1:22" x14ac:dyDescent="0.35">
      <c r="A72" s="14">
        <v>2022</v>
      </c>
      <c r="B72" s="14">
        <v>11</v>
      </c>
      <c r="C72" s="15">
        <v>44634</v>
      </c>
      <c r="D72" s="57">
        <v>284</v>
      </c>
      <c r="E72" s="53">
        <v>260</v>
      </c>
      <c r="F72" s="53">
        <f>IFERROR(weekly_deaths_location_cause_and_excess_deaths_care_homes[[#This Row],[All causes]]-weekly_deaths_location_cause_and_excess_deaths_care_homes[[#This Row],[All causes five year average]],"")</f>
        <v>24</v>
      </c>
      <c r="G72" s="53">
        <v>45</v>
      </c>
      <c r="H72" s="53">
        <v>67</v>
      </c>
      <c r="I72" s="53">
        <f>IFERROR(weekly_deaths_location_cause_and_excess_deaths_care_homes[[#This Row],[Cancer deaths]]-weekly_deaths_location_cause_and_excess_deaths_care_homes[[#This Row],[Cancer five year average]],"")</f>
        <v>-22</v>
      </c>
      <c r="J72" s="53">
        <v>84</v>
      </c>
      <c r="K72" s="53">
        <v>81</v>
      </c>
      <c r="L72" s="53">
        <f>IFERROR(weekly_deaths_location_cause_and_excess_deaths_care_homes[[#This Row],[Dementia / Alzhemier''s deaths]]-weekly_deaths_location_cause_and_excess_deaths_care_homes[[#This Row],[Dementia / Alzheimer''s five year average]],"")</f>
        <v>3</v>
      </c>
      <c r="M72" s="24">
        <v>61</v>
      </c>
      <c r="N72" s="24">
        <v>54</v>
      </c>
      <c r="O72" s="24">
        <f>IFERROR(weekly_deaths_location_cause_and_excess_deaths_care_homes[[#This Row],[Circulatory deaths]]-weekly_deaths_location_cause_and_excess_deaths_care_homes[[#This Row],[Circulatory five year average]],"")</f>
        <v>7</v>
      </c>
      <c r="P72" s="24">
        <v>17</v>
      </c>
      <c r="Q72" s="24">
        <v>21</v>
      </c>
      <c r="R72" s="24">
        <f>IFERROR(weekly_deaths_location_cause_and_excess_deaths_care_homes[[#This Row],[Respiratory deaths]]-weekly_deaths_location_cause_and_excess_deaths_care_homes[[#This Row],[Respiratory five year average]],"")</f>
        <v>-4</v>
      </c>
      <c r="S72" s="24">
        <v>28</v>
      </c>
      <c r="T72" s="24">
        <v>49</v>
      </c>
      <c r="U72" s="53">
        <v>37</v>
      </c>
      <c r="V72" s="24">
        <f>IFERROR(weekly_deaths_location_cause_and_excess_deaths_care_homes[[#This Row],[Other causes]]-weekly_deaths_location_cause_and_excess_deaths_care_homes[[#This Row],[Other causes five year average]],"")</f>
        <v>12</v>
      </c>
    </row>
    <row r="73" spans="1:22" x14ac:dyDescent="0.35">
      <c r="A73" s="14">
        <v>2022</v>
      </c>
      <c r="B73" s="14">
        <v>12</v>
      </c>
      <c r="C73" s="15">
        <v>44641</v>
      </c>
      <c r="D73" s="57">
        <v>300</v>
      </c>
      <c r="E73" s="53">
        <v>247</v>
      </c>
      <c r="F73" s="53">
        <f>IFERROR(weekly_deaths_location_cause_and_excess_deaths_care_homes[[#This Row],[All causes]]-weekly_deaths_location_cause_and_excess_deaths_care_homes[[#This Row],[All causes five year average]],"")</f>
        <v>53</v>
      </c>
      <c r="G73" s="53">
        <v>48</v>
      </c>
      <c r="H73" s="53">
        <v>64</v>
      </c>
      <c r="I73" s="53">
        <f>IFERROR(weekly_deaths_location_cause_and_excess_deaths_care_homes[[#This Row],[Cancer deaths]]-weekly_deaths_location_cause_and_excess_deaths_care_homes[[#This Row],[Cancer five year average]],"")</f>
        <v>-16</v>
      </c>
      <c r="J73" s="53">
        <v>81</v>
      </c>
      <c r="K73" s="53">
        <v>81</v>
      </c>
      <c r="L73" s="53">
        <f>IFERROR(weekly_deaths_location_cause_and_excess_deaths_care_homes[[#This Row],[Dementia / Alzhemier''s deaths]]-weekly_deaths_location_cause_and_excess_deaths_care_homes[[#This Row],[Dementia / Alzheimer''s five year average]],"")</f>
        <v>0</v>
      </c>
      <c r="M73" s="24">
        <v>48</v>
      </c>
      <c r="N73" s="24">
        <v>48</v>
      </c>
      <c r="O73" s="24">
        <f>IFERROR(weekly_deaths_location_cause_and_excess_deaths_care_homes[[#This Row],[Circulatory deaths]]-weekly_deaths_location_cause_and_excess_deaths_care_homes[[#This Row],[Circulatory five year average]],"")</f>
        <v>0</v>
      </c>
      <c r="P73" s="24">
        <v>24</v>
      </c>
      <c r="Q73" s="24">
        <v>21</v>
      </c>
      <c r="R73" s="24">
        <f>IFERROR(weekly_deaths_location_cause_and_excess_deaths_care_homes[[#This Row],[Respiratory deaths]]-weekly_deaths_location_cause_and_excess_deaths_care_homes[[#This Row],[Respiratory five year average]],"")</f>
        <v>3</v>
      </c>
      <c r="S73" s="24">
        <v>51</v>
      </c>
      <c r="T73" s="24">
        <v>48</v>
      </c>
      <c r="U73" s="53">
        <v>33</v>
      </c>
      <c r="V73" s="24">
        <f>IFERROR(weekly_deaths_location_cause_and_excess_deaths_care_homes[[#This Row],[Other causes]]-weekly_deaths_location_cause_and_excess_deaths_care_homes[[#This Row],[Other causes five year average]],"")</f>
        <v>15</v>
      </c>
    </row>
    <row r="74" spans="1:22" x14ac:dyDescent="0.35">
      <c r="A74" s="14">
        <v>2022</v>
      </c>
      <c r="B74" s="14">
        <v>13</v>
      </c>
      <c r="C74" s="15">
        <v>44648</v>
      </c>
      <c r="D74" s="57">
        <v>254</v>
      </c>
      <c r="E74" s="53">
        <v>245</v>
      </c>
      <c r="F74" s="53">
        <f>IFERROR(weekly_deaths_location_cause_and_excess_deaths_care_homes[[#This Row],[All causes]]-weekly_deaths_location_cause_and_excess_deaths_care_homes[[#This Row],[All causes five year average]],"")</f>
        <v>9</v>
      </c>
      <c r="G74" s="53">
        <v>54</v>
      </c>
      <c r="H74" s="53">
        <v>60</v>
      </c>
      <c r="I74" s="53">
        <f>IFERROR(weekly_deaths_location_cause_and_excess_deaths_care_homes[[#This Row],[Cancer deaths]]-weekly_deaths_location_cause_and_excess_deaths_care_homes[[#This Row],[Cancer five year average]],"")</f>
        <v>-6</v>
      </c>
      <c r="J74" s="53">
        <v>72</v>
      </c>
      <c r="K74" s="53">
        <v>82</v>
      </c>
      <c r="L74" s="53">
        <f>IFERROR(weekly_deaths_location_cause_and_excess_deaths_care_homes[[#This Row],[Dementia / Alzhemier''s deaths]]-weekly_deaths_location_cause_and_excess_deaths_care_homes[[#This Row],[Dementia / Alzheimer''s five year average]],"")</f>
        <v>-10</v>
      </c>
      <c r="M74" s="24">
        <v>40</v>
      </c>
      <c r="N74" s="24">
        <v>46</v>
      </c>
      <c r="O74" s="24">
        <f>IFERROR(weekly_deaths_location_cause_and_excess_deaths_care_homes[[#This Row],[Circulatory deaths]]-weekly_deaths_location_cause_and_excess_deaths_care_homes[[#This Row],[Circulatory five year average]],"")</f>
        <v>-6</v>
      </c>
      <c r="P74" s="24">
        <v>17</v>
      </c>
      <c r="Q74" s="24">
        <v>18</v>
      </c>
      <c r="R74" s="24">
        <f>IFERROR(weekly_deaths_location_cause_and_excess_deaths_care_homes[[#This Row],[Respiratory deaths]]-weekly_deaths_location_cause_and_excess_deaths_care_homes[[#This Row],[Respiratory five year average]],"")</f>
        <v>-1</v>
      </c>
      <c r="S74" s="24">
        <v>33</v>
      </c>
      <c r="T74" s="24">
        <v>38</v>
      </c>
      <c r="U74" s="53">
        <v>39</v>
      </c>
      <c r="V74" s="24">
        <f>IFERROR(weekly_deaths_location_cause_and_excess_deaths_care_homes[[#This Row],[Other causes]]-weekly_deaths_location_cause_and_excess_deaths_care_homes[[#This Row],[Other causes five year average]],"")</f>
        <v>-1</v>
      </c>
    </row>
    <row r="75" spans="1:22" x14ac:dyDescent="0.35">
      <c r="A75" s="14">
        <v>2022</v>
      </c>
      <c r="B75" s="14">
        <v>14</v>
      </c>
      <c r="C75" s="15">
        <v>44655</v>
      </c>
      <c r="D75" s="57">
        <v>278</v>
      </c>
      <c r="E75" s="53">
        <v>245</v>
      </c>
      <c r="F75" s="53">
        <f>IFERROR(weekly_deaths_location_cause_and_excess_deaths_care_homes[[#This Row],[All causes]]-weekly_deaths_location_cause_and_excess_deaths_care_homes[[#This Row],[All causes five year average]],"")</f>
        <v>33</v>
      </c>
      <c r="G75" s="53">
        <v>61</v>
      </c>
      <c r="H75" s="53">
        <v>60</v>
      </c>
      <c r="I75" s="53">
        <f>IFERROR(weekly_deaths_location_cause_and_excess_deaths_care_homes[[#This Row],[Cancer deaths]]-weekly_deaths_location_cause_and_excess_deaths_care_homes[[#This Row],[Cancer five year average]],"")</f>
        <v>1</v>
      </c>
      <c r="J75" s="53">
        <v>90</v>
      </c>
      <c r="K75" s="53">
        <v>82</v>
      </c>
      <c r="L75" s="53">
        <f>IFERROR(weekly_deaths_location_cause_and_excess_deaths_care_homes[[#This Row],[Dementia / Alzhemier''s deaths]]-weekly_deaths_location_cause_and_excess_deaths_care_homes[[#This Row],[Dementia / Alzheimer''s five year average]],"")</f>
        <v>8</v>
      </c>
      <c r="M75" s="24">
        <v>30</v>
      </c>
      <c r="N75" s="24">
        <v>44</v>
      </c>
      <c r="O75" s="24">
        <f>IFERROR(weekly_deaths_location_cause_and_excess_deaths_care_homes[[#This Row],[Circulatory deaths]]-weekly_deaths_location_cause_and_excess_deaths_care_homes[[#This Row],[Circulatory five year average]],"")</f>
        <v>-14</v>
      </c>
      <c r="P75" s="24">
        <v>15</v>
      </c>
      <c r="Q75" s="24">
        <v>21</v>
      </c>
      <c r="R75" s="24">
        <f>IFERROR(weekly_deaths_location_cause_and_excess_deaths_care_homes[[#This Row],[Respiratory deaths]]-weekly_deaths_location_cause_and_excess_deaths_care_homes[[#This Row],[Respiratory five year average]],"")</f>
        <v>-6</v>
      </c>
      <c r="S75" s="24">
        <v>36</v>
      </c>
      <c r="T75" s="24">
        <v>46</v>
      </c>
      <c r="U75" s="53">
        <v>38</v>
      </c>
      <c r="V75" s="24">
        <f>IFERROR(weekly_deaths_location_cause_and_excess_deaths_care_homes[[#This Row],[Other causes]]-weekly_deaths_location_cause_and_excess_deaths_care_homes[[#This Row],[Other causes five year average]],"")</f>
        <v>8</v>
      </c>
    </row>
    <row r="76" spans="1:22" x14ac:dyDescent="0.35">
      <c r="A76" s="14">
        <v>2022</v>
      </c>
      <c r="B76" s="14">
        <v>15</v>
      </c>
      <c r="C76" s="15">
        <v>44662</v>
      </c>
      <c r="D76" s="57">
        <v>225</v>
      </c>
      <c r="E76" s="53">
        <v>240</v>
      </c>
      <c r="F76" s="53">
        <f>IFERROR(weekly_deaths_location_cause_and_excess_deaths_care_homes[[#This Row],[All causes]]-weekly_deaths_location_cause_and_excess_deaths_care_homes[[#This Row],[All causes five year average]],"")</f>
        <v>-15</v>
      </c>
      <c r="G76" s="53">
        <v>36</v>
      </c>
      <c r="H76" s="53">
        <v>63</v>
      </c>
      <c r="I76" s="53">
        <f>IFERROR(weekly_deaths_location_cause_and_excess_deaths_care_homes[[#This Row],[Cancer deaths]]-weekly_deaths_location_cause_and_excess_deaths_care_homes[[#This Row],[Cancer five year average]],"")</f>
        <v>-27</v>
      </c>
      <c r="J76" s="53">
        <v>80</v>
      </c>
      <c r="K76" s="53">
        <v>70</v>
      </c>
      <c r="L76" s="53">
        <f>IFERROR(weekly_deaths_location_cause_and_excess_deaths_care_homes[[#This Row],[Dementia / Alzhemier''s deaths]]-weekly_deaths_location_cause_and_excess_deaths_care_homes[[#This Row],[Dementia / Alzheimer''s five year average]],"")</f>
        <v>10</v>
      </c>
      <c r="M76" s="24">
        <v>48</v>
      </c>
      <c r="N76" s="24">
        <v>50</v>
      </c>
      <c r="O76" s="24">
        <f>IFERROR(weekly_deaths_location_cause_and_excess_deaths_care_homes[[#This Row],[Circulatory deaths]]-weekly_deaths_location_cause_and_excess_deaths_care_homes[[#This Row],[Circulatory five year average]],"")</f>
        <v>-2</v>
      </c>
      <c r="P76" s="24">
        <v>11</v>
      </c>
      <c r="Q76" s="24">
        <v>19</v>
      </c>
      <c r="R76" s="24">
        <f>IFERROR(weekly_deaths_location_cause_and_excess_deaths_care_homes[[#This Row],[Respiratory deaths]]-weekly_deaths_location_cause_and_excess_deaths_care_homes[[#This Row],[Respiratory five year average]],"")</f>
        <v>-8</v>
      </c>
      <c r="S76" s="24">
        <v>14</v>
      </c>
      <c r="T76" s="24">
        <v>36</v>
      </c>
      <c r="U76" s="53">
        <v>37</v>
      </c>
      <c r="V76" s="24">
        <f>IFERROR(weekly_deaths_location_cause_and_excess_deaths_care_homes[[#This Row],[Other causes]]-weekly_deaths_location_cause_and_excess_deaths_care_homes[[#This Row],[Other causes five year average]],"")</f>
        <v>-1</v>
      </c>
    </row>
    <row r="77" spans="1:22" x14ac:dyDescent="0.35">
      <c r="A77" s="14">
        <v>2022</v>
      </c>
      <c r="B77" s="14">
        <v>16</v>
      </c>
      <c r="C77" s="15">
        <v>44669</v>
      </c>
      <c r="D77" s="57">
        <v>263</v>
      </c>
      <c r="E77" s="53">
        <v>245</v>
      </c>
      <c r="F77" s="53">
        <f>IFERROR(weekly_deaths_location_cause_and_excess_deaths_care_homes[[#This Row],[All causes]]-weekly_deaths_location_cause_and_excess_deaths_care_homes[[#This Row],[All causes five year average]],"")</f>
        <v>18</v>
      </c>
      <c r="G77" s="53">
        <v>56</v>
      </c>
      <c r="H77" s="53">
        <v>61</v>
      </c>
      <c r="I77" s="53">
        <f>IFERROR(weekly_deaths_location_cause_and_excess_deaths_care_homes[[#This Row],[Cancer deaths]]-weekly_deaths_location_cause_and_excess_deaths_care_homes[[#This Row],[Cancer five year average]],"")</f>
        <v>-5</v>
      </c>
      <c r="J77" s="53">
        <v>84</v>
      </c>
      <c r="K77" s="53">
        <v>75</v>
      </c>
      <c r="L77" s="53">
        <f>IFERROR(weekly_deaths_location_cause_and_excess_deaths_care_homes[[#This Row],[Dementia / Alzhemier''s deaths]]-weekly_deaths_location_cause_and_excess_deaths_care_homes[[#This Row],[Dementia / Alzheimer''s five year average]],"")</f>
        <v>9</v>
      </c>
      <c r="M77" s="24">
        <v>44</v>
      </c>
      <c r="N77" s="24">
        <v>51</v>
      </c>
      <c r="O77" s="24">
        <f>IFERROR(weekly_deaths_location_cause_and_excess_deaths_care_homes[[#This Row],[Circulatory deaths]]-weekly_deaths_location_cause_and_excess_deaths_care_homes[[#This Row],[Circulatory five year average]],"")</f>
        <v>-7</v>
      </c>
      <c r="P77" s="24">
        <v>14</v>
      </c>
      <c r="Q77" s="24">
        <v>18</v>
      </c>
      <c r="R77" s="24">
        <f>IFERROR(weekly_deaths_location_cause_and_excess_deaths_care_homes[[#This Row],[Respiratory deaths]]-weekly_deaths_location_cause_and_excess_deaths_care_homes[[#This Row],[Respiratory five year average]],"")</f>
        <v>-4</v>
      </c>
      <c r="S77" s="24">
        <v>24</v>
      </c>
      <c r="T77" s="24">
        <v>41</v>
      </c>
      <c r="U77" s="53">
        <v>39</v>
      </c>
      <c r="V77" s="24">
        <f>IFERROR(weekly_deaths_location_cause_and_excess_deaths_care_homes[[#This Row],[Other causes]]-weekly_deaths_location_cause_and_excess_deaths_care_homes[[#This Row],[Other causes five year average]],"")</f>
        <v>2</v>
      </c>
    </row>
    <row r="78" spans="1:22" x14ac:dyDescent="0.35">
      <c r="A78" s="14">
        <v>2022</v>
      </c>
      <c r="B78" s="14">
        <v>17</v>
      </c>
      <c r="C78" s="15">
        <v>44676</v>
      </c>
      <c r="D78" s="57">
        <v>244</v>
      </c>
      <c r="E78" s="53">
        <v>241</v>
      </c>
      <c r="F78" s="53">
        <f>IFERROR(weekly_deaths_location_cause_and_excess_deaths_care_homes[[#This Row],[All causes]]-weekly_deaths_location_cause_and_excess_deaths_care_homes[[#This Row],[All causes five year average]],"")</f>
        <v>3</v>
      </c>
      <c r="G78" s="53">
        <v>49</v>
      </c>
      <c r="H78" s="53">
        <v>64</v>
      </c>
      <c r="I78" s="53">
        <f>IFERROR(weekly_deaths_location_cause_and_excess_deaths_care_homes[[#This Row],[Cancer deaths]]-weekly_deaths_location_cause_and_excess_deaths_care_homes[[#This Row],[Cancer five year average]],"")</f>
        <v>-15</v>
      </c>
      <c r="J78" s="53">
        <v>90</v>
      </c>
      <c r="K78" s="53">
        <v>79</v>
      </c>
      <c r="L78" s="53">
        <f>IFERROR(weekly_deaths_location_cause_and_excess_deaths_care_homes[[#This Row],[Dementia / Alzhemier''s deaths]]-weekly_deaths_location_cause_and_excess_deaths_care_homes[[#This Row],[Dementia / Alzheimer''s five year average]],"")</f>
        <v>11</v>
      </c>
      <c r="M78" s="24">
        <v>42</v>
      </c>
      <c r="N78" s="24">
        <v>48</v>
      </c>
      <c r="O78" s="24">
        <f>IFERROR(weekly_deaths_location_cause_and_excess_deaths_care_homes[[#This Row],[Circulatory deaths]]-weekly_deaths_location_cause_and_excess_deaths_care_homes[[#This Row],[Circulatory five year average]],"")</f>
        <v>-6</v>
      </c>
      <c r="P78" s="24">
        <v>15</v>
      </c>
      <c r="Q78" s="24">
        <v>19</v>
      </c>
      <c r="R78" s="24">
        <f>IFERROR(weekly_deaths_location_cause_and_excess_deaths_care_homes[[#This Row],[Respiratory deaths]]-weekly_deaths_location_cause_and_excess_deaths_care_homes[[#This Row],[Respiratory five year average]],"")</f>
        <v>-4</v>
      </c>
      <c r="S78" s="24">
        <v>11</v>
      </c>
      <c r="T78" s="24">
        <v>37</v>
      </c>
      <c r="U78" s="53">
        <v>31</v>
      </c>
      <c r="V78" s="24">
        <f>IFERROR(weekly_deaths_location_cause_and_excess_deaths_care_homes[[#This Row],[Other causes]]-weekly_deaths_location_cause_and_excess_deaths_care_homes[[#This Row],[Other causes five year average]],"")</f>
        <v>6</v>
      </c>
    </row>
    <row r="79" spans="1:22" x14ac:dyDescent="0.35">
      <c r="A79" s="14">
        <v>2022</v>
      </c>
      <c r="B79" s="14">
        <v>18</v>
      </c>
      <c r="C79" s="15">
        <v>44683</v>
      </c>
      <c r="D79" s="57">
        <v>198</v>
      </c>
      <c r="E79" s="53">
        <v>245</v>
      </c>
      <c r="F79" s="53">
        <f>IFERROR(weekly_deaths_location_cause_and_excess_deaths_care_homes[[#This Row],[All causes]]-weekly_deaths_location_cause_and_excess_deaths_care_homes[[#This Row],[All causes five year average]],"")</f>
        <v>-47</v>
      </c>
      <c r="G79" s="53">
        <v>48</v>
      </c>
      <c r="H79" s="53">
        <v>67</v>
      </c>
      <c r="I79" s="53">
        <f>IFERROR(weekly_deaths_location_cause_and_excess_deaths_care_homes[[#This Row],[Cancer deaths]]-weekly_deaths_location_cause_and_excess_deaths_care_homes[[#This Row],[Cancer five year average]],"")</f>
        <v>-19</v>
      </c>
      <c r="J79" s="53">
        <v>51</v>
      </c>
      <c r="K79" s="53">
        <v>73</v>
      </c>
      <c r="L79" s="53">
        <f>IFERROR(weekly_deaths_location_cause_and_excess_deaths_care_homes[[#This Row],[Dementia / Alzhemier''s deaths]]-weekly_deaths_location_cause_and_excess_deaths_care_homes[[#This Row],[Dementia / Alzheimer''s five year average]],"")</f>
        <v>-22</v>
      </c>
      <c r="M79" s="24">
        <v>34</v>
      </c>
      <c r="N79" s="24">
        <v>49</v>
      </c>
      <c r="O79" s="24">
        <f>IFERROR(weekly_deaths_location_cause_and_excess_deaths_care_homes[[#This Row],[Circulatory deaths]]-weekly_deaths_location_cause_and_excess_deaths_care_homes[[#This Row],[Circulatory five year average]],"")</f>
        <v>-15</v>
      </c>
      <c r="P79" s="24">
        <v>14</v>
      </c>
      <c r="Q79" s="24">
        <v>21</v>
      </c>
      <c r="R79" s="24">
        <f>IFERROR(weekly_deaths_location_cause_and_excess_deaths_care_homes[[#This Row],[Respiratory deaths]]-weekly_deaths_location_cause_and_excess_deaths_care_homes[[#This Row],[Respiratory five year average]],"")</f>
        <v>-7</v>
      </c>
      <c r="S79" s="24">
        <v>10</v>
      </c>
      <c r="T79" s="24">
        <v>41</v>
      </c>
      <c r="U79" s="53">
        <v>36</v>
      </c>
      <c r="V79" s="24">
        <f>IFERROR(weekly_deaths_location_cause_and_excess_deaths_care_homes[[#This Row],[Other causes]]-weekly_deaths_location_cause_and_excess_deaths_care_homes[[#This Row],[Other causes five year average]],"")</f>
        <v>5</v>
      </c>
    </row>
    <row r="80" spans="1:22" x14ac:dyDescent="0.35">
      <c r="A80" s="14">
        <v>2022</v>
      </c>
      <c r="B80" s="14">
        <v>19</v>
      </c>
      <c r="C80" s="15">
        <v>44690</v>
      </c>
      <c r="D80" s="57">
        <v>240</v>
      </c>
      <c r="E80" s="53">
        <v>229</v>
      </c>
      <c r="F80" s="53">
        <f>IFERROR(weekly_deaths_location_cause_and_excess_deaths_care_homes[[#This Row],[All causes]]-weekly_deaths_location_cause_and_excess_deaths_care_homes[[#This Row],[All causes five year average]],"")</f>
        <v>11</v>
      </c>
      <c r="G80" s="53">
        <v>54</v>
      </c>
      <c r="H80" s="53">
        <v>68</v>
      </c>
      <c r="I80" s="53">
        <f>IFERROR(weekly_deaths_location_cause_and_excess_deaths_care_homes[[#This Row],[Cancer deaths]]-weekly_deaths_location_cause_and_excess_deaths_care_homes[[#This Row],[Cancer five year average]],"")</f>
        <v>-14</v>
      </c>
      <c r="J80" s="53">
        <v>72</v>
      </c>
      <c r="K80" s="53">
        <v>65</v>
      </c>
      <c r="L80" s="53">
        <f>IFERROR(weekly_deaths_location_cause_and_excess_deaths_care_homes[[#This Row],[Dementia / Alzhemier''s deaths]]-weekly_deaths_location_cause_and_excess_deaths_care_homes[[#This Row],[Dementia / Alzheimer''s five year average]],"")</f>
        <v>7</v>
      </c>
      <c r="M80" s="24">
        <v>43</v>
      </c>
      <c r="N80" s="24">
        <v>42</v>
      </c>
      <c r="O80" s="24">
        <f>IFERROR(weekly_deaths_location_cause_and_excess_deaths_care_homes[[#This Row],[Circulatory deaths]]-weekly_deaths_location_cause_and_excess_deaths_care_homes[[#This Row],[Circulatory five year average]],"")</f>
        <v>1</v>
      </c>
      <c r="P80" s="24">
        <v>18</v>
      </c>
      <c r="Q80" s="24">
        <v>17</v>
      </c>
      <c r="R80" s="24">
        <f>IFERROR(weekly_deaths_location_cause_and_excess_deaths_care_homes[[#This Row],[Respiratory deaths]]-weekly_deaths_location_cause_and_excess_deaths_care_homes[[#This Row],[Respiratory five year average]],"")</f>
        <v>1</v>
      </c>
      <c r="S80" s="24">
        <v>7</v>
      </c>
      <c r="T80" s="24">
        <v>46</v>
      </c>
      <c r="U80" s="53">
        <v>37</v>
      </c>
      <c r="V80" s="24">
        <f>IFERROR(weekly_deaths_location_cause_and_excess_deaths_care_homes[[#This Row],[Other causes]]-weekly_deaths_location_cause_and_excess_deaths_care_homes[[#This Row],[Other causes five year average]],"")</f>
        <v>9</v>
      </c>
    </row>
    <row r="81" spans="1:22" x14ac:dyDescent="0.35">
      <c r="A81" s="14">
        <v>2022</v>
      </c>
      <c r="B81" s="14">
        <v>20</v>
      </c>
      <c r="C81" s="15">
        <v>44697</v>
      </c>
      <c r="D81" s="57">
        <v>235</v>
      </c>
      <c r="E81" s="53">
        <v>226</v>
      </c>
      <c r="F81" s="53">
        <f>IFERROR(weekly_deaths_location_cause_and_excess_deaths_care_homes[[#This Row],[All causes]]-weekly_deaths_location_cause_and_excess_deaths_care_homes[[#This Row],[All causes five year average]],"")</f>
        <v>9</v>
      </c>
      <c r="G81" s="53">
        <v>64</v>
      </c>
      <c r="H81" s="53">
        <v>61</v>
      </c>
      <c r="I81" s="53">
        <f>IFERROR(weekly_deaths_location_cause_and_excess_deaths_care_homes[[#This Row],[Cancer deaths]]-weekly_deaths_location_cause_and_excess_deaths_care_homes[[#This Row],[Cancer five year average]],"")</f>
        <v>3</v>
      </c>
      <c r="J81" s="53">
        <v>71</v>
      </c>
      <c r="K81" s="53">
        <v>70</v>
      </c>
      <c r="L81" s="53">
        <f>IFERROR(weekly_deaths_location_cause_and_excess_deaths_care_homes[[#This Row],[Dementia / Alzhemier''s deaths]]-weekly_deaths_location_cause_and_excess_deaths_care_homes[[#This Row],[Dementia / Alzheimer''s five year average]],"")</f>
        <v>1</v>
      </c>
      <c r="M81" s="24">
        <v>44</v>
      </c>
      <c r="N81" s="24">
        <v>44</v>
      </c>
      <c r="O81" s="24">
        <f>IFERROR(weekly_deaths_location_cause_and_excess_deaths_care_homes[[#This Row],[Circulatory deaths]]-weekly_deaths_location_cause_and_excess_deaths_care_homes[[#This Row],[Circulatory five year average]],"")</f>
        <v>0</v>
      </c>
      <c r="P81" s="24">
        <v>17</v>
      </c>
      <c r="Q81" s="24">
        <v>16</v>
      </c>
      <c r="R81" s="24">
        <f>IFERROR(weekly_deaths_location_cause_and_excess_deaths_care_homes[[#This Row],[Respiratory deaths]]-weekly_deaths_location_cause_and_excess_deaths_care_homes[[#This Row],[Respiratory five year average]],"")</f>
        <v>1</v>
      </c>
      <c r="S81" s="24">
        <v>6</v>
      </c>
      <c r="T81" s="24">
        <v>33</v>
      </c>
      <c r="U81" s="53">
        <v>34</v>
      </c>
      <c r="V81" s="24">
        <f>IFERROR(weekly_deaths_location_cause_and_excess_deaths_care_homes[[#This Row],[Other causes]]-weekly_deaths_location_cause_and_excess_deaths_care_homes[[#This Row],[Other causes five year average]],"")</f>
        <v>-1</v>
      </c>
    </row>
    <row r="82" spans="1:22" x14ac:dyDescent="0.35">
      <c r="A82" s="14">
        <v>2022</v>
      </c>
      <c r="B82" s="14">
        <v>21</v>
      </c>
      <c r="C82" s="15">
        <v>44704</v>
      </c>
      <c r="D82" s="57">
        <v>212</v>
      </c>
      <c r="E82" s="53">
        <v>237</v>
      </c>
      <c r="F82" s="53">
        <f>IFERROR(weekly_deaths_location_cause_and_excess_deaths_care_homes[[#This Row],[All causes]]-weekly_deaths_location_cause_and_excess_deaths_care_homes[[#This Row],[All causes five year average]],"")</f>
        <v>-25</v>
      </c>
      <c r="G82" s="53">
        <v>47</v>
      </c>
      <c r="H82" s="53">
        <v>65</v>
      </c>
      <c r="I82" s="53">
        <f>IFERROR(weekly_deaths_location_cause_and_excess_deaths_care_homes[[#This Row],[Cancer deaths]]-weekly_deaths_location_cause_and_excess_deaths_care_homes[[#This Row],[Cancer five year average]],"")</f>
        <v>-18</v>
      </c>
      <c r="J82" s="53">
        <v>63</v>
      </c>
      <c r="K82" s="53">
        <v>76</v>
      </c>
      <c r="L82" s="53">
        <f>IFERROR(weekly_deaths_location_cause_and_excess_deaths_care_homes[[#This Row],[Dementia / Alzhemier''s deaths]]-weekly_deaths_location_cause_and_excess_deaths_care_homes[[#This Row],[Dementia / Alzheimer''s five year average]],"")</f>
        <v>-13</v>
      </c>
      <c r="M82" s="24">
        <v>47</v>
      </c>
      <c r="N82" s="24">
        <v>44</v>
      </c>
      <c r="O82" s="24">
        <f>IFERROR(weekly_deaths_location_cause_and_excess_deaths_care_homes[[#This Row],[Circulatory deaths]]-weekly_deaths_location_cause_and_excess_deaths_care_homes[[#This Row],[Circulatory five year average]],"")</f>
        <v>3</v>
      </c>
      <c r="P82" s="24">
        <v>7</v>
      </c>
      <c r="Q82" s="24">
        <v>19</v>
      </c>
      <c r="R82" s="24">
        <f>IFERROR(weekly_deaths_location_cause_and_excess_deaths_care_homes[[#This Row],[Respiratory deaths]]-weekly_deaths_location_cause_and_excess_deaths_care_homes[[#This Row],[Respiratory five year average]],"")</f>
        <v>-12</v>
      </c>
      <c r="S82" s="24">
        <v>6</v>
      </c>
      <c r="T82" s="24">
        <v>42</v>
      </c>
      <c r="U82" s="53">
        <v>33</v>
      </c>
      <c r="V82" s="24">
        <f>IFERROR(weekly_deaths_location_cause_and_excess_deaths_care_homes[[#This Row],[Other causes]]-weekly_deaths_location_cause_and_excess_deaths_care_homes[[#This Row],[Other causes five year average]],"")</f>
        <v>9</v>
      </c>
    </row>
    <row r="83" spans="1:22" x14ac:dyDescent="0.35">
      <c r="A83" s="14">
        <v>2022</v>
      </c>
      <c r="B83" s="14">
        <v>22</v>
      </c>
      <c r="C83" s="15">
        <v>44711</v>
      </c>
      <c r="D83" s="57">
        <v>166</v>
      </c>
      <c r="E83" s="53">
        <v>240</v>
      </c>
      <c r="F83" s="53">
        <f>IFERROR(weekly_deaths_location_cause_and_excess_deaths_care_homes[[#This Row],[All causes]]-weekly_deaths_location_cause_and_excess_deaths_care_homes[[#This Row],[All causes five year average]],"")</f>
        <v>-74</v>
      </c>
      <c r="G83" s="53">
        <v>40</v>
      </c>
      <c r="H83" s="53">
        <v>66</v>
      </c>
      <c r="I83" s="53">
        <f>IFERROR(weekly_deaths_location_cause_and_excess_deaths_care_homes[[#This Row],[Cancer deaths]]-weekly_deaths_location_cause_and_excess_deaths_care_homes[[#This Row],[Cancer five year average]],"")</f>
        <v>-26</v>
      </c>
      <c r="J83" s="53">
        <v>61</v>
      </c>
      <c r="K83" s="53">
        <v>73</v>
      </c>
      <c r="L83" s="53">
        <f>IFERROR(weekly_deaths_location_cause_and_excess_deaths_care_homes[[#This Row],[Dementia / Alzhemier''s deaths]]-weekly_deaths_location_cause_and_excess_deaths_care_homes[[#This Row],[Dementia / Alzheimer''s five year average]],"")</f>
        <v>-12</v>
      </c>
      <c r="M83" s="24">
        <v>40</v>
      </c>
      <c r="N83" s="24">
        <v>45</v>
      </c>
      <c r="O83" s="24">
        <f>IFERROR(weekly_deaths_location_cause_and_excess_deaths_care_homes[[#This Row],[Circulatory deaths]]-weekly_deaths_location_cause_and_excess_deaths_care_homes[[#This Row],[Circulatory five year average]],"")</f>
        <v>-5</v>
      </c>
      <c r="P83" s="24">
        <v>11</v>
      </c>
      <c r="Q83" s="24">
        <v>19</v>
      </c>
      <c r="R83" s="24">
        <f>IFERROR(weekly_deaths_location_cause_and_excess_deaths_care_homes[[#This Row],[Respiratory deaths]]-weekly_deaths_location_cause_and_excess_deaths_care_homes[[#This Row],[Respiratory five year average]],"")</f>
        <v>-8</v>
      </c>
      <c r="S83" s="24">
        <v>0</v>
      </c>
      <c r="T83" s="24">
        <v>14</v>
      </c>
      <c r="U83" s="53">
        <v>37</v>
      </c>
      <c r="V83" s="24">
        <f>IFERROR(weekly_deaths_location_cause_and_excess_deaths_care_homes[[#This Row],[Other causes]]-weekly_deaths_location_cause_and_excess_deaths_care_homes[[#This Row],[Other causes five year average]],"")</f>
        <v>-23</v>
      </c>
    </row>
    <row r="84" spans="1:22" x14ac:dyDescent="0.35">
      <c r="A84" s="14">
        <v>2022</v>
      </c>
      <c r="B84" s="14">
        <v>23</v>
      </c>
      <c r="C84" s="15">
        <v>44718</v>
      </c>
      <c r="D84" s="57">
        <v>220</v>
      </c>
      <c r="E84" s="53">
        <v>232</v>
      </c>
      <c r="F84" s="53">
        <f>IFERROR(weekly_deaths_location_cause_and_excess_deaths_care_homes[[#This Row],[All causes]]-weekly_deaths_location_cause_and_excess_deaths_care_homes[[#This Row],[All causes five year average]],"")</f>
        <v>-12</v>
      </c>
      <c r="G84" s="53">
        <v>45</v>
      </c>
      <c r="H84" s="53">
        <v>62</v>
      </c>
      <c r="I84" s="53">
        <f>IFERROR(weekly_deaths_location_cause_and_excess_deaths_care_homes[[#This Row],[Cancer deaths]]-weekly_deaths_location_cause_and_excess_deaths_care_homes[[#This Row],[Cancer five year average]],"")</f>
        <v>-17</v>
      </c>
      <c r="J84" s="53">
        <v>66</v>
      </c>
      <c r="K84" s="53">
        <v>70</v>
      </c>
      <c r="L84" s="53">
        <f>IFERROR(weekly_deaths_location_cause_and_excess_deaths_care_homes[[#This Row],[Dementia / Alzhemier''s deaths]]-weekly_deaths_location_cause_and_excess_deaths_care_homes[[#This Row],[Dementia / Alzheimer''s five year average]],"")</f>
        <v>-4</v>
      </c>
      <c r="M84" s="24">
        <v>45</v>
      </c>
      <c r="N84" s="24">
        <v>43</v>
      </c>
      <c r="O84" s="24">
        <f>IFERROR(weekly_deaths_location_cause_and_excess_deaths_care_homes[[#This Row],[Circulatory deaths]]-weekly_deaths_location_cause_and_excess_deaths_care_homes[[#This Row],[Circulatory five year average]],"")</f>
        <v>2</v>
      </c>
      <c r="P84" s="24">
        <v>12</v>
      </c>
      <c r="Q84" s="24">
        <v>22</v>
      </c>
      <c r="R84" s="24">
        <f>IFERROR(weekly_deaths_location_cause_and_excess_deaths_care_homes[[#This Row],[Respiratory deaths]]-weekly_deaths_location_cause_and_excess_deaths_care_homes[[#This Row],[Respiratory five year average]],"")</f>
        <v>-10</v>
      </c>
      <c r="S84" s="24">
        <v>3</v>
      </c>
      <c r="T84" s="24">
        <v>49</v>
      </c>
      <c r="U84" s="53">
        <v>33</v>
      </c>
      <c r="V84" s="24">
        <f>IFERROR(weekly_deaths_location_cause_and_excess_deaths_care_homes[[#This Row],[Other causes]]-weekly_deaths_location_cause_and_excess_deaths_care_homes[[#This Row],[Other causes five year average]],"")</f>
        <v>16</v>
      </c>
    </row>
    <row r="85" spans="1:22" x14ac:dyDescent="0.35">
      <c r="A85" s="14">
        <v>2022</v>
      </c>
      <c r="B85" s="14">
        <v>24</v>
      </c>
      <c r="C85" s="15">
        <v>44725</v>
      </c>
      <c r="D85" s="57">
        <v>221</v>
      </c>
      <c r="E85" s="53">
        <v>229</v>
      </c>
      <c r="F85" s="53">
        <f>IFERROR(weekly_deaths_location_cause_and_excess_deaths_care_homes[[#This Row],[All causes]]-weekly_deaths_location_cause_and_excess_deaths_care_homes[[#This Row],[All causes five year average]],"")</f>
        <v>-8</v>
      </c>
      <c r="G85" s="53">
        <v>52</v>
      </c>
      <c r="H85" s="53">
        <v>66</v>
      </c>
      <c r="I85" s="53">
        <f>IFERROR(weekly_deaths_location_cause_and_excess_deaths_care_homes[[#This Row],[Cancer deaths]]-weekly_deaths_location_cause_and_excess_deaths_care_homes[[#This Row],[Cancer five year average]],"")</f>
        <v>-14</v>
      </c>
      <c r="J85" s="53">
        <v>70</v>
      </c>
      <c r="K85" s="53">
        <v>65</v>
      </c>
      <c r="L85" s="53">
        <f>IFERROR(weekly_deaths_location_cause_and_excess_deaths_care_homes[[#This Row],[Dementia / Alzhemier''s deaths]]-weekly_deaths_location_cause_and_excess_deaths_care_homes[[#This Row],[Dementia / Alzheimer''s five year average]],"")</f>
        <v>5</v>
      </c>
      <c r="M85" s="24">
        <v>54</v>
      </c>
      <c r="N85" s="24">
        <v>48</v>
      </c>
      <c r="O85" s="24">
        <f>IFERROR(weekly_deaths_location_cause_and_excess_deaths_care_homes[[#This Row],[Circulatory deaths]]-weekly_deaths_location_cause_and_excess_deaths_care_homes[[#This Row],[Circulatory five year average]],"")</f>
        <v>6</v>
      </c>
      <c r="P85" s="24">
        <v>13</v>
      </c>
      <c r="Q85" s="24">
        <v>16</v>
      </c>
      <c r="R85" s="24">
        <f>IFERROR(weekly_deaths_location_cause_and_excess_deaths_care_homes[[#This Row],[Respiratory deaths]]-weekly_deaths_location_cause_and_excess_deaths_care_homes[[#This Row],[Respiratory five year average]],"")</f>
        <v>-3</v>
      </c>
      <c r="S85" s="24">
        <v>5</v>
      </c>
      <c r="T85" s="24">
        <v>27</v>
      </c>
      <c r="U85" s="53">
        <v>34</v>
      </c>
      <c r="V85" s="24">
        <f>IFERROR(weekly_deaths_location_cause_and_excess_deaths_care_homes[[#This Row],[Other causes]]-weekly_deaths_location_cause_and_excess_deaths_care_homes[[#This Row],[Other causes five year average]],"")</f>
        <v>-7</v>
      </c>
    </row>
    <row r="86" spans="1:22" x14ac:dyDescent="0.35">
      <c r="A86" s="14">
        <v>2022</v>
      </c>
      <c r="B86" s="14">
        <v>25</v>
      </c>
      <c r="C86" s="15">
        <v>44732</v>
      </c>
      <c r="D86" s="57">
        <v>228</v>
      </c>
      <c r="E86" s="53">
        <v>222</v>
      </c>
      <c r="F86" s="53">
        <f>IFERROR(weekly_deaths_location_cause_and_excess_deaths_care_homes[[#This Row],[All causes]]-weekly_deaths_location_cause_and_excess_deaths_care_homes[[#This Row],[All causes five year average]],"")</f>
        <v>6</v>
      </c>
      <c r="G86" s="53">
        <v>43</v>
      </c>
      <c r="H86" s="53">
        <v>64</v>
      </c>
      <c r="I86" s="53">
        <f>IFERROR(weekly_deaths_location_cause_and_excess_deaths_care_homes[[#This Row],[Cancer deaths]]-weekly_deaths_location_cause_and_excess_deaths_care_homes[[#This Row],[Cancer five year average]],"")</f>
        <v>-21</v>
      </c>
      <c r="J86" s="53">
        <v>82</v>
      </c>
      <c r="K86" s="53">
        <v>65</v>
      </c>
      <c r="L86" s="53">
        <f>IFERROR(weekly_deaths_location_cause_and_excess_deaths_care_homes[[#This Row],[Dementia / Alzhemier''s deaths]]-weekly_deaths_location_cause_and_excess_deaths_care_homes[[#This Row],[Dementia / Alzheimer''s five year average]],"")</f>
        <v>17</v>
      </c>
      <c r="M86" s="24">
        <v>40</v>
      </c>
      <c r="N86" s="24">
        <v>45</v>
      </c>
      <c r="O86" s="24">
        <f>IFERROR(weekly_deaths_location_cause_and_excess_deaths_care_homes[[#This Row],[Circulatory deaths]]-weekly_deaths_location_cause_and_excess_deaths_care_homes[[#This Row],[Circulatory five year average]],"")</f>
        <v>-5</v>
      </c>
      <c r="P86" s="24">
        <v>12</v>
      </c>
      <c r="Q86" s="24">
        <v>17</v>
      </c>
      <c r="R86" s="24">
        <f>IFERROR(weekly_deaths_location_cause_and_excess_deaths_care_homes[[#This Row],[Respiratory deaths]]-weekly_deaths_location_cause_and_excess_deaths_care_homes[[#This Row],[Respiratory five year average]],"")</f>
        <v>-5</v>
      </c>
      <c r="S86" s="24">
        <v>6</v>
      </c>
      <c r="T86" s="24">
        <v>45</v>
      </c>
      <c r="U86" s="53">
        <v>32</v>
      </c>
      <c r="V86" s="24">
        <f>IFERROR(weekly_deaths_location_cause_and_excess_deaths_care_homes[[#This Row],[Other causes]]-weekly_deaths_location_cause_and_excess_deaths_care_homes[[#This Row],[Other causes five year average]],"")</f>
        <v>13</v>
      </c>
    </row>
    <row r="87" spans="1:22" x14ac:dyDescent="0.35">
      <c r="A87" s="14">
        <v>2022</v>
      </c>
      <c r="B87" s="14">
        <v>26</v>
      </c>
      <c r="C87" s="15">
        <v>44739</v>
      </c>
      <c r="D87" s="57">
        <v>228</v>
      </c>
      <c r="E87" s="53">
        <v>224</v>
      </c>
      <c r="F87" s="53">
        <f>IFERROR(weekly_deaths_location_cause_and_excess_deaths_care_homes[[#This Row],[All causes]]-weekly_deaths_location_cause_and_excess_deaths_care_homes[[#This Row],[All causes five year average]],"")</f>
        <v>4</v>
      </c>
      <c r="G87" s="53">
        <v>49</v>
      </c>
      <c r="H87" s="53">
        <v>61</v>
      </c>
      <c r="I87" s="53">
        <f>IFERROR(weekly_deaths_location_cause_and_excess_deaths_care_homes[[#This Row],[Cancer deaths]]-weekly_deaths_location_cause_and_excess_deaths_care_homes[[#This Row],[Cancer five year average]],"")</f>
        <v>-12</v>
      </c>
      <c r="J87" s="53">
        <v>61</v>
      </c>
      <c r="K87" s="53">
        <v>67</v>
      </c>
      <c r="L87" s="53">
        <f>IFERROR(weekly_deaths_location_cause_and_excess_deaths_care_homes[[#This Row],[Dementia / Alzhemier''s deaths]]-weekly_deaths_location_cause_and_excess_deaths_care_homes[[#This Row],[Dementia / Alzheimer''s five year average]],"")</f>
        <v>-6</v>
      </c>
      <c r="M87" s="24">
        <v>49</v>
      </c>
      <c r="N87" s="24">
        <v>47</v>
      </c>
      <c r="O87" s="24">
        <f>IFERROR(weekly_deaths_location_cause_and_excess_deaths_care_homes[[#This Row],[Circulatory deaths]]-weekly_deaths_location_cause_and_excess_deaths_care_homes[[#This Row],[Circulatory five year average]],"")</f>
        <v>2</v>
      </c>
      <c r="P87" s="24">
        <v>17</v>
      </c>
      <c r="Q87" s="24">
        <v>15</v>
      </c>
      <c r="R87" s="24">
        <f>IFERROR(weekly_deaths_location_cause_and_excess_deaths_care_homes[[#This Row],[Respiratory deaths]]-weekly_deaths_location_cause_and_excess_deaths_care_homes[[#This Row],[Respiratory five year average]],"")</f>
        <v>2</v>
      </c>
      <c r="S87" s="24">
        <v>6</v>
      </c>
      <c r="T87" s="24">
        <v>46</v>
      </c>
      <c r="U87" s="53">
        <v>35</v>
      </c>
      <c r="V87" s="24">
        <f>IFERROR(weekly_deaths_location_cause_and_excess_deaths_care_homes[[#This Row],[Other causes]]-weekly_deaths_location_cause_and_excess_deaths_care_homes[[#This Row],[Other causes five year average]],"")</f>
        <v>11</v>
      </c>
    </row>
    <row r="88" spans="1:22" x14ac:dyDescent="0.35">
      <c r="A88" s="14">
        <v>2022</v>
      </c>
      <c r="B88" s="14">
        <v>27</v>
      </c>
      <c r="C88" s="15">
        <v>44746</v>
      </c>
      <c r="D88" s="57">
        <v>212</v>
      </c>
      <c r="E88" s="53">
        <v>221</v>
      </c>
      <c r="F88" s="53">
        <f>IFERROR(weekly_deaths_location_cause_and_excess_deaths_care_homes[[#This Row],[All causes]]-weekly_deaths_location_cause_and_excess_deaths_care_homes[[#This Row],[All causes five year average]],"")</f>
        <v>-9</v>
      </c>
      <c r="G88" s="53">
        <v>54</v>
      </c>
      <c r="H88" s="53">
        <v>64</v>
      </c>
      <c r="I88" s="53">
        <f>IFERROR(weekly_deaths_location_cause_and_excess_deaths_care_homes[[#This Row],[Cancer deaths]]-weekly_deaths_location_cause_and_excess_deaths_care_homes[[#This Row],[Cancer five year average]],"")</f>
        <v>-10</v>
      </c>
      <c r="J88" s="53">
        <v>61</v>
      </c>
      <c r="K88" s="53">
        <v>63</v>
      </c>
      <c r="L88" s="53">
        <f>IFERROR(weekly_deaths_location_cause_and_excess_deaths_care_homes[[#This Row],[Dementia / Alzhemier''s deaths]]-weekly_deaths_location_cause_and_excess_deaths_care_homes[[#This Row],[Dementia / Alzheimer''s five year average]],"")</f>
        <v>-2</v>
      </c>
      <c r="M88" s="24">
        <v>36</v>
      </c>
      <c r="N88" s="24">
        <v>42</v>
      </c>
      <c r="O88" s="24">
        <f>IFERROR(weekly_deaths_location_cause_and_excess_deaths_care_homes[[#This Row],[Circulatory deaths]]-weekly_deaths_location_cause_and_excess_deaths_care_homes[[#This Row],[Circulatory five year average]],"")</f>
        <v>-6</v>
      </c>
      <c r="P88" s="24">
        <v>13</v>
      </c>
      <c r="Q88" s="24">
        <v>17</v>
      </c>
      <c r="R88" s="24">
        <f>IFERROR(weekly_deaths_location_cause_and_excess_deaths_care_homes[[#This Row],[Respiratory deaths]]-weekly_deaths_location_cause_and_excess_deaths_care_homes[[#This Row],[Respiratory five year average]],"")</f>
        <v>-4</v>
      </c>
      <c r="S88" s="24">
        <v>6</v>
      </c>
      <c r="T88" s="24">
        <v>42</v>
      </c>
      <c r="U88" s="53">
        <v>34</v>
      </c>
      <c r="V88" s="24">
        <f>IFERROR(weekly_deaths_location_cause_and_excess_deaths_care_homes[[#This Row],[Other causes]]-weekly_deaths_location_cause_and_excess_deaths_care_homes[[#This Row],[Other causes five year average]],"")</f>
        <v>8</v>
      </c>
    </row>
    <row r="89" spans="1:22" x14ac:dyDescent="0.35">
      <c r="A89" s="14">
        <v>2022</v>
      </c>
      <c r="B89" s="14">
        <v>28</v>
      </c>
      <c r="C89" s="15">
        <v>44753</v>
      </c>
      <c r="D89" s="57">
        <v>244</v>
      </c>
      <c r="E89" s="53">
        <v>233</v>
      </c>
      <c r="F89" s="53">
        <f>IFERROR(weekly_deaths_location_cause_and_excess_deaths_care_homes[[#This Row],[All causes]]-weekly_deaths_location_cause_and_excess_deaths_care_homes[[#This Row],[All causes five year average]],"")</f>
        <v>11</v>
      </c>
      <c r="G89" s="53">
        <v>73</v>
      </c>
      <c r="H89" s="53">
        <v>63</v>
      </c>
      <c r="I89" s="53">
        <f>IFERROR(weekly_deaths_location_cause_and_excess_deaths_care_homes[[#This Row],[Cancer deaths]]-weekly_deaths_location_cause_and_excess_deaths_care_homes[[#This Row],[Cancer five year average]],"")</f>
        <v>10</v>
      </c>
      <c r="J89" s="53">
        <v>69</v>
      </c>
      <c r="K89" s="53">
        <v>68</v>
      </c>
      <c r="L89" s="53">
        <f>IFERROR(weekly_deaths_location_cause_and_excess_deaths_care_homes[[#This Row],[Dementia / Alzhemier''s deaths]]-weekly_deaths_location_cause_and_excess_deaths_care_homes[[#This Row],[Dementia / Alzheimer''s five year average]],"")</f>
        <v>1</v>
      </c>
      <c r="M89" s="24">
        <v>41</v>
      </c>
      <c r="N89" s="24">
        <v>46</v>
      </c>
      <c r="O89" s="24">
        <f>IFERROR(weekly_deaths_location_cause_and_excess_deaths_care_homes[[#This Row],[Circulatory deaths]]-weekly_deaths_location_cause_and_excess_deaths_care_homes[[#This Row],[Circulatory five year average]],"")</f>
        <v>-5</v>
      </c>
      <c r="P89" s="24">
        <v>13</v>
      </c>
      <c r="Q89" s="24">
        <v>17</v>
      </c>
      <c r="R89" s="24">
        <f>IFERROR(weekly_deaths_location_cause_and_excess_deaths_care_homes[[#This Row],[Respiratory deaths]]-weekly_deaths_location_cause_and_excess_deaths_care_homes[[#This Row],[Respiratory five year average]],"")</f>
        <v>-4</v>
      </c>
      <c r="S89" s="24">
        <v>10</v>
      </c>
      <c r="T89" s="24">
        <v>38</v>
      </c>
      <c r="U89" s="53">
        <v>37</v>
      </c>
      <c r="V89" s="24">
        <f>IFERROR(weekly_deaths_location_cause_and_excess_deaths_care_homes[[#This Row],[Other causes]]-weekly_deaths_location_cause_and_excess_deaths_care_homes[[#This Row],[Other causes five year average]],"")</f>
        <v>1</v>
      </c>
    </row>
    <row r="90" spans="1:22" x14ac:dyDescent="0.35">
      <c r="A90" s="14">
        <v>2022</v>
      </c>
      <c r="B90" s="14">
        <v>29</v>
      </c>
      <c r="C90" s="15">
        <v>44760</v>
      </c>
      <c r="D90" s="57">
        <v>234</v>
      </c>
      <c r="E90" s="53">
        <v>236</v>
      </c>
      <c r="F90" s="53">
        <f>IFERROR(weekly_deaths_location_cause_and_excess_deaths_care_homes[[#This Row],[All causes]]-weekly_deaths_location_cause_and_excess_deaths_care_homes[[#This Row],[All causes five year average]],"")</f>
        <v>-2</v>
      </c>
      <c r="G90" s="53">
        <v>63</v>
      </c>
      <c r="H90" s="53">
        <v>72</v>
      </c>
      <c r="I90" s="53">
        <f>IFERROR(weekly_deaths_location_cause_and_excess_deaths_care_homes[[#This Row],[Cancer deaths]]-weekly_deaths_location_cause_and_excess_deaths_care_homes[[#This Row],[Cancer five year average]],"")</f>
        <v>-9</v>
      </c>
      <c r="J90" s="53">
        <v>65</v>
      </c>
      <c r="K90" s="53">
        <v>70</v>
      </c>
      <c r="L90" s="53">
        <f>IFERROR(weekly_deaths_location_cause_and_excess_deaths_care_homes[[#This Row],[Dementia / Alzhemier''s deaths]]-weekly_deaths_location_cause_and_excess_deaths_care_homes[[#This Row],[Dementia / Alzheimer''s five year average]],"")</f>
        <v>-5</v>
      </c>
      <c r="M90" s="24">
        <v>31</v>
      </c>
      <c r="N90" s="24">
        <v>41</v>
      </c>
      <c r="O90" s="24">
        <f>IFERROR(weekly_deaths_location_cause_and_excess_deaths_care_homes[[#This Row],[Circulatory deaths]]-weekly_deaths_location_cause_and_excess_deaths_care_homes[[#This Row],[Circulatory five year average]],"")</f>
        <v>-10</v>
      </c>
      <c r="P90" s="24">
        <v>11</v>
      </c>
      <c r="Q90" s="24">
        <v>16</v>
      </c>
      <c r="R90" s="24">
        <f>IFERROR(weekly_deaths_location_cause_and_excess_deaths_care_homes[[#This Row],[Respiratory deaths]]-weekly_deaths_location_cause_and_excess_deaths_care_homes[[#This Row],[Respiratory five year average]],"")</f>
        <v>-5</v>
      </c>
      <c r="S90" s="24">
        <v>7</v>
      </c>
      <c r="T90" s="24">
        <v>57</v>
      </c>
      <c r="U90" s="53">
        <v>37</v>
      </c>
      <c r="V90" s="24">
        <f>IFERROR(weekly_deaths_location_cause_and_excess_deaths_care_homes[[#This Row],[Other causes]]-weekly_deaths_location_cause_and_excess_deaths_care_homes[[#This Row],[Other causes five year average]],"")</f>
        <v>20</v>
      </c>
    </row>
    <row r="91" spans="1:22" x14ac:dyDescent="0.35">
      <c r="A91" s="14">
        <v>2022</v>
      </c>
      <c r="B91" s="14">
        <v>30</v>
      </c>
      <c r="C91" s="15">
        <v>44767</v>
      </c>
      <c r="D91" s="57">
        <v>234</v>
      </c>
      <c r="E91" s="53">
        <v>221</v>
      </c>
      <c r="F91" s="53">
        <f>IFERROR(weekly_deaths_location_cause_and_excess_deaths_care_homes[[#This Row],[All causes]]-weekly_deaths_location_cause_and_excess_deaths_care_homes[[#This Row],[All causes five year average]],"")</f>
        <v>13</v>
      </c>
      <c r="G91" s="53">
        <v>53</v>
      </c>
      <c r="H91" s="53">
        <v>67</v>
      </c>
      <c r="I91" s="53">
        <f>IFERROR(weekly_deaths_location_cause_and_excess_deaths_care_homes[[#This Row],[Cancer deaths]]-weekly_deaths_location_cause_and_excess_deaths_care_homes[[#This Row],[Cancer five year average]],"")</f>
        <v>-14</v>
      </c>
      <c r="J91" s="53">
        <v>67</v>
      </c>
      <c r="K91" s="53">
        <v>65</v>
      </c>
      <c r="L91" s="53">
        <f>IFERROR(weekly_deaths_location_cause_and_excess_deaths_care_homes[[#This Row],[Dementia / Alzhemier''s deaths]]-weekly_deaths_location_cause_and_excess_deaths_care_homes[[#This Row],[Dementia / Alzheimer''s five year average]],"")</f>
        <v>2</v>
      </c>
      <c r="M91" s="24">
        <v>40</v>
      </c>
      <c r="N91" s="24">
        <v>47</v>
      </c>
      <c r="O91" s="24">
        <f>IFERROR(weekly_deaths_location_cause_and_excess_deaths_care_homes[[#This Row],[Circulatory deaths]]-weekly_deaths_location_cause_and_excess_deaths_care_homes[[#This Row],[Circulatory five year average]],"")</f>
        <v>-7</v>
      </c>
      <c r="P91" s="24">
        <v>14</v>
      </c>
      <c r="Q91" s="24">
        <v>13</v>
      </c>
      <c r="R91" s="24">
        <f>IFERROR(weekly_deaths_location_cause_and_excess_deaths_care_homes[[#This Row],[Respiratory deaths]]-weekly_deaths_location_cause_and_excess_deaths_care_homes[[#This Row],[Respiratory five year average]],"")</f>
        <v>1</v>
      </c>
      <c r="S91" s="24">
        <v>11</v>
      </c>
      <c r="T91" s="24">
        <v>49</v>
      </c>
      <c r="U91" s="53">
        <v>29</v>
      </c>
      <c r="V91" s="24">
        <f>IFERROR(weekly_deaths_location_cause_and_excess_deaths_care_homes[[#This Row],[Other causes]]-weekly_deaths_location_cause_and_excess_deaths_care_homes[[#This Row],[Other causes five year average]],"")</f>
        <v>20</v>
      </c>
    </row>
    <row r="92" spans="1:22" x14ac:dyDescent="0.35">
      <c r="A92" s="14">
        <v>2022</v>
      </c>
      <c r="B92" s="14">
        <v>31</v>
      </c>
      <c r="C92" s="15">
        <v>44774</v>
      </c>
      <c r="D92" s="57">
        <v>225</v>
      </c>
      <c r="E92" s="53">
        <v>215</v>
      </c>
      <c r="F92" s="53">
        <f>IFERROR(weekly_deaths_location_cause_and_excess_deaths_care_homes[[#This Row],[All causes]]-weekly_deaths_location_cause_and_excess_deaths_care_homes[[#This Row],[All causes five year average]],"")</f>
        <v>10</v>
      </c>
      <c r="G92" s="53">
        <v>61</v>
      </c>
      <c r="H92" s="53">
        <v>63</v>
      </c>
      <c r="I92" s="53">
        <f>IFERROR(weekly_deaths_location_cause_and_excess_deaths_care_homes[[#This Row],[Cancer deaths]]-weekly_deaths_location_cause_and_excess_deaths_care_homes[[#This Row],[Cancer five year average]],"")</f>
        <v>-2</v>
      </c>
      <c r="J92" s="53">
        <v>62</v>
      </c>
      <c r="K92" s="53">
        <v>66</v>
      </c>
      <c r="L92" s="53">
        <f>IFERROR(weekly_deaths_location_cause_and_excess_deaths_care_homes[[#This Row],[Dementia / Alzhemier''s deaths]]-weekly_deaths_location_cause_and_excess_deaths_care_homes[[#This Row],[Dementia / Alzheimer''s five year average]],"")</f>
        <v>-4</v>
      </c>
      <c r="M92" s="24">
        <v>39</v>
      </c>
      <c r="N92" s="24">
        <v>40</v>
      </c>
      <c r="O92" s="24">
        <f>IFERROR(weekly_deaths_location_cause_and_excess_deaths_care_homes[[#This Row],[Circulatory deaths]]-weekly_deaths_location_cause_and_excess_deaths_care_homes[[#This Row],[Circulatory five year average]],"")</f>
        <v>-1</v>
      </c>
      <c r="P92" s="24">
        <v>18</v>
      </c>
      <c r="Q92" s="24">
        <v>14</v>
      </c>
      <c r="R92" s="24">
        <f>IFERROR(weekly_deaths_location_cause_and_excess_deaths_care_homes[[#This Row],[Respiratory deaths]]-weekly_deaths_location_cause_and_excess_deaths_care_homes[[#This Row],[Respiratory five year average]],"")</f>
        <v>4</v>
      </c>
      <c r="S92" s="24">
        <v>8</v>
      </c>
      <c r="T92" s="24">
        <v>37</v>
      </c>
      <c r="U92" s="53">
        <v>33</v>
      </c>
      <c r="V92" s="24">
        <f>IFERROR(weekly_deaths_location_cause_and_excess_deaths_care_homes[[#This Row],[Other causes]]-weekly_deaths_location_cause_and_excess_deaths_care_homes[[#This Row],[Other causes five year average]],"")</f>
        <v>4</v>
      </c>
    </row>
    <row r="93" spans="1:22" x14ac:dyDescent="0.35">
      <c r="A93" s="14">
        <v>2022</v>
      </c>
      <c r="B93" s="14">
        <v>32</v>
      </c>
      <c r="C93" s="15">
        <v>44781</v>
      </c>
      <c r="D93" s="57">
        <v>230</v>
      </c>
      <c r="E93" s="53">
        <v>222</v>
      </c>
      <c r="F93" s="53">
        <f>IFERROR(weekly_deaths_location_cause_and_excess_deaths_care_homes[[#This Row],[All causes]]-weekly_deaths_location_cause_and_excess_deaths_care_homes[[#This Row],[All causes five year average]],"")</f>
        <v>8</v>
      </c>
      <c r="G93" s="53">
        <v>54</v>
      </c>
      <c r="H93" s="53">
        <v>65</v>
      </c>
      <c r="I93" s="53">
        <f>IFERROR(weekly_deaths_location_cause_and_excess_deaths_care_homes[[#This Row],[Cancer deaths]]-weekly_deaths_location_cause_and_excess_deaths_care_homes[[#This Row],[Cancer five year average]],"")</f>
        <v>-11</v>
      </c>
      <c r="J93" s="53">
        <v>64</v>
      </c>
      <c r="K93" s="53">
        <v>67</v>
      </c>
      <c r="L93" s="53">
        <f>IFERROR(weekly_deaths_location_cause_and_excess_deaths_care_homes[[#This Row],[Dementia / Alzhemier''s deaths]]-weekly_deaths_location_cause_and_excess_deaths_care_homes[[#This Row],[Dementia / Alzheimer''s five year average]],"")</f>
        <v>-3</v>
      </c>
      <c r="M93" s="24">
        <v>39</v>
      </c>
      <c r="N93" s="24">
        <v>41</v>
      </c>
      <c r="O93" s="24">
        <f>IFERROR(weekly_deaths_location_cause_and_excess_deaths_care_homes[[#This Row],[Circulatory deaths]]-weekly_deaths_location_cause_and_excess_deaths_care_homes[[#This Row],[Circulatory five year average]],"")</f>
        <v>-2</v>
      </c>
      <c r="P93" s="24">
        <v>21</v>
      </c>
      <c r="Q93" s="24">
        <v>13</v>
      </c>
      <c r="R93" s="24">
        <f>IFERROR(weekly_deaths_location_cause_and_excess_deaths_care_homes[[#This Row],[Respiratory deaths]]-weekly_deaths_location_cause_and_excess_deaths_care_homes[[#This Row],[Respiratory five year average]],"")</f>
        <v>8</v>
      </c>
      <c r="S93" s="24">
        <v>10</v>
      </c>
      <c r="T93" s="24">
        <v>42</v>
      </c>
      <c r="U93" s="53">
        <v>35</v>
      </c>
      <c r="V93" s="24">
        <f>IFERROR(weekly_deaths_location_cause_and_excess_deaths_care_homes[[#This Row],[Other causes]]-weekly_deaths_location_cause_and_excess_deaths_care_homes[[#This Row],[Other causes five year average]],"")</f>
        <v>7</v>
      </c>
    </row>
    <row r="94" spans="1:22" x14ac:dyDescent="0.35">
      <c r="A94" s="14">
        <v>2022</v>
      </c>
      <c r="B94" s="14">
        <v>33</v>
      </c>
      <c r="C94" s="15">
        <v>44788</v>
      </c>
      <c r="D94" s="57">
        <v>232</v>
      </c>
      <c r="E94" s="53">
        <v>221</v>
      </c>
      <c r="F94" s="53">
        <f>IFERROR(weekly_deaths_location_cause_and_excess_deaths_care_homes[[#This Row],[All causes]]-weekly_deaths_location_cause_and_excess_deaths_care_homes[[#This Row],[All causes five year average]],"")</f>
        <v>11</v>
      </c>
      <c r="G94" s="53">
        <v>65</v>
      </c>
      <c r="H94" s="53">
        <v>63</v>
      </c>
      <c r="I94" s="53">
        <f>IFERROR(weekly_deaths_location_cause_and_excess_deaths_care_homes[[#This Row],[Cancer deaths]]-weekly_deaths_location_cause_and_excess_deaths_care_homes[[#This Row],[Cancer five year average]],"")</f>
        <v>2</v>
      </c>
      <c r="J94" s="53">
        <v>64</v>
      </c>
      <c r="K94" s="53">
        <v>70</v>
      </c>
      <c r="L94" s="53">
        <f>IFERROR(weekly_deaths_location_cause_and_excess_deaths_care_homes[[#This Row],[Dementia / Alzhemier''s deaths]]-weekly_deaths_location_cause_and_excess_deaths_care_homes[[#This Row],[Dementia / Alzheimer''s five year average]],"")</f>
        <v>-6</v>
      </c>
      <c r="M94" s="24">
        <v>44</v>
      </c>
      <c r="N94" s="24">
        <v>43</v>
      </c>
      <c r="O94" s="24">
        <f>IFERROR(weekly_deaths_location_cause_and_excess_deaths_care_homes[[#This Row],[Circulatory deaths]]-weekly_deaths_location_cause_and_excess_deaths_care_homes[[#This Row],[Circulatory five year average]],"")</f>
        <v>1</v>
      </c>
      <c r="P94" s="24">
        <v>16</v>
      </c>
      <c r="Q94" s="24">
        <v>12</v>
      </c>
      <c r="R94" s="24">
        <f>IFERROR(weekly_deaths_location_cause_and_excess_deaths_care_homes[[#This Row],[Respiratory deaths]]-weekly_deaths_location_cause_and_excess_deaths_care_homes[[#This Row],[Respiratory five year average]],"")</f>
        <v>4</v>
      </c>
      <c r="S94" s="24">
        <v>5</v>
      </c>
      <c r="T94" s="24">
        <v>38</v>
      </c>
      <c r="U94" s="53">
        <v>33</v>
      </c>
      <c r="V94" s="24">
        <f>IFERROR(weekly_deaths_location_cause_and_excess_deaths_care_homes[[#This Row],[Other causes]]-weekly_deaths_location_cause_and_excess_deaths_care_homes[[#This Row],[Other causes five year average]],"")</f>
        <v>5</v>
      </c>
    </row>
    <row r="95" spans="1:22" x14ac:dyDescent="0.35">
      <c r="A95" s="14">
        <v>2022</v>
      </c>
      <c r="B95" s="14">
        <v>34</v>
      </c>
      <c r="C95" s="15">
        <v>44795</v>
      </c>
      <c r="D95" s="57">
        <v>203</v>
      </c>
      <c r="E95" s="53">
        <v>230</v>
      </c>
      <c r="F95" s="53">
        <f>IFERROR(weekly_deaths_location_cause_and_excess_deaths_care_homes[[#This Row],[All causes]]-weekly_deaths_location_cause_and_excess_deaths_care_homes[[#This Row],[All causes five year average]],"")</f>
        <v>-27</v>
      </c>
      <c r="G95" s="53">
        <v>41</v>
      </c>
      <c r="H95" s="53">
        <v>64</v>
      </c>
      <c r="I95" s="53">
        <f>IFERROR(weekly_deaths_location_cause_and_excess_deaths_care_homes[[#This Row],[Cancer deaths]]-weekly_deaths_location_cause_and_excess_deaths_care_homes[[#This Row],[Cancer five year average]],"")</f>
        <v>-23</v>
      </c>
      <c r="J95" s="53">
        <v>66</v>
      </c>
      <c r="K95" s="53">
        <v>76</v>
      </c>
      <c r="L95" s="53">
        <f>IFERROR(weekly_deaths_location_cause_and_excess_deaths_care_homes[[#This Row],[Dementia / Alzhemier''s deaths]]-weekly_deaths_location_cause_and_excess_deaths_care_homes[[#This Row],[Dementia / Alzheimer''s five year average]],"")</f>
        <v>-10</v>
      </c>
      <c r="M95" s="24">
        <v>35</v>
      </c>
      <c r="N95" s="24">
        <v>42</v>
      </c>
      <c r="O95" s="24">
        <f>IFERROR(weekly_deaths_location_cause_and_excess_deaths_care_homes[[#This Row],[Circulatory deaths]]-weekly_deaths_location_cause_and_excess_deaths_care_homes[[#This Row],[Circulatory five year average]],"")</f>
        <v>-7</v>
      </c>
      <c r="P95" s="24">
        <v>10</v>
      </c>
      <c r="Q95" s="24">
        <v>13</v>
      </c>
      <c r="R95" s="24">
        <f>IFERROR(weekly_deaths_location_cause_and_excess_deaths_care_homes[[#This Row],[Respiratory deaths]]-weekly_deaths_location_cause_and_excess_deaths_care_homes[[#This Row],[Respiratory five year average]],"")</f>
        <v>-3</v>
      </c>
      <c r="S95" s="24">
        <v>5</v>
      </c>
      <c r="T95" s="24">
        <v>46</v>
      </c>
      <c r="U95" s="53">
        <v>34</v>
      </c>
      <c r="V95" s="24">
        <f>IFERROR(weekly_deaths_location_cause_and_excess_deaths_care_homes[[#This Row],[Other causes]]-weekly_deaths_location_cause_and_excess_deaths_care_homes[[#This Row],[Other causes five year average]],"")</f>
        <v>12</v>
      </c>
    </row>
    <row r="96" spans="1:22" x14ac:dyDescent="0.35">
      <c r="A96" s="14">
        <v>2022</v>
      </c>
      <c r="B96" s="14">
        <v>35</v>
      </c>
      <c r="C96" s="15">
        <v>44802</v>
      </c>
      <c r="D96" s="57">
        <v>200</v>
      </c>
      <c r="E96" s="53">
        <v>228</v>
      </c>
      <c r="F96" s="53">
        <f>IFERROR(weekly_deaths_location_cause_and_excess_deaths_care_homes[[#This Row],[All causes]]-weekly_deaths_location_cause_and_excess_deaths_care_homes[[#This Row],[All causes five year average]],"")</f>
        <v>-28</v>
      </c>
      <c r="G96" s="53">
        <v>56</v>
      </c>
      <c r="H96" s="53">
        <v>70</v>
      </c>
      <c r="I96" s="53">
        <f>IFERROR(weekly_deaths_location_cause_and_excess_deaths_care_homes[[#This Row],[Cancer deaths]]-weekly_deaths_location_cause_and_excess_deaths_care_homes[[#This Row],[Cancer five year average]],"")</f>
        <v>-14</v>
      </c>
      <c r="J96" s="53">
        <v>59</v>
      </c>
      <c r="K96" s="53">
        <v>68</v>
      </c>
      <c r="L96" s="53">
        <f>IFERROR(weekly_deaths_location_cause_and_excess_deaths_care_homes[[#This Row],[Dementia / Alzhemier''s deaths]]-weekly_deaths_location_cause_and_excess_deaths_care_homes[[#This Row],[Dementia / Alzheimer''s five year average]],"")</f>
        <v>-9</v>
      </c>
      <c r="M96" s="24">
        <v>40</v>
      </c>
      <c r="N96" s="24">
        <v>42</v>
      </c>
      <c r="O96" s="24">
        <f>IFERROR(weekly_deaths_location_cause_and_excess_deaths_care_homes[[#This Row],[Circulatory deaths]]-weekly_deaths_location_cause_and_excess_deaths_care_homes[[#This Row],[Circulatory five year average]],"")</f>
        <v>-2</v>
      </c>
      <c r="P96" s="24">
        <v>17</v>
      </c>
      <c r="Q96" s="24">
        <v>15</v>
      </c>
      <c r="R96" s="24">
        <f>IFERROR(weekly_deaths_location_cause_and_excess_deaths_care_homes[[#This Row],[Respiratory deaths]]-weekly_deaths_location_cause_and_excess_deaths_care_homes[[#This Row],[Respiratory five year average]],"")</f>
        <v>2</v>
      </c>
      <c r="S96" s="24">
        <v>1</v>
      </c>
      <c r="T96" s="24">
        <v>27</v>
      </c>
      <c r="U96" s="53">
        <v>32</v>
      </c>
      <c r="V96" s="24">
        <f>IFERROR(weekly_deaths_location_cause_and_excess_deaths_care_homes[[#This Row],[Other causes]]-weekly_deaths_location_cause_and_excess_deaths_care_homes[[#This Row],[Other causes five year average]],"")</f>
        <v>-5</v>
      </c>
    </row>
    <row r="97" spans="1:22" x14ac:dyDescent="0.35">
      <c r="A97" s="14">
        <v>2022</v>
      </c>
      <c r="B97" s="14">
        <v>36</v>
      </c>
      <c r="C97" s="15">
        <v>44809</v>
      </c>
      <c r="D97" s="57">
        <v>220</v>
      </c>
      <c r="E97" s="53">
        <v>238</v>
      </c>
      <c r="F97" s="53">
        <f>IFERROR(weekly_deaths_location_cause_and_excess_deaths_care_homes[[#This Row],[All causes]]-weekly_deaths_location_cause_and_excess_deaths_care_homes[[#This Row],[All causes five year average]],"")</f>
        <v>-18</v>
      </c>
      <c r="G97" s="53">
        <v>58</v>
      </c>
      <c r="H97" s="53">
        <v>64</v>
      </c>
      <c r="I97" s="53">
        <f>IFERROR(weekly_deaths_location_cause_and_excess_deaths_care_homes[[#This Row],[Cancer deaths]]-weekly_deaths_location_cause_and_excess_deaths_care_homes[[#This Row],[Cancer five year average]],"")</f>
        <v>-6</v>
      </c>
      <c r="J97" s="53">
        <v>58</v>
      </c>
      <c r="K97" s="53">
        <v>76</v>
      </c>
      <c r="L97" s="53">
        <f>IFERROR(weekly_deaths_location_cause_and_excess_deaths_care_homes[[#This Row],[Dementia / Alzhemier''s deaths]]-weekly_deaths_location_cause_and_excess_deaths_care_homes[[#This Row],[Dementia / Alzheimer''s five year average]],"")</f>
        <v>-18</v>
      </c>
      <c r="M97" s="24">
        <v>45</v>
      </c>
      <c r="N97" s="24">
        <v>44</v>
      </c>
      <c r="O97" s="24">
        <f>IFERROR(weekly_deaths_location_cause_and_excess_deaths_care_homes[[#This Row],[Circulatory deaths]]-weekly_deaths_location_cause_and_excess_deaths_care_homes[[#This Row],[Circulatory five year average]],"")</f>
        <v>1</v>
      </c>
      <c r="P97" s="24">
        <v>12</v>
      </c>
      <c r="Q97" s="24">
        <v>19</v>
      </c>
      <c r="R97" s="24">
        <f>IFERROR(weekly_deaths_location_cause_and_excess_deaths_care_homes[[#This Row],[Respiratory deaths]]-weekly_deaths_location_cause_and_excess_deaths_care_homes[[#This Row],[Respiratory five year average]],"")</f>
        <v>-7</v>
      </c>
      <c r="S97" s="24">
        <v>5</v>
      </c>
      <c r="T97" s="24">
        <v>42</v>
      </c>
      <c r="U97" s="53">
        <v>35</v>
      </c>
      <c r="V97" s="24">
        <f>IFERROR(weekly_deaths_location_cause_and_excess_deaths_care_homes[[#This Row],[Other causes]]-weekly_deaths_location_cause_and_excess_deaths_care_homes[[#This Row],[Other causes five year average]],"")</f>
        <v>7</v>
      </c>
    </row>
    <row r="98" spans="1:22" x14ac:dyDescent="0.35">
      <c r="A98" s="14">
        <v>2022</v>
      </c>
      <c r="B98" s="14">
        <v>37</v>
      </c>
      <c r="C98" s="15">
        <v>44816</v>
      </c>
      <c r="D98" s="57">
        <v>234</v>
      </c>
      <c r="E98" s="53">
        <v>238</v>
      </c>
      <c r="F98" s="53">
        <f>IFERROR(weekly_deaths_location_cause_and_excess_deaths_care_homes[[#This Row],[All causes]]-weekly_deaths_location_cause_and_excess_deaths_care_homes[[#This Row],[All causes five year average]],"")</f>
        <v>-4</v>
      </c>
      <c r="G98" s="53">
        <v>63</v>
      </c>
      <c r="H98" s="53">
        <v>68</v>
      </c>
      <c r="I98" s="53">
        <f>IFERROR(weekly_deaths_location_cause_and_excess_deaths_care_homes[[#This Row],[Cancer deaths]]-weekly_deaths_location_cause_and_excess_deaths_care_homes[[#This Row],[Cancer five year average]],"")</f>
        <v>-5</v>
      </c>
      <c r="J98" s="53">
        <v>75</v>
      </c>
      <c r="K98" s="53">
        <v>69</v>
      </c>
      <c r="L98" s="53">
        <f>IFERROR(weekly_deaths_location_cause_and_excess_deaths_care_homes[[#This Row],[Dementia / Alzhemier''s deaths]]-weekly_deaths_location_cause_and_excess_deaths_care_homes[[#This Row],[Dementia / Alzheimer''s five year average]],"")</f>
        <v>6</v>
      </c>
      <c r="M98" s="24">
        <v>39</v>
      </c>
      <c r="N98" s="24">
        <v>45</v>
      </c>
      <c r="O98" s="24">
        <f>IFERROR(weekly_deaths_location_cause_and_excess_deaths_care_homes[[#This Row],[Circulatory deaths]]-weekly_deaths_location_cause_and_excess_deaths_care_homes[[#This Row],[Circulatory five year average]],"")</f>
        <v>-6</v>
      </c>
      <c r="P98" s="24">
        <v>16</v>
      </c>
      <c r="Q98" s="24">
        <v>18</v>
      </c>
      <c r="R98" s="24">
        <f>IFERROR(weekly_deaths_location_cause_and_excess_deaths_care_homes[[#This Row],[Respiratory deaths]]-weekly_deaths_location_cause_and_excess_deaths_care_homes[[#This Row],[Respiratory five year average]],"")</f>
        <v>-2</v>
      </c>
      <c r="S98" s="24">
        <v>4</v>
      </c>
      <c r="T98" s="24">
        <v>37</v>
      </c>
      <c r="U98" s="53">
        <v>35</v>
      </c>
      <c r="V98" s="24">
        <f>IFERROR(weekly_deaths_location_cause_and_excess_deaths_care_homes[[#This Row],[Other causes]]-weekly_deaths_location_cause_and_excess_deaths_care_homes[[#This Row],[Other causes five year average]],"")</f>
        <v>2</v>
      </c>
    </row>
    <row r="99" spans="1:22" x14ac:dyDescent="0.35">
      <c r="A99" s="14">
        <v>2022</v>
      </c>
      <c r="B99" s="14">
        <v>38</v>
      </c>
      <c r="C99" s="15">
        <v>44823</v>
      </c>
      <c r="D99" s="57">
        <v>213</v>
      </c>
      <c r="E99" s="53">
        <v>232</v>
      </c>
      <c r="F99" s="53">
        <f>IFERROR(weekly_deaths_location_cause_and_excess_deaths_care_homes[[#This Row],[All causes]]-weekly_deaths_location_cause_and_excess_deaths_care_homes[[#This Row],[All causes five year average]],"")</f>
        <v>-19</v>
      </c>
      <c r="G99" s="53">
        <v>53</v>
      </c>
      <c r="H99" s="53">
        <v>70</v>
      </c>
      <c r="I99" s="53">
        <f>IFERROR(weekly_deaths_location_cause_and_excess_deaths_care_homes[[#This Row],[Cancer deaths]]-weekly_deaths_location_cause_and_excess_deaths_care_homes[[#This Row],[Cancer five year average]],"")</f>
        <v>-17</v>
      </c>
      <c r="J99" s="53">
        <v>57</v>
      </c>
      <c r="K99" s="53">
        <v>64</v>
      </c>
      <c r="L99" s="53">
        <f>IFERROR(weekly_deaths_location_cause_and_excess_deaths_care_homes[[#This Row],[Dementia / Alzhemier''s deaths]]-weekly_deaths_location_cause_and_excess_deaths_care_homes[[#This Row],[Dementia / Alzheimer''s five year average]],"")</f>
        <v>-7</v>
      </c>
      <c r="M99" s="24">
        <v>40</v>
      </c>
      <c r="N99" s="24">
        <v>44</v>
      </c>
      <c r="O99" s="24">
        <f>IFERROR(weekly_deaths_location_cause_and_excess_deaths_care_homes[[#This Row],[Circulatory deaths]]-weekly_deaths_location_cause_and_excess_deaths_care_homes[[#This Row],[Circulatory five year average]],"")</f>
        <v>-4</v>
      </c>
      <c r="P99" s="24">
        <v>10</v>
      </c>
      <c r="Q99" s="24">
        <v>15</v>
      </c>
      <c r="R99" s="24">
        <f>IFERROR(weekly_deaths_location_cause_and_excess_deaths_care_homes[[#This Row],[Respiratory deaths]]-weekly_deaths_location_cause_and_excess_deaths_care_homes[[#This Row],[Respiratory five year average]],"")</f>
        <v>-5</v>
      </c>
      <c r="S99" s="24">
        <v>3</v>
      </c>
      <c r="T99" s="24">
        <v>50</v>
      </c>
      <c r="U99" s="53">
        <v>35</v>
      </c>
      <c r="V99" s="24">
        <f>IFERROR(weekly_deaths_location_cause_and_excess_deaths_care_homes[[#This Row],[Other causes]]-weekly_deaths_location_cause_and_excess_deaths_care_homes[[#This Row],[Other causes five year average]],"")</f>
        <v>15</v>
      </c>
    </row>
    <row r="100" spans="1:22" x14ac:dyDescent="0.35">
      <c r="A100" s="14">
        <v>2022</v>
      </c>
      <c r="B100" s="14">
        <v>39</v>
      </c>
      <c r="C100" s="15">
        <v>44830</v>
      </c>
      <c r="D100" s="57">
        <v>281</v>
      </c>
      <c r="E100" s="53">
        <v>254</v>
      </c>
      <c r="F100" s="53">
        <f>IFERROR(weekly_deaths_location_cause_and_excess_deaths_care_homes[[#This Row],[All causes]]-weekly_deaths_location_cause_and_excess_deaths_care_homes[[#This Row],[All causes five year average]],"")</f>
        <v>27</v>
      </c>
      <c r="G100" s="53">
        <v>70</v>
      </c>
      <c r="H100" s="53">
        <v>67</v>
      </c>
      <c r="I100" s="53">
        <f>IFERROR(weekly_deaths_location_cause_and_excess_deaths_care_homes[[#This Row],[Cancer deaths]]-weekly_deaths_location_cause_and_excess_deaths_care_homes[[#This Row],[Cancer five year average]],"")</f>
        <v>3</v>
      </c>
      <c r="J100" s="53">
        <v>92</v>
      </c>
      <c r="K100" s="53">
        <v>84</v>
      </c>
      <c r="L100" s="53">
        <f>IFERROR(weekly_deaths_location_cause_and_excess_deaths_care_homes[[#This Row],[Dementia / Alzhemier''s deaths]]-weekly_deaths_location_cause_and_excess_deaths_care_homes[[#This Row],[Dementia / Alzheimer''s five year average]],"")</f>
        <v>8</v>
      </c>
      <c r="M100" s="24">
        <v>40</v>
      </c>
      <c r="N100" s="24">
        <v>45</v>
      </c>
      <c r="O100" s="24">
        <f>IFERROR(weekly_deaths_location_cause_and_excess_deaths_care_homes[[#This Row],[Circulatory deaths]]-weekly_deaths_location_cause_and_excess_deaths_care_homes[[#This Row],[Circulatory five year average]],"")</f>
        <v>-5</v>
      </c>
      <c r="P100" s="24">
        <v>23</v>
      </c>
      <c r="Q100" s="24">
        <v>19</v>
      </c>
      <c r="R100" s="24">
        <f>IFERROR(weekly_deaths_location_cause_and_excess_deaths_care_homes[[#This Row],[Respiratory deaths]]-weekly_deaths_location_cause_and_excess_deaths_care_homes[[#This Row],[Respiratory five year average]],"")</f>
        <v>4</v>
      </c>
      <c r="S100" s="24">
        <v>3</v>
      </c>
      <c r="T100" s="24">
        <v>53</v>
      </c>
      <c r="U100" s="53">
        <v>37</v>
      </c>
      <c r="V100" s="24">
        <f>IFERROR(weekly_deaths_location_cause_and_excess_deaths_care_homes[[#This Row],[Other causes]]-weekly_deaths_location_cause_and_excess_deaths_care_homes[[#This Row],[Other causes five year average]],"")</f>
        <v>16</v>
      </c>
    </row>
    <row r="101" spans="1:22" x14ac:dyDescent="0.35">
      <c r="A101" s="14">
        <v>2022</v>
      </c>
      <c r="B101" s="14">
        <v>40</v>
      </c>
      <c r="C101" s="15">
        <v>44837</v>
      </c>
      <c r="D101" s="57">
        <v>262</v>
      </c>
      <c r="E101" s="53">
        <v>247</v>
      </c>
      <c r="F101" s="53">
        <f>IFERROR(weekly_deaths_location_cause_and_excess_deaths_care_homes[[#This Row],[All causes]]-weekly_deaths_location_cause_and_excess_deaths_care_homes[[#This Row],[All causes five year average]],"")</f>
        <v>15</v>
      </c>
      <c r="G101" s="53">
        <v>46</v>
      </c>
      <c r="H101" s="53">
        <v>68</v>
      </c>
      <c r="I101" s="53">
        <f>IFERROR(weekly_deaths_location_cause_and_excess_deaths_care_homes[[#This Row],[Cancer deaths]]-weekly_deaths_location_cause_and_excess_deaths_care_homes[[#This Row],[Cancer five year average]],"")</f>
        <v>-22</v>
      </c>
      <c r="J101" s="53">
        <v>84</v>
      </c>
      <c r="K101" s="53">
        <v>77</v>
      </c>
      <c r="L101" s="53">
        <f>IFERROR(weekly_deaths_location_cause_and_excess_deaths_care_homes[[#This Row],[Dementia / Alzhemier''s deaths]]-weekly_deaths_location_cause_and_excess_deaths_care_homes[[#This Row],[Dementia / Alzheimer''s five year average]],"")</f>
        <v>7</v>
      </c>
      <c r="M101" s="24">
        <v>52</v>
      </c>
      <c r="N101" s="24">
        <v>45</v>
      </c>
      <c r="O101" s="24">
        <f>IFERROR(weekly_deaths_location_cause_and_excess_deaths_care_homes[[#This Row],[Circulatory deaths]]-weekly_deaths_location_cause_and_excess_deaths_care_homes[[#This Row],[Circulatory five year average]],"")</f>
        <v>7</v>
      </c>
      <c r="P101" s="24">
        <v>21</v>
      </c>
      <c r="Q101" s="24">
        <v>19</v>
      </c>
      <c r="R101" s="24">
        <f>IFERROR(weekly_deaths_location_cause_and_excess_deaths_care_homes[[#This Row],[Respiratory deaths]]-weekly_deaths_location_cause_and_excess_deaths_care_homes[[#This Row],[Respiratory five year average]],"")</f>
        <v>2</v>
      </c>
      <c r="S101" s="24">
        <v>6</v>
      </c>
      <c r="T101" s="24">
        <v>53</v>
      </c>
      <c r="U101" s="53">
        <v>36</v>
      </c>
      <c r="V101" s="24">
        <f>IFERROR(weekly_deaths_location_cause_and_excess_deaths_care_homes[[#This Row],[Other causes]]-weekly_deaths_location_cause_and_excess_deaths_care_homes[[#This Row],[Other causes five year average]],"")</f>
        <v>17</v>
      </c>
    </row>
    <row r="102" spans="1:22" x14ac:dyDescent="0.35">
      <c r="A102" s="14">
        <v>2022</v>
      </c>
      <c r="B102" s="14">
        <v>41</v>
      </c>
      <c r="C102" s="15">
        <v>44844</v>
      </c>
      <c r="D102" s="57">
        <v>255</v>
      </c>
      <c r="E102" s="53">
        <v>258</v>
      </c>
      <c r="F102" s="53">
        <f>IFERROR(weekly_deaths_location_cause_and_excess_deaths_care_homes[[#This Row],[All causes]]-weekly_deaths_location_cause_and_excess_deaths_care_homes[[#This Row],[All causes five year average]],"")</f>
        <v>-3</v>
      </c>
      <c r="G102" s="53">
        <v>49</v>
      </c>
      <c r="H102" s="53">
        <v>66</v>
      </c>
      <c r="I102" s="53">
        <f>IFERROR(weekly_deaths_location_cause_and_excess_deaths_care_homes[[#This Row],[Cancer deaths]]-weekly_deaths_location_cause_and_excess_deaths_care_homes[[#This Row],[Cancer five year average]],"")</f>
        <v>-17</v>
      </c>
      <c r="J102" s="53">
        <v>82</v>
      </c>
      <c r="K102" s="53">
        <v>81</v>
      </c>
      <c r="L102" s="53">
        <f>IFERROR(weekly_deaths_location_cause_and_excess_deaths_care_homes[[#This Row],[Dementia / Alzhemier''s deaths]]-weekly_deaths_location_cause_and_excess_deaths_care_homes[[#This Row],[Dementia / Alzheimer''s five year average]],"")</f>
        <v>1</v>
      </c>
      <c r="M102" s="24">
        <v>50</v>
      </c>
      <c r="N102" s="24">
        <v>51</v>
      </c>
      <c r="O102" s="24">
        <f>IFERROR(weekly_deaths_location_cause_and_excess_deaths_care_homes[[#This Row],[Circulatory deaths]]-weekly_deaths_location_cause_and_excess_deaths_care_homes[[#This Row],[Circulatory five year average]],"")</f>
        <v>-1</v>
      </c>
      <c r="P102" s="24">
        <v>20</v>
      </c>
      <c r="Q102" s="24">
        <v>20</v>
      </c>
      <c r="R102" s="24">
        <f>IFERROR(weekly_deaths_location_cause_and_excess_deaths_care_homes[[#This Row],[Respiratory deaths]]-weekly_deaths_location_cause_and_excess_deaths_care_homes[[#This Row],[Respiratory five year average]],"")</f>
        <v>0</v>
      </c>
      <c r="S102" s="24">
        <v>7</v>
      </c>
      <c r="T102" s="24">
        <v>47</v>
      </c>
      <c r="U102" s="53">
        <v>35</v>
      </c>
      <c r="V102" s="24">
        <f>IFERROR(weekly_deaths_location_cause_and_excess_deaths_care_homes[[#This Row],[Other causes]]-weekly_deaths_location_cause_and_excess_deaths_care_homes[[#This Row],[Other causes five year average]],"")</f>
        <v>12</v>
      </c>
    </row>
    <row r="103" spans="1:22" x14ac:dyDescent="0.35">
      <c r="A103" s="14">
        <v>2022</v>
      </c>
      <c r="B103" s="14">
        <v>42</v>
      </c>
      <c r="C103" s="15">
        <v>44851</v>
      </c>
      <c r="D103" s="57">
        <v>270</v>
      </c>
      <c r="E103" s="53">
        <v>261</v>
      </c>
      <c r="F103" s="53">
        <f>IFERROR(weekly_deaths_location_cause_and_excess_deaths_care_homes[[#This Row],[All causes]]-weekly_deaths_location_cause_and_excess_deaths_care_homes[[#This Row],[All causes five year average]],"")</f>
        <v>9</v>
      </c>
      <c r="G103" s="53">
        <v>54</v>
      </c>
      <c r="H103" s="53">
        <v>65</v>
      </c>
      <c r="I103" s="53">
        <f>IFERROR(weekly_deaths_location_cause_and_excess_deaths_care_homes[[#This Row],[Cancer deaths]]-weekly_deaths_location_cause_and_excess_deaths_care_homes[[#This Row],[Cancer five year average]],"")</f>
        <v>-11</v>
      </c>
      <c r="J103" s="53">
        <v>107</v>
      </c>
      <c r="K103" s="53">
        <v>85</v>
      </c>
      <c r="L103" s="53">
        <f>IFERROR(weekly_deaths_location_cause_and_excess_deaths_care_homes[[#This Row],[Dementia / Alzhemier''s deaths]]-weekly_deaths_location_cause_and_excess_deaths_care_homes[[#This Row],[Dementia / Alzheimer''s five year average]],"")</f>
        <v>22</v>
      </c>
      <c r="M103" s="24">
        <v>47</v>
      </c>
      <c r="N103" s="24">
        <v>49</v>
      </c>
      <c r="O103" s="24">
        <f>IFERROR(weekly_deaths_location_cause_and_excess_deaths_care_homes[[#This Row],[Circulatory deaths]]-weekly_deaths_location_cause_and_excess_deaths_care_homes[[#This Row],[Circulatory five year average]],"")</f>
        <v>-2</v>
      </c>
      <c r="P103" s="24">
        <v>10</v>
      </c>
      <c r="Q103" s="24">
        <v>23</v>
      </c>
      <c r="R103" s="24">
        <f>IFERROR(weekly_deaths_location_cause_and_excess_deaths_care_homes[[#This Row],[Respiratory deaths]]-weekly_deaths_location_cause_and_excess_deaths_care_homes[[#This Row],[Respiratory five year average]],"")</f>
        <v>-13</v>
      </c>
      <c r="S103" s="24">
        <v>4</v>
      </c>
      <c r="T103" s="24">
        <v>48</v>
      </c>
      <c r="U103" s="53">
        <v>37</v>
      </c>
      <c r="V103" s="24">
        <f>IFERROR(weekly_deaths_location_cause_and_excess_deaths_care_homes[[#This Row],[Other causes]]-weekly_deaths_location_cause_and_excess_deaths_care_homes[[#This Row],[Other causes five year average]],"")</f>
        <v>11</v>
      </c>
    </row>
    <row r="104" spans="1:22" x14ac:dyDescent="0.35">
      <c r="A104" s="14">
        <v>2022</v>
      </c>
      <c r="B104" s="14">
        <v>43</v>
      </c>
      <c r="C104" s="15">
        <v>44858</v>
      </c>
      <c r="D104" s="57">
        <v>279</v>
      </c>
      <c r="E104" s="53">
        <v>251</v>
      </c>
      <c r="F104" s="53">
        <f>IFERROR(weekly_deaths_location_cause_and_excess_deaths_care_homes[[#This Row],[All causes]]-weekly_deaths_location_cause_and_excess_deaths_care_homes[[#This Row],[All causes five year average]],"")</f>
        <v>28</v>
      </c>
      <c r="G104" s="53">
        <v>77</v>
      </c>
      <c r="H104" s="53">
        <v>70</v>
      </c>
      <c r="I104" s="53">
        <f>IFERROR(weekly_deaths_location_cause_and_excess_deaths_care_homes[[#This Row],[Cancer deaths]]-weekly_deaths_location_cause_and_excess_deaths_care_homes[[#This Row],[Cancer five year average]],"")</f>
        <v>7</v>
      </c>
      <c r="J104" s="53">
        <v>87</v>
      </c>
      <c r="K104" s="53">
        <v>73</v>
      </c>
      <c r="L104" s="53">
        <f>IFERROR(weekly_deaths_location_cause_and_excess_deaths_care_homes[[#This Row],[Dementia / Alzhemier''s deaths]]-weekly_deaths_location_cause_and_excess_deaths_care_homes[[#This Row],[Dementia / Alzheimer''s five year average]],"")</f>
        <v>14</v>
      </c>
      <c r="M104" s="24">
        <v>41</v>
      </c>
      <c r="N104" s="24">
        <v>48</v>
      </c>
      <c r="O104" s="24">
        <f>IFERROR(weekly_deaths_location_cause_and_excess_deaths_care_homes[[#This Row],[Circulatory deaths]]-weekly_deaths_location_cause_and_excess_deaths_care_homes[[#This Row],[Circulatory five year average]],"")</f>
        <v>-7</v>
      </c>
      <c r="P104" s="24">
        <v>17</v>
      </c>
      <c r="Q104" s="24">
        <v>19</v>
      </c>
      <c r="R104" s="24">
        <f>IFERROR(weekly_deaths_location_cause_and_excess_deaths_care_homes[[#This Row],[Respiratory deaths]]-weekly_deaths_location_cause_and_excess_deaths_care_homes[[#This Row],[Respiratory five year average]],"")</f>
        <v>-2</v>
      </c>
      <c r="S104" s="24">
        <v>4</v>
      </c>
      <c r="T104" s="24">
        <v>53</v>
      </c>
      <c r="U104" s="53">
        <v>38</v>
      </c>
      <c r="V104" s="24">
        <f>IFERROR(weekly_deaths_location_cause_and_excess_deaths_care_homes[[#This Row],[Other causes]]-weekly_deaths_location_cause_and_excess_deaths_care_homes[[#This Row],[Other causes five year average]],"")</f>
        <v>15</v>
      </c>
    </row>
    <row r="105" spans="1:22" x14ac:dyDescent="0.35">
      <c r="A105" s="14">
        <v>2022</v>
      </c>
      <c r="B105" s="14">
        <v>44</v>
      </c>
      <c r="C105" s="15">
        <v>44865</v>
      </c>
      <c r="D105" s="57">
        <v>272</v>
      </c>
      <c r="E105" s="53">
        <v>241</v>
      </c>
      <c r="F105" s="53">
        <f>IFERROR(weekly_deaths_location_cause_and_excess_deaths_care_homes[[#This Row],[All causes]]-weekly_deaths_location_cause_and_excess_deaths_care_homes[[#This Row],[All causes five year average]],"")</f>
        <v>31</v>
      </c>
      <c r="G105" s="53">
        <v>61</v>
      </c>
      <c r="H105" s="53">
        <v>64</v>
      </c>
      <c r="I105" s="53">
        <f>IFERROR(weekly_deaths_location_cause_and_excess_deaths_care_homes[[#This Row],[Cancer deaths]]-weekly_deaths_location_cause_and_excess_deaths_care_homes[[#This Row],[Cancer five year average]],"")</f>
        <v>-3</v>
      </c>
      <c r="J105" s="53">
        <v>84</v>
      </c>
      <c r="K105" s="53">
        <v>79</v>
      </c>
      <c r="L105" s="53">
        <f>IFERROR(weekly_deaths_location_cause_and_excess_deaths_care_homes[[#This Row],[Dementia / Alzhemier''s deaths]]-weekly_deaths_location_cause_and_excess_deaths_care_homes[[#This Row],[Dementia / Alzheimer''s five year average]],"")</f>
        <v>5</v>
      </c>
      <c r="M105" s="24">
        <v>58</v>
      </c>
      <c r="N105" s="24">
        <v>44</v>
      </c>
      <c r="O105" s="24">
        <f>IFERROR(weekly_deaths_location_cause_and_excess_deaths_care_homes[[#This Row],[Circulatory deaths]]-weekly_deaths_location_cause_and_excess_deaths_care_homes[[#This Row],[Circulatory five year average]],"")</f>
        <v>14</v>
      </c>
      <c r="P105" s="24">
        <v>20</v>
      </c>
      <c r="Q105" s="24">
        <v>18</v>
      </c>
      <c r="R105" s="24">
        <f>IFERROR(weekly_deaths_location_cause_and_excess_deaths_care_homes[[#This Row],[Respiratory deaths]]-weekly_deaths_location_cause_and_excess_deaths_care_homes[[#This Row],[Respiratory five year average]],"")</f>
        <v>2</v>
      </c>
      <c r="S105" s="24">
        <v>4</v>
      </c>
      <c r="T105" s="24">
        <v>45</v>
      </c>
      <c r="U105" s="53">
        <v>36</v>
      </c>
      <c r="V105" s="24">
        <f>IFERROR(weekly_deaths_location_cause_and_excess_deaths_care_homes[[#This Row],[Other causes]]-weekly_deaths_location_cause_and_excess_deaths_care_homes[[#This Row],[Other causes five year average]],"")</f>
        <v>9</v>
      </c>
    </row>
    <row r="106" spans="1:22" x14ac:dyDescent="0.35">
      <c r="A106" s="14">
        <v>2022</v>
      </c>
      <c r="B106" s="14">
        <v>45</v>
      </c>
      <c r="C106" s="15">
        <v>44872</v>
      </c>
      <c r="D106" s="57">
        <v>247</v>
      </c>
      <c r="E106" s="53">
        <v>269</v>
      </c>
      <c r="F106" s="53">
        <f>IFERROR(weekly_deaths_location_cause_and_excess_deaths_care_homes[[#This Row],[All causes]]-weekly_deaths_location_cause_and_excess_deaths_care_homes[[#This Row],[All causes five year average]],"")</f>
        <v>-22</v>
      </c>
      <c r="G106" s="53">
        <v>63</v>
      </c>
      <c r="H106" s="53">
        <v>70</v>
      </c>
      <c r="I106" s="53">
        <f>IFERROR(weekly_deaths_location_cause_and_excess_deaths_care_homes[[#This Row],[Cancer deaths]]-weekly_deaths_location_cause_and_excess_deaths_care_homes[[#This Row],[Cancer five year average]],"")</f>
        <v>-7</v>
      </c>
      <c r="J106" s="53">
        <v>69</v>
      </c>
      <c r="K106" s="53">
        <v>89</v>
      </c>
      <c r="L106" s="53">
        <f>IFERROR(weekly_deaths_location_cause_and_excess_deaths_care_homes[[#This Row],[Dementia / Alzhemier''s deaths]]-weekly_deaths_location_cause_and_excess_deaths_care_homes[[#This Row],[Dementia / Alzheimer''s five year average]],"")</f>
        <v>-20</v>
      </c>
      <c r="M106" s="24">
        <v>43</v>
      </c>
      <c r="N106" s="24">
        <v>50</v>
      </c>
      <c r="O106" s="24">
        <f>IFERROR(weekly_deaths_location_cause_and_excess_deaths_care_homes[[#This Row],[Circulatory deaths]]-weekly_deaths_location_cause_and_excess_deaths_care_homes[[#This Row],[Circulatory five year average]],"")</f>
        <v>-7</v>
      </c>
      <c r="P106" s="24">
        <v>20</v>
      </c>
      <c r="Q106" s="24">
        <v>19</v>
      </c>
      <c r="R106" s="24">
        <f>IFERROR(weekly_deaths_location_cause_and_excess_deaths_care_homes[[#This Row],[Respiratory deaths]]-weekly_deaths_location_cause_and_excess_deaths_care_homes[[#This Row],[Respiratory five year average]],"")</f>
        <v>1</v>
      </c>
      <c r="S106" s="24">
        <v>3</v>
      </c>
      <c r="T106" s="24">
        <v>49</v>
      </c>
      <c r="U106" s="53">
        <v>40</v>
      </c>
      <c r="V106" s="24">
        <f>IFERROR(weekly_deaths_location_cause_and_excess_deaths_care_homes[[#This Row],[Other causes]]-weekly_deaths_location_cause_and_excess_deaths_care_homes[[#This Row],[Other causes five year average]],"")</f>
        <v>9</v>
      </c>
    </row>
    <row r="107" spans="1:22" x14ac:dyDescent="0.35">
      <c r="A107" s="14">
        <v>2022</v>
      </c>
      <c r="B107" s="14">
        <v>46</v>
      </c>
      <c r="C107" s="15">
        <v>44879</v>
      </c>
      <c r="D107" s="57">
        <v>278</v>
      </c>
      <c r="E107" s="53">
        <v>270</v>
      </c>
      <c r="F107" s="53">
        <f>IFERROR(weekly_deaths_location_cause_and_excess_deaths_care_homes[[#This Row],[All causes]]-weekly_deaths_location_cause_and_excess_deaths_care_homes[[#This Row],[All causes five year average]],"")</f>
        <v>8</v>
      </c>
      <c r="G107" s="53">
        <v>71</v>
      </c>
      <c r="H107" s="53">
        <v>74</v>
      </c>
      <c r="I107" s="53">
        <f>IFERROR(weekly_deaths_location_cause_and_excess_deaths_care_homes[[#This Row],[Cancer deaths]]-weekly_deaths_location_cause_and_excess_deaths_care_homes[[#This Row],[Cancer five year average]],"")</f>
        <v>-3</v>
      </c>
      <c r="J107" s="53">
        <v>80</v>
      </c>
      <c r="K107" s="53">
        <v>86</v>
      </c>
      <c r="L107" s="53">
        <f>IFERROR(weekly_deaths_location_cause_and_excess_deaths_care_homes[[#This Row],[Dementia / Alzhemier''s deaths]]-weekly_deaths_location_cause_and_excess_deaths_care_homes[[#This Row],[Dementia / Alzheimer''s five year average]],"")</f>
        <v>-6</v>
      </c>
      <c r="M107" s="24">
        <v>58</v>
      </c>
      <c r="N107" s="24">
        <v>47</v>
      </c>
      <c r="O107" s="24">
        <f>IFERROR(weekly_deaths_location_cause_and_excess_deaths_care_homes[[#This Row],[Circulatory deaths]]-weekly_deaths_location_cause_and_excess_deaths_care_homes[[#This Row],[Circulatory five year average]],"")</f>
        <v>11</v>
      </c>
      <c r="P107" s="24">
        <v>24</v>
      </c>
      <c r="Q107" s="24">
        <v>20</v>
      </c>
      <c r="R107" s="24">
        <f>IFERROR(weekly_deaths_location_cause_and_excess_deaths_care_homes[[#This Row],[Respiratory deaths]]-weekly_deaths_location_cause_and_excess_deaths_care_homes[[#This Row],[Respiratory five year average]],"")</f>
        <v>4</v>
      </c>
      <c r="S107" s="24">
        <v>2</v>
      </c>
      <c r="T107" s="24">
        <v>43</v>
      </c>
      <c r="U107" s="53">
        <v>41</v>
      </c>
      <c r="V107" s="24">
        <f>IFERROR(weekly_deaths_location_cause_and_excess_deaths_care_homes[[#This Row],[Other causes]]-weekly_deaths_location_cause_and_excess_deaths_care_homes[[#This Row],[Other causes five year average]],"")</f>
        <v>2</v>
      </c>
    </row>
    <row r="108" spans="1:22" x14ac:dyDescent="0.35">
      <c r="A108" s="14">
        <v>2022</v>
      </c>
      <c r="B108" s="14">
        <v>47</v>
      </c>
      <c r="C108" s="15">
        <v>44886</v>
      </c>
      <c r="D108" s="57">
        <v>268</v>
      </c>
      <c r="E108" s="53">
        <v>274</v>
      </c>
      <c r="F108" s="53">
        <f>IFERROR(weekly_deaths_location_cause_and_excess_deaths_care_homes[[#This Row],[All causes]]-weekly_deaths_location_cause_and_excess_deaths_care_homes[[#This Row],[All causes five year average]],"")</f>
        <v>-6</v>
      </c>
      <c r="G108" s="53">
        <v>49</v>
      </c>
      <c r="H108" s="53">
        <v>66</v>
      </c>
      <c r="I108" s="53">
        <f>IFERROR(weekly_deaths_location_cause_and_excess_deaths_care_homes[[#This Row],[Cancer deaths]]-weekly_deaths_location_cause_and_excess_deaths_care_homes[[#This Row],[Cancer five year average]],"")</f>
        <v>-17</v>
      </c>
      <c r="J108" s="53">
        <v>93</v>
      </c>
      <c r="K108" s="53">
        <v>91</v>
      </c>
      <c r="L108" s="53">
        <f>IFERROR(weekly_deaths_location_cause_and_excess_deaths_care_homes[[#This Row],[Dementia / Alzhemier''s deaths]]-weekly_deaths_location_cause_and_excess_deaths_care_homes[[#This Row],[Dementia / Alzheimer''s five year average]],"")</f>
        <v>2</v>
      </c>
      <c r="M108" s="24">
        <v>50</v>
      </c>
      <c r="N108" s="24">
        <v>53</v>
      </c>
      <c r="O108" s="24">
        <f>IFERROR(weekly_deaths_location_cause_and_excess_deaths_care_homes[[#This Row],[Circulatory deaths]]-weekly_deaths_location_cause_and_excess_deaths_care_homes[[#This Row],[Circulatory five year average]],"")</f>
        <v>-3</v>
      </c>
      <c r="P108" s="24">
        <v>20</v>
      </c>
      <c r="Q108" s="24">
        <v>22</v>
      </c>
      <c r="R108" s="24">
        <f>IFERROR(weekly_deaths_location_cause_and_excess_deaths_care_homes[[#This Row],[Respiratory deaths]]-weekly_deaths_location_cause_and_excess_deaths_care_homes[[#This Row],[Respiratory five year average]],"")</f>
        <v>-2</v>
      </c>
      <c r="S108" s="24">
        <v>3</v>
      </c>
      <c r="T108" s="24">
        <v>53</v>
      </c>
      <c r="U108" s="53">
        <v>41</v>
      </c>
      <c r="V108" s="24">
        <f>IFERROR(weekly_deaths_location_cause_and_excess_deaths_care_homes[[#This Row],[Other causes]]-weekly_deaths_location_cause_and_excess_deaths_care_homes[[#This Row],[Other causes five year average]],"")</f>
        <v>12</v>
      </c>
    </row>
    <row r="109" spans="1:22" x14ac:dyDescent="0.35">
      <c r="A109" s="14">
        <v>2022</v>
      </c>
      <c r="B109" s="14">
        <v>48</v>
      </c>
      <c r="C109" s="15">
        <v>44893</v>
      </c>
      <c r="D109" s="57">
        <v>257</v>
      </c>
      <c r="E109" s="53">
        <v>269</v>
      </c>
      <c r="F109" s="53">
        <f>IFERROR(weekly_deaths_location_cause_and_excess_deaths_care_homes[[#This Row],[All causes]]-weekly_deaths_location_cause_and_excess_deaths_care_homes[[#This Row],[All causes five year average]],"")</f>
        <v>-12</v>
      </c>
      <c r="G109" s="53">
        <v>59</v>
      </c>
      <c r="H109" s="53">
        <v>61</v>
      </c>
      <c r="I109" s="53">
        <f>IFERROR(weekly_deaths_location_cause_and_excess_deaths_care_homes[[#This Row],[Cancer deaths]]-weekly_deaths_location_cause_and_excess_deaths_care_homes[[#This Row],[Cancer five year average]],"")</f>
        <v>-2</v>
      </c>
      <c r="J109" s="53">
        <v>75</v>
      </c>
      <c r="K109" s="53">
        <v>88</v>
      </c>
      <c r="L109" s="53">
        <f>IFERROR(weekly_deaths_location_cause_and_excess_deaths_care_homes[[#This Row],[Dementia / Alzhemier''s deaths]]-weekly_deaths_location_cause_and_excess_deaths_care_homes[[#This Row],[Dementia / Alzheimer''s five year average]],"")</f>
        <v>-13</v>
      </c>
      <c r="M109" s="24">
        <v>51</v>
      </c>
      <c r="N109" s="24">
        <v>59</v>
      </c>
      <c r="O109" s="24">
        <f>IFERROR(weekly_deaths_location_cause_and_excess_deaths_care_homes[[#This Row],[Circulatory deaths]]-weekly_deaths_location_cause_and_excess_deaths_care_homes[[#This Row],[Circulatory five year average]],"")</f>
        <v>-8</v>
      </c>
      <c r="P109" s="24">
        <v>19</v>
      </c>
      <c r="Q109" s="24">
        <v>22</v>
      </c>
      <c r="R109" s="24">
        <f>IFERROR(weekly_deaths_location_cause_and_excess_deaths_care_homes[[#This Row],[Respiratory deaths]]-weekly_deaths_location_cause_and_excess_deaths_care_homes[[#This Row],[Respiratory five year average]],"")</f>
        <v>-3</v>
      </c>
      <c r="S109" s="24">
        <v>7</v>
      </c>
      <c r="T109" s="24">
        <v>46</v>
      </c>
      <c r="U109" s="53">
        <v>38</v>
      </c>
      <c r="V109" s="24">
        <f>IFERROR(weekly_deaths_location_cause_and_excess_deaths_care_homes[[#This Row],[Other causes]]-weekly_deaths_location_cause_and_excess_deaths_care_homes[[#This Row],[Other causes five year average]],"")</f>
        <v>8</v>
      </c>
    </row>
    <row r="110" spans="1:22" x14ac:dyDescent="0.35">
      <c r="A110" s="14">
        <v>2022</v>
      </c>
      <c r="B110" s="14">
        <v>49</v>
      </c>
      <c r="C110" s="15">
        <v>44900</v>
      </c>
      <c r="D110" s="57">
        <v>296</v>
      </c>
      <c r="E110" s="53">
        <v>274</v>
      </c>
      <c r="F110" s="53">
        <f>IFERROR(weekly_deaths_location_cause_and_excess_deaths_care_homes[[#This Row],[All causes]]-weekly_deaths_location_cause_and_excess_deaths_care_homes[[#This Row],[All causes five year average]],"")</f>
        <v>22</v>
      </c>
      <c r="G110" s="53">
        <v>69</v>
      </c>
      <c r="H110" s="53">
        <v>68</v>
      </c>
      <c r="I110" s="53">
        <f>IFERROR(weekly_deaths_location_cause_and_excess_deaths_care_homes[[#This Row],[Cancer deaths]]-weekly_deaths_location_cause_and_excess_deaths_care_homes[[#This Row],[Cancer five year average]],"")</f>
        <v>1</v>
      </c>
      <c r="J110" s="53">
        <v>80</v>
      </c>
      <c r="K110" s="53">
        <v>99</v>
      </c>
      <c r="L110" s="53">
        <f>IFERROR(weekly_deaths_location_cause_and_excess_deaths_care_homes[[#This Row],[Dementia / Alzhemier''s deaths]]-weekly_deaths_location_cause_and_excess_deaths_care_homes[[#This Row],[Dementia / Alzheimer''s five year average]],"")</f>
        <v>-19</v>
      </c>
      <c r="M110" s="24">
        <v>55</v>
      </c>
      <c r="N110" s="24">
        <v>46</v>
      </c>
      <c r="O110" s="24">
        <f>IFERROR(weekly_deaths_location_cause_and_excess_deaths_care_homes[[#This Row],[Circulatory deaths]]-weekly_deaths_location_cause_and_excess_deaths_care_homes[[#This Row],[Circulatory five year average]],"")</f>
        <v>9</v>
      </c>
      <c r="P110" s="24">
        <v>24</v>
      </c>
      <c r="Q110" s="24">
        <v>21</v>
      </c>
      <c r="R110" s="24">
        <f>IFERROR(weekly_deaths_location_cause_and_excess_deaths_care_homes[[#This Row],[Respiratory deaths]]-weekly_deaths_location_cause_and_excess_deaths_care_homes[[#This Row],[Respiratory five year average]],"")</f>
        <v>3</v>
      </c>
      <c r="S110" s="24">
        <v>4</v>
      </c>
      <c r="T110" s="24">
        <v>64</v>
      </c>
      <c r="U110" s="53">
        <v>39</v>
      </c>
      <c r="V110" s="24">
        <f>IFERROR(weekly_deaths_location_cause_and_excess_deaths_care_homes[[#This Row],[Other causes]]-weekly_deaths_location_cause_and_excess_deaths_care_homes[[#This Row],[Other causes five year average]],"")</f>
        <v>25</v>
      </c>
    </row>
    <row r="111" spans="1:22" x14ac:dyDescent="0.35">
      <c r="A111" s="14">
        <v>2022</v>
      </c>
      <c r="B111" s="14">
        <v>50</v>
      </c>
      <c r="C111" s="15">
        <v>44907</v>
      </c>
      <c r="D111" s="57">
        <v>267</v>
      </c>
      <c r="E111" s="53">
        <v>308</v>
      </c>
      <c r="F111" s="53">
        <f>IFERROR(weekly_deaths_location_cause_and_excess_deaths_care_homes[[#This Row],[All causes]]-weekly_deaths_location_cause_and_excess_deaths_care_homes[[#This Row],[All causes five year average]],"")</f>
        <v>-41</v>
      </c>
      <c r="G111" s="53">
        <v>61</v>
      </c>
      <c r="H111" s="53">
        <v>68</v>
      </c>
      <c r="I111" s="53">
        <f>IFERROR(weekly_deaths_location_cause_and_excess_deaths_care_homes[[#This Row],[Cancer deaths]]-weekly_deaths_location_cause_and_excess_deaths_care_homes[[#This Row],[Cancer five year average]],"")</f>
        <v>-7</v>
      </c>
      <c r="J111" s="53">
        <v>83</v>
      </c>
      <c r="K111" s="53">
        <v>108</v>
      </c>
      <c r="L111" s="53">
        <f>IFERROR(weekly_deaths_location_cause_and_excess_deaths_care_homes[[#This Row],[Dementia / Alzhemier''s deaths]]-weekly_deaths_location_cause_and_excess_deaths_care_homes[[#This Row],[Dementia / Alzheimer''s five year average]],"")</f>
        <v>-25</v>
      </c>
      <c r="M111" s="24">
        <v>48</v>
      </c>
      <c r="N111" s="24">
        <v>55</v>
      </c>
      <c r="O111" s="24">
        <f>IFERROR(weekly_deaths_location_cause_and_excess_deaths_care_homes[[#This Row],[Circulatory deaths]]-weekly_deaths_location_cause_and_excess_deaths_care_homes[[#This Row],[Circulatory five year average]],"")</f>
        <v>-7</v>
      </c>
      <c r="P111" s="24">
        <v>25</v>
      </c>
      <c r="Q111" s="24">
        <v>25</v>
      </c>
      <c r="R111" s="24">
        <f>IFERROR(weekly_deaths_location_cause_and_excess_deaths_care_homes[[#This Row],[Respiratory deaths]]-weekly_deaths_location_cause_and_excess_deaths_care_homes[[#This Row],[Respiratory five year average]],"")</f>
        <v>0</v>
      </c>
      <c r="S111" s="24">
        <v>2</v>
      </c>
      <c r="T111" s="24">
        <v>48</v>
      </c>
      <c r="U111" s="53">
        <v>51</v>
      </c>
      <c r="V111" s="24">
        <f>IFERROR(weekly_deaths_location_cause_and_excess_deaths_care_homes[[#This Row],[Other causes]]-weekly_deaths_location_cause_and_excess_deaths_care_homes[[#This Row],[Other causes five year average]],"")</f>
        <v>-3</v>
      </c>
    </row>
    <row r="112" spans="1:22" x14ac:dyDescent="0.35">
      <c r="A112" s="14">
        <v>2022</v>
      </c>
      <c r="B112" s="14">
        <v>51</v>
      </c>
      <c r="C112" s="15">
        <v>44914</v>
      </c>
      <c r="D112" s="57">
        <v>380</v>
      </c>
      <c r="E112" s="53">
        <v>307</v>
      </c>
      <c r="F112" s="53">
        <f>IFERROR(weekly_deaths_location_cause_and_excess_deaths_care_homes[[#This Row],[All causes]]-weekly_deaths_location_cause_and_excess_deaths_care_homes[[#This Row],[All causes five year average]],"")</f>
        <v>73</v>
      </c>
      <c r="G112" s="53">
        <v>77</v>
      </c>
      <c r="H112" s="53">
        <v>65</v>
      </c>
      <c r="I112" s="53">
        <f>IFERROR(weekly_deaths_location_cause_and_excess_deaths_care_homes[[#This Row],[Cancer deaths]]-weekly_deaths_location_cause_and_excess_deaths_care_homes[[#This Row],[Cancer five year average]],"")</f>
        <v>12</v>
      </c>
      <c r="J112" s="53">
        <v>122</v>
      </c>
      <c r="K112" s="53">
        <v>109</v>
      </c>
      <c r="L112" s="53">
        <f>IFERROR(weekly_deaths_location_cause_and_excess_deaths_care_homes[[#This Row],[Dementia / Alzhemier''s deaths]]-weekly_deaths_location_cause_and_excess_deaths_care_homes[[#This Row],[Dementia / Alzheimer''s five year average]],"")</f>
        <v>13</v>
      </c>
      <c r="M112" s="24">
        <v>72</v>
      </c>
      <c r="N112" s="24">
        <v>56</v>
      </c>
      <c r="O112" s="24">
        <f>IFERROR(weekly_deaths_location_cause_and_excess_deaths_care_homes[[#This Row],[Circulatory deaths]]-weekly_deaths_location_cause_and_excess_deaths_care_homes[[#This Row],[Circulatory five year average]],"")</f>
        <v>16</v>
      </c>
      <c r="P112" s="24">
        <v>30</v>
      </c>
      <c r="Q112" s="24">
        <v>26</v>
      </c>
      <c r="R112" s="24">
        <f>IFERROR(weekly_deaths_location_cause_and_excess_deaths_care_homes[[#This Row],[Respiratory deaths]]-weekly_deaths_location_cause_and_excess_deaths_care_homes[[#This Row],[Respiratory five year average]],"")</f>
        <v>4</v>
      </c>
      <c r="S112" s="24">
        <v>12</v>
      </c>
      <c r="T112" s="24">
        <v>67</v>
      </c>
      <c r="U112" s="53">
        <v>50</v>
      </c>
      <c r="V112" s="24">
        <f>IFERROR(weekly_deaths_location_cause_and_excess_deaths_care_homes[[#This Row],[Other causes]]-weekly_deaths_location_cause_and_excess_deaths_care_homes[[#This Row],[Other causes five year average]],"")</f>
        <v>17</v>
      </c>
    </row>
    <row r="113" spans="1:23" x14ac:dyDescent="0.35">
      <c r="A113" s="14">
        <v>2022</v>
      </c>
      <c r="B113" s="14">
        <v>52</v>
      </c>
      <c r="C113" s="15">
        <v>44921</v>
      </c>
      <c r="D113" s="57">
        <v>277</v>
      </c>
      <c r="E113" s="53">
        <v>277</v>
      </c>
      <c r="F113" s="53">
        <f>IFERROR(weekly_deaths_location_cause_and_excess_deaths_care_homes[[#This Row],[All causes]]-weekly_deaths_location_cause_and_excess_deaths_care_homes[[#This Row],[All causes five year average]],"")</f>
        <v>0</v>
      </c>
      <c r="G113" s="53">
        <v>45</v>
      </c>
      <c r="H113" s="53">
        <v>64</v>
      </c>
      <c r="I113" s="53">
        <f>IFERROR(weekly_deaths_location_cause_and_excess_deaths_care_homes[[#This Row],[Cancer deaths]]-weekly_deaths_location_cause_and_excess_deaths_care_homes[[#This Row],[Cancer five year average]],"")</f>
        <v>-19</v>
      </c>
      <c r="J113" s="53">
        <v>87</v>
      </c>
      <c r="K113" s="53">
        <v>94</v>
      </c>
      <c r="L113" s="53">
        <f>IFERROR(weekly_deaths_location_cause_and_excess_deaths_care_homes[[#This Row],[Dementia / Alzhemier''s deaths]]-weekly_deaths_location_cause_and_excess_deaths_care_homes[[#This Row],[Dementia / Alzheimer''s five year average]],"")</f>
        <v>-7</v>
      </c>
      <c r="M113" s="24">
        <v>56</v>
      </c>
      <c r="N113" s="24">
        <v>49</v>
      </c>
      <c r="O113" s="24">
        <f>IFERROR(weekly_deaths_location_cause_and_excess_deaths_care_homes[[#This Row],[Circulatory deaths]]-weekly_deaths_location_cause_and_excess_deaths_care_homes[[#This Row],[Circulatory five year average]],"")</f>
        <v>7</v>
      </c>
      <c r="P113" s="24">
        <v>27</v>
      </c>
      <c r="Q113" s="24">
        <v>29</v>
      </c>
      <c r="R113" s="24">
        <f>IFERROR(weekly_deaths_location_cause_and_excess_deaths_care_homes[[#This Row],[Respiratory deaths]]-weekly_deaths_location_cause_and_excess_deaths_care_homes[[#This Row],[Respiratory five year average]],"")</f>
        <v>-2</v>
      </c>
      <c r="S113" s="24">
        <v>15</v>
      </c>
      <c r="T113" s="24">
        <v>47</v>
      </c>
      <c r="U113" s="53">
        <v>40</v>
      </c>
      <c r="V113" s="24">
        <f>IFERROR(weekly_deaths_location_cause_and_excess_deaths_care_homes[[#This Row],[Other causes]]-weekly_deaths_location_cause_and_excess_deaths_care_homes[[#This Row],[Other causes five year average]],"")</f>
        <v>7</v>
      </c>
    </row>
    <row r="115" spans="1:23" x14ac:dyDescent="0.35">
      <c r="A115" s="21" t="s">
        <v>176</v>
      </c>
      <c r="B115" s="22"/>
      <c r="E115" s="23"/>
      <c r="F115" s="23"/>
    </row>
    <row r="116" spans="1:23" s="59" customFormat="1" ht="62.5" thickBot="1" x14ac:dyDescent="0.4">
      <c r="A116" s="10" t="s">
        <v>62</v>
      </c>
      <c r="B116" s="13" t="s">
        <v>57</v>
      </c>
      <c r="C116" s="13" t="s">
        <v>84</v>
      </c>
      <c r="D116" s="9" t="s">
        <v>79</v>
      </c>
      <c r="E116" s="10" t="s">
        <v>128</v>
      </c>
      <c r="F116" s="10" t="s">
        <v>134</v>
      </c>
      <c r="G116" s="10" t="s">
        <v>80</v>
      </c>
      <c r="H116" s="10" t="s">
        <v>130</v>
      </c>
      <c r="I116" s="10" t="s">
        <v>131</v>
      </c>
      <c r="J116" s="10" t="s">
        <v>83</v>
      </c>
      <c r="K116" s="10" t="s">
        <v>132</v>
      </c>
      <c r="L116" s="10" t="s">
        <v>133</v>
      </c>
      <c r="M116" s="10" t="s">
        <v>142</v>
      </c>
      <c r="N116" s="10" t="s">
        <v>143</v>
      </c>
      <c r="O116" s="10" t="s">
        <v>144</v>
      </c>
      <c r="P116" s="10" t="s">
        <v>81</v>
      </c>
      <c r="Q116" s="10" t="s">
        <v>135</v>
      </c>
      <c r="R116" s="10" t="s">
        <v>136</v>
      </c>
      <c r="S116" s="10" t="s">
        <v>82</v>
      </c>
      <c r="T116" s="10" t="s">
        <v>86</v>
      </c>
      <c r="U116" s="10" t="s">
        <v>137</v>
      </c>
      <c r="V116" s="10" t="s">
        <v>138</v>
      </c>
      <c r="W116" s="32"/>
    </row>
    <row r="117" spans="1:23" x14ac:dyDescent="0.35">
      <c r="A117" s="14">
        <v>2022</v>
      </c>
      <c r="B117" s="14">
        <v>1</v>
      </c>
      <c r="C117" s="15">
        <v>44564</v>
      </c>
      <c r="D117" s="57">
        <v>395</v>
      </c>
      <c r="E117" s="53">
        <v>366</v>
      </c>
      <c r="F117" s="53">
        <f>IFERROR(weekly_deaths_location_cause_and_excess_deaths_home_non_institution[[#This Row],[All causes]]-weekly_deaths_location_cause_and_excess_deaths_home_non_institution[[#This Row],[All causes five year average]],"")</f>
        <v>29</v>
      </c>
      <c r="G117" s="53">
        <v>147</v>
      </c>
      <c r="H117" s="53">
        <v>116</v>
      </c>
      <c r="I117" s="53">
        <f>IFERROR(weekly_deaths_location_cause_and_excess_deaths_home_non_institution[[#This Row],[Cancer deaths]]-weekly_deaths_location_cause_and_excess_deaths_home_non_institution[[#This Row],[Cancer five year average]],"")</f>
        <v>31</v>
      </c>
      <c r="J117" s="53">
        <v>16</v>
      </c>
      <c r="K117" s="53">
        <v>16</v>
      </c>
      <c r="L117" s="53">
        <f>IFERROR(weekly_deaths_location_cause_and_excess_deaths_home_non_institution[[#This Row],[Dementia / Alzhemier''s deaths]]-weekly_deaths_location_cause_and_excess_deaths_home_non_institution[[#This Row],[Dementia / Alzheimer''s five year average]],"")</f>
        <v>0</v>
      </c>
      <c r="M117" s="24">
        <v>116</v>
      </c>
      <c r="N117" s="24">
        <v>116</v>
      </c>
      <c r="O117" s="24">
        <f>IFERROR(weekly_deaths_location_cause_and_excess_deaths_home_non_institution[[#This Row],[Circulatory deaths]]-weekly_deaths_location_cause_and_excess_deaths_home_non_institution[[#This Row],[Circulatory five year average]],"")</f>
        <v>0</v>
      </c>
      <c r="P117" s="24">
        <v>31</v>
      </c>
      <c r="Q117" s="24">
        <v>34</v>
      </c>
      <c r="R117" s="24">
        <f>IFERROR(weekly_deaths_location_cause_and_excess_deaths_home_non_institution[[#This Row],[Respiratory deaths]]-weekly_deaths_location_cause_and_excess_deaths_home_non_institution[[#This Row],[Respiratory five year average]],"")</f>
        <v>-3</v>
      </c>
      <c r="S117" s="24">
        <v>4</v>
      </c>
      <c r="T117" s="24">
        <v>81</v>
      </c>
      <c r="U117" s="53">
        <v>87</v>
      </c>
      <c r="V117" s="24">
        <f>IFERROR(weekly_deaths_location_cause_and_excess_deaths_home_non_institution[[#This Row],[Other causes]]-weekly_deaths_location_cause_and_excess_deaths_home_non_institution[[#This Row],[Other causes five year average]],"")</f>
        <v>-6</v>
      </c>
    </row>
    <row r="118" spans="1:23" x14ac:dyDescent="0.35">
      <c r="A118" s="14">
        <v>2022</v>
      </c>
      <c r="B118" s="14">
        <v>2</v>
      </c>
      <c r="C118" s="15">
        <v>44571</v>
      </c>
      <c r="D118" s="57">
        <v>502</v>
      </c>
      <c r="E118" s="53">
        <v>419</v>
      </c>
      <c r="F118" s="53">
        <f>IFERROR(weekly_deaths_location_cause_and_excess_deaths_home_non_institution[[#This Row],[All causes]]-weekly_deaths_location_cause_and_excess_deaths_home_non_institution[[#This Row],[All causes five year average]],"")</f>
        <v>83</v>
      </c>
      <c r="G118" s="53">
        <v>127</v>
      </c>
      <c r="H118" s="53">
        <v>105</v>
      </c>
      <c r="I118" s="53">
        <f>IFERROR(weekly_deaths_location_cause_and_excess_deaths_home_non_institution[[#This Row],[Cancer deaths]]-weekly_deaths_location_cause_and_excess_deaths_home_non_institution[[#This Row],[Cancer five year average]],"")</f>
        <v>22</v>
      </c>
      <c r="J118" s="53">
        <v>21</v>
      </c>
      <c r="K118" s="53">
        <v>15</v>
      </c>
      <c r="L118" s="53">
        <f>IFERROR(weekly_deaths_location_cause_and_excess_deaths_home_non_institution[[#This Row],[Dementia / Alzhemier''s deaths]]-weekly_deaths_location_cause_and_excess_deaths_home_non_institution[[#This Row],[Dementia / Alzheimer''s five year average]],"")</f>
        <v>6</v>
      </c>
      <c r="M118" s="24">
        <v>190</v>
      </c>
      <c r="N118" s="24">
        <v>105</v>
      </c>
      <c r="O118" s="24">
        <f>IFERROR(weekly_deaths_location_cause_and_excess_deaths_home_non_institution[[#This Row],[Circulatory deaths]]-weekly_deaths_location_cause_and_excess_deaths_home_non_institution[[#This Row],[Circulatory five year average]],"")</f>
        <v>85</v>
      </c>
      <c r="P118" s="24">
        <v>48</v>
      </c>
      <c r="Q118" s="24">
        <v>40</v>
      </c>
      <c r="R118" s="24">
        <f>IFERROR(weekly_deaths_location_cause_and_excess_deaths_home_non_institution[[#This Row],[Respiratory deaths]]-weekly_deaths_location_cause_and_excess_deaths_home_non_institution[[#This Row],[Respiratory five year average]],"")</f>
        <v>8</v>
      </c>
      <c r="S118" s="24">
        <v>3</v>
      </c>
      <c r="T118" s="24">
        <v>113</v>
      </c>
      <c r="U118" s="53">
        <v>106</v>
      </c>
      <c r="V118" s="24">
        <f>IFERROR(weekly_deaths_location_cause_and_excess_deaths_home_non_institution[[#This Row],[Other causes]]-weekly_deaths_location_cause_and_excess_deaths_home_non_institution[[#This Row],[Other causes five year average]],"")</f>
        <v>7</v>
      </c>
    </row>
    <row r="119" spans="1:23" x14ac:dyDescent="0.35">
      <c r="A119" s="14">
        <v>2022</v>
      </c>
      <c r="B119" s="14">
        <v>3</v>
      </c>
      <c r="C119" s="15">
        <v>44578</v>
      </c>
      <c r="D119" s="57">
        <v>425</v>
      </c>
      <c r="E119" s="53">
        <v>363</v>
      </c>
      <c r="F119" s="53">
        <f>IFERROR(weekly_deaths_location_cause_and_excess_deaths_home_non_institution[[#This Row],[All causes]]-weekly_deaths_location_cause_and_excess_deaths_home_non_institution[[#This Row],[All causes five year average]],"")</f>
        <v>62</v>
      </c>
      <c r="G119" s="53">
        <v>107</v>
      </c>
      <c r="H119" s="53">
        <v>104</v>
      </c>
      <c r="I119" s="53">
        <f>IFERROR(weekly_deaths_location_cause_and_excess_deaths_home_non_institution[[#This Row],[Cancer deaths]]-weekly_deaths_location_cause_and_excess_deaths_home_non_institution[[#This Row],[Cancer five year average]],"")</f>
        <v>3</v>
      </c>
      <c r="J119" s="53">
        <v>28</v>
      </c>
      <c r="K119" s="53">
        <v>13</v>
      </c>
      <c r="L119" s="53">
        <f>IFERROR(weekly_deaths_location_cause_and_excess_deaths_home_non_institution[[#This Row],[Dementia / Alzhemier''s deaths]]-weekly_deaths_location_cause_and_excess_deaths_home_non_institution[[#This Row],[Dementia / Alzheimer''s five year average]],"")</f>
        <v>15</v>
      </c>
      <c r="M119" s="24">
        <v>138</v>
      </c>
      <c r="N119" s="24">
        <v>104</v>
      </c>
      <c r="O119" s="24">
        <f>IFERROR(weekly_deaths_location_cause_and_excess_deaths_home_non_institution[[#This Row],[Circulatory deaths]]-weekly_deaths_location_cause_and_excess_deaths_home_non_institution[[#This Row],[Circulatory five year average]],"")</f>
        <v>34</v>
      </c>
      <c r="P119" s="24">
        <v>33</v>
      </c>
      <c r="Q119" s="24">
        <v>33</v>
      </c>
      <c r="R119" s="24">
        <f>IFERROR(weekly_deaths_location_cause_and_excess_deaths_home_non_institution[[#This Row],[Respiratory deaths]]-weekly_deaths_location_cause_and_excess_deaths_home_non_institution[[#This Row],[Respiratory five year average]],"")</f>
        <v>0</v>
      </c>
      <c r="S119" s="24">
        <v>3</v>
      </c>
      <c r="T119" s="24">
        <v>116</v>
      </c>
      <c r="U119" s="53">
        <v>88</v>
      </c>
      <c r="V119" s="24">
        <f>IFERROR(weekly_deaths_location_cause_and_excess_deaths_home_non_institution[[#This Row],[Other causes]]-weekly_deaths_location_cause_and_excess_deaths_home_non_institution[[#This Row],[Other causes five year average]],"")</f>
        <v>28</v>
      </c>
    </row>
    <row r="120" spans="1:23" x14ac:dyDescent="0.35">
      <c r="A120" s="14">
        <v>2022</v>
      </c>
      <c r="B120" s="14">
        <v>4</v>
      </c>
      <c r="C120" s="15">
        <v>44585</v>
      </c>
      <c r="D120" s="57">
        <v>413</v>
      </c>
      <c r="E120" s="53">
        <v>376</v>
      </c>
      <c r="F120" s="53">
        <f>IFERROR(weekly_deaths_location_cause_and_excess_deaths_home_non_institution[[#This Row],[All causes]]-weekly_deaths_location_cause_and_excess_deaths_home_non_institution[[#This Row],[All causes five year average]],"")</f>
        <v>37</v>
      </c>
      <c r="G120" s="53">
        <v>128</v>
      </c>
      <c r="H120" s="53">
        <v>110</v>
      </c>
      <c r="I120" s="53">
        <f>IFERROR(weekly_deaths_location_cause_and_excess_deaths_home_non_institution[[#This Row],[Cancer deaths]]-weekly_deaths_location_cause_and_excess_deaths_home_non_institution[[#This Row],[Cancer five year average]],"")</f>
        <v>18</v>
      </c>
      <c r="J120" s="53">
        <v>9</v>
      </c>
      <c r="K120" s="53">
        <v>13</v>
      </c>
      <c r="L120" s="53">
        <f>IFERROR(weekly_deaths_location_cause_and_excess_deaths_home_non_institution[[#This Row],[Dementia / Alzhemier''s deaths]]-weekly_deaths_location_cause_and_excess_deaths_home_non_institution[[#This Row],[Dementia / Alzheimer''s five year average]],"")</f>
        <v>-4</v>
      </c>
      <c r="M120" s="24">
        <v>134</v>
      </c>
      <c r="N120" s="24">
        <v>110</v>
      </c>
      <c r="O120" s="24">
        <f>IFERROR(weekly_deaths_location_cause_and_excess_deaths_home_non_institution[[#This Row],[Circulatory deaths]]-weekly_deaths_location_cause_and_excess_deaths_home_non_institution[[#This Row],[Circulatory five year average]],"")</f>
        <v>24</v>
      </c>
      <c r="P120" s="24">
        <v>36</v>
      </c>
      <c r="Q120" s="24">
        <v>35</v>
      </c>
      <c r="R120" s="24">
        <f>IFERROR(weekly_deaths_location_cause_and_excess_deaths_home_non_institution[[#This Row],[Respiratory deaths]]-weekly_deaths_location_cause_and_excess_deaths_home_non_institution[[#This Row],[Respiratory five year average]],"")</f>
        <v>1</v>
      </c>
      <c r="S120" s="24">
        <v>5</v>
      </c>
      <c r="T120" s="24">
        <v>101</v>
      </c>
      <c r="U120" s="53">
        <v>95</v>
      </c>
      <c r="V120" s="24">
        <f>IFERROR(weekly_deaths_location_cause_and_excess_deaths_home_non_institution[[#This Row],[Other causes]]-weekly_deaths_location_cause_and_excess_deaths_home_non_institution[[#This Row],[Other causes five year average]],"")</f>
        <v>6</v>
      </c>
    </row>
    <row r="121" spans="1:23" x14ac:dyDescent="0.35">
      <c r="A121" s="14">
        <v>2022</v>
      </c>
      <c r="B121" s="14">
        <v>5</v>
      </c>
      <c r="C121" s="15">
        <v>44592</v>
      </c>
      <c r="D121" s="57">
        <v>403</v>
      </c>
      <c r="E121" s="53">
        <v>348</v>
      </c>
      <c r="F121" s="53">
        <f>IFERROR(weekly_deaths_location_cause_and_excess_deaths_home_non_institution[[#This Row],[All causes]]-weekly_deaths_location_cause_and_excess_deaths_home_non_institution[[#This Row],[All causes five year average]],"")</f>
        <v>55</v>
      </c>
      <c r="G121" s="53">
        <v>134</v>
      </c>
      <c r="H121" s="53">
        <v>97</v>
      </c>
      <c r="I121" s="53">
        <f>IFERROR(weekly_deaths_location_cause_and_excess_deaths_home_non_institution[[#This Row],[Cancer deaths]]-weekly_deaths_location_cause_and_excess_deaths_home_non_institution[[#This Row],[Cancer five year average]],"")</f>
        <v>37</v>
      </c>
      <c r="J121" s="53">
        <v>15</v>
      </c>
      <c r="K121" s="53">
        <v>13</v>
      </c>
      <c r="L121" s="53">
        <f>IFERROR(weekly_deaths_location_cause_and_excess_deaths_home_non_institution[[#This Row],[Dementia / Alzhemier''s deaths]]-weekly_deaths_location_cause_and_excess_deaths_home_non_institution[[#This Row],[Dementia / Alzheimer''s five year average]],"")</f>
        <v>2</v>
      </c>
      <c r="M121" s="24">
        <v>126</v>
      </c>
      <c r="N121" s="24">
        <v>97</v>
      </c>
      <c r="O121" s="24">
        <f>IFERROR(weekly_deaths_location_cause_and_excess_deaths_home_non_institution[[#This Row],[Circulatory deaths]]-weekly_deaths_location_cause_and_excess_deaths_home_non_institution[[#This Row],[Circulatory five year average]],"")</f>
        <v>29</v>
      </c>
      <c r="P121" s="24">
        <v>31</v>
      </c>
      <c r="Q121" s="24">
        <v>34</v>
      </c>
      <c r="R121" s="24">
        <f>IFERROR(weekly_deaths_location_cause_and_excess_deaths_home_non_institution[[#This Row],[Respiratory deaths]]-weekly_deaths_location_cause_and_excess_deaths_home_non_institution[[#This Row],[Respiratory five year average]],"")</f>
        <v>-3</v>
      </c>
      <c r="S121" s="24">
        <v>6</v>
      </c>
      <c r="T121" s="24">
        <v>91</v>
      </c>
      <c r="U121" s="53">
        <v>95</v>
      </c>
      <c r="V121" s="24">
        <f>IFERROR(weekly_deaths_location_cause_and_excess_deaths_home_non_institution[[#This Row],[Other causes]]-weekly_deaths_location_cause_and_excess_deaths_home_non_institution[[#This Row],[Other causes five year average]],"")</f>
        <v>-4</v>
      </c>
    </row>
    <row r="122" spans="1:23" x14ac:dyDescent="0.35">
      <c r="A122" s="14">
        <v>2022</v>
      </c>
      <c r="B122" s="14">
        <v>6</v>
      </c>
      <c r="C122" s="15">
        <v>44599</v>
      </c>
      <c r="D122" s="57">
        <v>420</v>
      </c>
      <c r="E122" s="53">
        <v>354</v>
      </c>
      <c r="F122" s="53">
        <f>IFERROR(weekly_deaths_location_cause_and_excess_deaths_home_non_institution[[#This Row],[All causes]]-weekly_deaths_location_cause_and_excess_deaths_home_non_institution[[#This Row],[All causes five year average]],"")</f>
        <v>66</v>
      </c>
      <c r="G122" s="53">
        <v>131</v>
      </c>
      <c r="H122" s="53">
        <v>109</v>
      </c>
      <c r="I122" s="53">
        <f>IFERROR(weekly_deaths_location_cause_and_excess_deaths_home_non_institution[[#This Row],[Cancer deaths]]-weekly_deaths_location_cause_and_excess_deaths_home_non_institution[[#This Row],[Cancer five year average]],"")</f>
        <v>22</v>
      </c>
      <c r="J122" s="53">
        <v>20</v>
      </c>
      <c r="K122" s="53">
        <v>13</v>
      </c>
      <c r="L122" s="53">
        <f>IFERROR(weekly_deaths_location_cause_and_excess_deaths_home_non_institution[[#This Row],[Dementia / Alzhemier''s deaths]]-weekly_deaths_location_cause_and_excess_deaths_home_non_institution[[#This Row],[Dementia / Alzheimer''s five year average]],"")</f>
        <v>7</v>
      </c>
      <c r="M122" s="24">
        <v>119</v>
      </c>
      <c r="N122" s="24">
        <v>109</v>
      </c>
      <c r="O122" s="24">
        <f>IFERROR(weekly_deaths_location_cause_and_excess_deaths_home_non_institution[[#This Row],[Circulatory deaths]]-weekly_deaths_location_cause_and_excess_deaths_home_non_institution[[#This Row],[Circulatory five year average]],"")</f>
        <v>10</v>
      </c>
      <c r="P122" s="24">
        <v>41</v>
      </c>
      <c r="Q122" s="24">
        <v>31</v>
      </c>
      <c r="R122" s="24">
        <f>IFERROR(weekly_deaths_location_cause_and_excess_deaths_home_non_institution[[#This Row],[Respiratory deaths]]-weekly_deaths_location_cause_and_excess_deaths_home_non_institution[[#This Row],[Respiratory five year average]],"")</f>
        <v>10</v>
      </c>
      <c r="S122" s="24">
        <v>3</v>
      </c>
      <c r="T122" s="24">
        <v>106</v>
      </c>
      <c r="U122" s="53">
        <v>87</v>
      </c>
      <c r="V122" s="24">
        <f>IFERROR(weekly_deaths_location_cause_and_excess_deaths_home_non_institution[[#This Row],[Other causes]]-weekly_deaths_location_cause_and_excess_deaths_home_non_institution[[#This Row],[Other causes five year average]],"")</f>
        <v>19</v>
      </c>
    </row>
    <row r="123" spans="1:23" x14ac:dyDescent="0.35">
      <c r="A123" s="14">
        <v>2022</v>
      </c>
      <c r="B123" s="14">
        <v>7</v>
      </c>
      <c r="C123" s="15">
        <v>44606</v>
      </c>
      <c r="D123" s="57">
        <v>359</v>
      </c>
      <c r="E123" s="53">
        <v>357</v>
      </c>
      <c r="F123" s="53">
        <f>IFERROR(weekly_deaths_location_cause_and_excess_deaths_home_non_institution[[#This Row],[All causes]]-weekly_deaths_location_cause_and_excess_deaths_home_non_institution[[#This Row],[All causes five year average]],"")</f>
        <v>2</v>
      </c>
      <c r="G123" s="53">
        <v>115</v>
      </c>
      <c r="H123" s="53">
        <v>116</v>
      </c>
      <c r="I123" s="53">
        <f>IFERROR(weekly_deaths_location_cause_and_excess_deaths_home_non_institution[[#This Row],[Cancer deaths]]-weekly_deaths_location_cause_and_excess_deaths_home_non_institution[[#This Row],[Cancer five year average]],"")</f>
        <v>-1</v>
      </c>
      <c r="J123" s="53">
        <v>18</v>
      </c>
      <c r="K123" s="53">
        <v>16</v>
      </c>
      <c r="L123" s="53">
        <f>IFERROR(weekly_deaths_location_cause_and_excess_deaths_home_non_institution[[#This Row],[Dementia / Alzhemier''s deaths]]-weekly_deaths_location_cause_and_excess_deaths_home_non_institution[[#This Row],[Dementia / Alzheimer''s five year average]],"")</f>
        <v>2</v>
      </c>
      <c r="M123" s="24">
        <v>105</v>
      </c>
      <c r="N123" s="24">
        <v>116</v>
      </c>
      <c r="O123" s="24">
        <f>IFERROR(weekly_deaths_location_cause_and_excess_deaths_home_non_institution[[#This Row],[Circulatory deaths]]-weekly_deaths_location_cause_and_excess_deaths_home_non_institution[[#This Row],[Circulatory five year average]],"")</f>
        <v>-11</v>
      </c>
      <c r="P123" s="24">
        <v>28</v>
      </c>
      <c r="Q123" s="24">
        <v>31</v>
      </c>
      <c r="R123" s="24">
        <f>IFERROR(weekly_deaths_location_cause_and_excess_deaths_home_non_institution[[#This Row],[Respiratory deaths]]-weekly_deaths_location_cause_and_excess_deaths_home_non_institution[[#This Row],[Respiratory five year average]],"")</f>
        <v>-3</v>
      </c>
      <c r="S123" s="24">
        <v>3</v>
      </c>
      <c r="T123" s="24">
        <v>90</v>
      </c>
      <c r="U123" s="53">
        <v>84</v>
      </c>
      <c r="V123" s="24">
        <f>IFERROR(weekly_deaths_location_cause_and_excess_deaths_home_non_institution[[#This Row],[Other causes]]-weekly_deaths_location_cause_and_excess_deaths_home_non_institution[[#This Row],[Other causes five year average]],"")</f>
        <v>6</v>
      </c>
    </row>
    <row r="124" spans="1:23" x14ac:dyDescent="0.35">
      <c r="A124" s="14">
        <v>2022</v>
      </c>
      <c r="B124" s="14">
        <v>8</v>
      </c>
      <c r="C124" s="15">
        <v>44613</v>
      </c>
      <c r="D124" s="57">
        <v>400</v>
      </c>
      <c r="E124" s="53">
        <v>350</v>
      </c>
      <c r="F124" s="53">
        <f>IFERROR(weekly_deaths_location_cause_and_excess_deaths_home_non_institution[[#This Row],[All causes]]-weekly_deaths_location_cause_and_excess_deaths_home_non_institution[[#This Row],[All causes five year average]],"")</f>
        <v>50</v>
      </c>
      <c r="G124" s="53">
        <v>122</v>
      </c>
      <c r="H124" s="53">
        <v>111</v>
      </c>
      <c r="I124" s="53">
        <f>IFERROR(weekly_deaths_location_cause_and_excess_deaths_home_non_institution[[#This Row],[Cancer deaths]]-weekly_deaths_location_cause_and_excess_deaths_home_non_institution[[#This Row],[Cancer five year average]],"")</f>
        <v>11</v>
      </c>
      <c r="J124" s="53">
        <v>16</v>
      </c>
      <c r="K124" s="53">
        <v>14</v>
      </c>
      <c r="L124" s="53">
        <f>IFERROR(weekly_deaths_location_cause_and_excess_deaths_home_non_institution[[#This Row],[Dementia / Alzhemier''s deaths]]-weekly_deaths_location_cause_and_excess_deaths_home_non_institution[[#This Row],[Dementia / Alzheimer''s five year average]],"")</f>
        <v>2</v>
      </c>
      <c r="M124" s="24">
        <v>133</v>
      </c>
      <c r="N124" s="24">
        <v>111</v>
      </c>
      <c r="O124" s="24">
        <f>IFERROR(weekly_deaths_location_cause_and_excess_deaths_home_non_institution[[#This Row],[Circulatory deaths]]-weekly_deaths_location_cause_and_excess_deaths_home_non_institution[[#This Row],[Circulatory five year average]],"")</f>
        <v>22</v>
      </c>
      <c r="P124" s="24">
        <v>26</v>
      </c>
      <c r="Q124" s="24">
        <v>33</v>
      </c>
      <c r="R124" s="24">
        <f>IFERROR(weekly_deaths_location_cause_and_excess_deaths_home_non_institution[[#This Row],[Respiratory deaths]]-weekly_deaths_location_cause_and_excess_deaths_home_non_institution[[#This Row],[Respiratory five year average]],"")</f>
        <v>-7</v>
      </c>
      <c r="S124" s="24">
        <v>5</v>
      </c>
      <c r="T124" s="24">
        <v>98</v>
      </c>
      <c r="U124" s="53">
        <v>91</v>
      </c>
      <c r="V124" s="24">
        <f>IFERROR(weekly_deaths_location_cause_and_excess_deaths_home_non_institution[[#This Row],[Other causes]]-weekly_deaths_location_cause_and_excess_deaths_home_non_institution[[#This Row],[Other causes five year average]],"")</f>
        <v>7</v>
      </c>
    </row>
    <row r="125" spans="1:23" x14ac:dyDescent="0.35">
      <c r="A125" s="14">
        <v>2022</v>
      </c>
      <c r="B125" s="14">
        <v>9</v>
      </c>
      <c r="C125" s="15">
        <v>44620</v>
      </c>
      <c r="D125" s="57">
        <v>380</v>
      </c>
      <c r="E125" s="53">
        <v>327</v>
      </c>
      <c r="F125" s="53">
        <f>IFERROR(weekly_deaths_location_cause_and_excess_deaths_home_non_institution[[#This Row],[All causes]]-weekly_deaths_location_cause_and_excess_deaths_home_non_institution[[#This Row],[All causes five year average]],"")</f>
        <v>53</v>
      </c>
      <c r="G125" s="53">
        <v>126</v>
      </c>
      <c r="H125" s="53">
        <v>104</v>
      </c>
      <c r="I125" s="53">
        <f>IFERROR(weekly_deaths_location_cause_and_excess_deaths_home_non_institution[[#This Row],[Cancer deaths]]-weekly_deaths_location_cause_and_excess_deaths_home_non_institution[[#This Row],[Cancer five year average]],"")</f>
        <v>22</v>
      </c>
      <c r="J125" s="53">
        <v>20</v>
      </c>
      <c r="K125" s="53">
        <v>12</v>
      </c>
      <c r="L125" s="53">
        <f>IFERROR(weekly_deaths_location_cause_and_excess_deaths_home_non_institution[[#This Row],[Dementia / Alzhemier''s deaths]]-weekly_deaths_location_cause_and_excess_deaths_home_non_institution[[#This Row],[Dementia / Alzheimer''s five year average]],"")</f>
        <v>8</v>
      </c>
      <c r="M125" s="24">
        <v>108</v>
      </c>
      <c r="N125" s="24">
        <v>104</v>
      </c>
      <c r="O125" s="24">
        <f>IFERROR(weekly_deaths_location_cause_and_excess_deaths_home_non_institution[[#This Row],[Circulatory deaths]]-weekly_deaths_location_cause_and_excess_deaths_home_non_institution[[#This Row],[Circulatory five year average]],"")</f>
        <v>4</v>
      </c>
      <c r="P125" s="24">
        <v>29</v>
      </c>
      <c r="Q125" s="24">
        <v>31</v>
      </c>
      <c r="R125" s="24">
        <f>IFERROR(weekly_deaths_location_cause_and_excess_deaths_home_non_institution[[#This Row],[Respiratory deaths]]-weekly_deaths_location_cause_and_excess_deaths_home_non_institution[[#This Row],[Respiratory five year average]],"")</f>
        <v>-2</v>
      </c>
      <c r="S125" s="24">
        <v>3</v>
      </c>
      <c r="T125" s="24">
        <v>94</v>
      </c>
      <c r="U125" s="53">
        <v>80</v>
      </c>
      <c r="V125" s="24">
        <f>IFERROR(weekly_deaths_location_cause_and_excess_deaths_home_non_institution[[#This Row],[Other causes]]-weekly_deaths_location_cause_and_excess_deaths_home_non_institution[[#This Row],[Other causes five year average]],"")</f>
        <v>14</v>
      </c>
    </row>
    <row r="126" spans="1:23" x14ac:dyDescent="0.35">
      <c r="A126" s="14">
        <v>2022</v>
      </c>
      <c r="B126" s="14">
        <v>10</v>
      </c>
      <c r="C126" s="15">
        <v>44627</v>
      </c>
      <c r="D126" s="57">
        <v>391</v>
      </c>
      <c r="E126" s="53">
        <v>352</v>
      </c>
      <c r="F126" s="53">
        <f>IFERROR(weekly_deaths_location_cause_and_excess_deaths_home_non_institution[[#This Row],[All causes]]-weekly_deaths_location_cause_and_excess_deaths_home_non_institution[[#This Row],[All causes five year average]],"")</f>
        <v>39</v>
      </c>
      <c r="G126" s="53">
        <v>111</v>
      </c>
      <c r="H126" s="53">
        <v>113</v>
      </c>
      <c r="I126" s="53">
        <f>IFERROR(weekly_deaths_location_cause_and_excess_deaths_home_non_institution[[#This Row],[Cancer deaths]]-weekly_deaths_location_cause_and_excess_deaths_home_non_institution[[#This Row],[Cancer five year average]],"")</f>
        <v>-2</v>
      </c>
      <c r="J126" s="53">
        <v>19</v>
      </c>
      <c r="K126" s="53">
        <v>12</v>
      </c>
      <c r="L126" s="53">
        <f>IFERROR(weekly_deaths_location_cause_and_excess_deaths_home_non_institution[[#This Row],[Dementia / Alzhemier''s deaths]]-weekly_deaths_location_cause_and_excess_deaths_home_non_institution[[#This Row],[Dementia / Alzheimer''s five year average]],"")</f>
        <v>7</v>
      </c>
      <c r="M126" s="24">
        <v>129</v>
      </c>
      <c r="N126" s="24">
        <v>113</v>
      </c>
      <c r="O126" s="24">
        <f>IFERROR(weekly_deaths_location_cause_and_excess_deaths_home_non_institution[[#This Row],[Circulatory deaths]]-weekly_deaths_location_cause_and_excess_deaths_home_non_institution[[#This Row],[Circulatory five year average]],"")</f>
        <v>16</v>
      </c>
      <c r="P126" s="24">
        <v>22</v>
      </c>
      <c r="Q126" s="24">
        <v>30</v>
      </c>
      <c r="R126" s="24">
        <f>IFERROR(weekly_deaths_location_cause_and_excess_deaths_home_non_institution[[#This Row],[Respiratory deaths]]-weekly_deaths_location_cause_and_excess_deaths_home_non_institution[[#This Row],[Respiratory five year average]],"")</f>
        <v>-8</v>
      </c>
      <c r="S126" s="24">
        <v>2</v>
      </c>
      <c r="T126" s="24">
        <v>108</v>
      </c>
      <c r="U126" s="53">
        <v>88</v>
      </c>
      <c r="V126" s="24">
        <f>IFERROR(weekly_deaths_location_cause_and_excess_deaths_home_non_institution[[#This Row],[Other causes]]-weekly_deaths_location_cause_and_excess_deaths_home_non_institution[[#This Row],[Other causes five year average]],"")</f>
        <v>20</v>
      </c>
    </row>
    <row r="127" spans="1:23" x14ac:dyDescent="0.35">
      <c r="A127" s="14">
        <v>2022</v>
      </c>
      <c r="B127" s="14">
        <v>11</v>
      </c>
      <c r="C127" s="15">
        <v>44634</v>
      </c>
      <c r="D127" s="57">
        <v>415</v>
      </c>
      <c r="E127" s="53">
        <v>326</v>
      </c>
      <c r="F127" s="53">
        <f>IFERROR(weekly_deaths_location_cause_and_excess_deaths_home_non_institution[[#This Row],[All causes]]-weekly_deaths_location_cause_and_excess_deaths_home_non_institution[[#This Row],[All causes five year average]],"")</f>
        <v>89</v>
      </c>
      <c r="G127" s="53">
        <v>136</v>
      </c>
      <c r="H127" s="53">
        <v>103</v>
      </c>
      <c r="I127" s="53">
        <f>IFERROR(weekly_deaths_location_cause_and_excess_deaths_home_non_institution[[#This Row],[Cancer deaths]]-weekly_deaths_location_cause_and_excess_deaths_home_non_institution[[#This Row],[Cancer five year average]],"")</f>
        <v>33</v>
      </c>
      <c r="J127" s="53">
        <v>15</v>
      </c>
      <c r="K127" s="53">
        <v>12</v>
      </c>
      <c r="L127" s="53">
        <f>IFERROR(weekly_deaths_location_cause_and_excess_deaths_home_non_institution[[#This Row],[Dementia / Alzhemier''s deaths]]-weekly_deaths_location_cause_and_excess_deaths_home_non_institution[[#This Row],[Dementia / Alzheimer''s five year average]],"")</f>
        <v>3</v>
      </c>
      <c r="M127" s="24">
        <v>131</v>
      </c>
      <c r="N127" s="24">
        <v>103</v>
      </c>
      <c r="O127" s="24">
        <f>IFERROR(weekly_deaths_location_cause_and_excess_deaths_home_non_institution[[#This Row],[Circulatory deaths]]-weekly_deaths_location_cause_and_excess_deaths_home_non_institution[[#This Row],[Circulatory five year average]],"")</f>
        <v>28</v>
      </c>
      <c r="P127" s="24">
        <v>32</v>
      </c>
      <c r="Q127" s="24">
        <v>29</v>
      </c>
      <c r="R127" s="24">
        <f>IFERROR(weekly_deaths_location_cause_and_excess_deaths_home_non_institution[[#This Row],[Respiratory deaths]]-weekly_deaths_location_cause_and_excess_deaths_home_non_institution[[#This Row],[Respiratory five year average]],"")</f>
        <v>3</v>
      </c>
      <c r="S127" s="24">
        <v>2</v>
      </c>
      <c r="T127" s="24">
        <v>99</v>
      </c>
      <c r="U127" s="53">
        <v>83</v>
      </c>
      <c r="V127" s="24">
        <f>IFERROR(weekly_deaths_location_cause_and_excess_deaths_home_non_institution[[#This Row],[Other causes]]-weekly_deaths_location_cause_and_excess_deaths_home_non_institution[[#This Row],[Other causes five year average]],"")</f>
        <v>16</v>
      </c>
    </row>
    <row r="128" spans="1:23" x14ac:dyDescent="0.35">
      <c r="A128" s="14">
        <v>2022</v>
      </c>
      <c r="B128" s="14">
        <v>12</v>
      </c>
      <c r="C128" s="15">
        <v>44641</v>
      </c>
      <c r="D128" s="57">
        <v>389</v>
      </c>
      <c r="E128" s="53">
        <v>320</v>
      </c>
      <c r="F128" s="53">
        <f>IFERROR(weekly_deaths_location_cause_and_excess_deaths_home_non_institution[[#This Row],[All causes]]-weekly_deaths_location_cause_and_excess_deaths_home_non_institution[[#This Row],[All causes five year average]],"")</f>
        <v>69</v>
      </c>
      <c r="G128" s="53">
        <v>119</v>
      </c>
      <c r="H128" s="53">
        <v>99</v>
      </c>
      <c r="I128" s="53">
        <f>IFERROR(weekly_deaths_location_cause_and_excess_deaths_home_non_institution[[#This Row],[Cancer deaths]]-weekly_deaths_location_cause_and_excess_deaths_home_non_institution[[#This Row],[Cancer five year average]],"")</f>
        <v>20</v>
      </c>
      <c r="J128" s="53">
        <v>16</v>
      </c>
      <c r="K128" s="53">
        <v>13</v>
      </c>
      <c r="L128" s="53">
        <f>IFERROR(weekly_deaths_location_cause_and_excess_deaths_home_non_institution[[#This Row],[Dementia / Alzhemier''s deaths]]-weekly_deaths_location_cause_and_excess_deaths_home_non_institution[[#This Row],[Dementia / Alzheimer''s five year average]],"")</f>
        <v>3</v>
      </c>
      <c r="M128" s="24">
        <v>108</v>
      </c>
      <c r="N128" s="24">
        <v>99</v>
      </c>
      <c r="O128" s="24">
        <f>IFERROR(weekly_deaths_location_cause_and_excess_deaths_home_non_institution[[#This Row],[Circulatory deaths]]-weekly_deaths_location_cause_and_excess_deaths_home_non_institution[[#This Row],[Circulatory five year average]],"")</f>
        <v>9</v>
      </c>
      <c r="P128" s="24">
        <v>28</v>
      </c>
      <c r="Q128" s="24">
        <v>30</v>
      </c>
      <c r="R128" s="24">
        <f>IFERROR(weekly_deaths_location_cause_and_excess_deaths_home_non_institution[[#This Row],[Respiratory deaths]]-weekly_deaths_location_cause_and_excess_deaths_home_non_institution[[#This Row],[Respiratory five year average]],"")</f>
        <v>-2</v>
      </c>
      <c r="S128" s="24">
        <v>6</v>
      </c>
      <c r="T128" s="24">
        <v>112</v>
      </c>
      <c r="U128" s="53">
        <v>81</v>
      </c>
      <c r="V128" s="24">
        <f>IFERROR(weekly_deaths_location_cause_and_excess_deaths_home_non_institution[[#This Row],[Other causes]]-weekly_deaths_location_cause_and_excess_deaths_home_non_institution[[#This Row],[Other causes five year average]],"")</f>
        <v>31</v>
      </c>
    </row>
    <row r="129" spans="1:22" x14ac:dyDescent="0.35">
      <c r="A129" s="14">
        <v>2022</v>
      </c>
      <c r="B129" s="14">
        <v>13</v>
      </c>
      <c r="C129" s="15">
        <v>44648</v>
      </c>
      <c r="D129" s="57">
        <v>412</v>
      </c>
      <c r="E129" s="53">
        <v>314</v>
      </c>
      <c r="F129" s="53">
        <f>IFERROR(weekly_deaths_location_cause_and_excess_deaths_home_non_institution[[#This Row],[All causes]]-weekly_deaths_location_cause_and_excess_deaths_home_non_institution[[#This Row],[All causes five year average]],"")</f>
        <v>98</v>
      </c>
      <c r="G129" s="53">
        <v>122</v>
      </c>
      <c r="H129" s="53">
        <v>100</v>
      </c>
      <c r="I129" s="53">
        <f>IFERROR(weekly_deaths_location_cause_and_excess_deaths_home_non_institution[[#This Row],[Cancer deaths]]-weekly_deaths_location_cause_and_excess_deaths_home_non_institution[[#This Row],[Cancer five year average]],"")</f>
        <v>22</v>
      </c>
      <c r="J129" s="53">
        <v>15</v>
      </c>
      <c r="K129" s="53">
        <v>12</v>
      </c>
      <c r="L129" s="53">
        <f>IFERROR(weekly_deaths_location_cause_and_excess_deaths_home_non_institution[[#This Row],[Dementia / Alzhemier''s deaths]]-weekly_deaths_location_cause_and_excess_deaths_home_non_institution[[#This Row],[Dementia / Alzheimer''s five year average]],"")</f>
        <v>3</v>
      </c>
      <c r="M129" s="24">
        <v>138</v>
      </c>
      <c r="N129" s="24">
        <v>100</v>
      </c>
      <c r="O129" s="24">
        <f>IFERROR(weekly_deaths_location_cause_and_excess_deaths_home_non_institution[[#This Row],[Circulatory deaths]]-weekly_deaths_location_cause_and_excess_deaths_home_non_institution[[#This Row],[Circulatory five year average]],"")</f>
        <v>38</v>
      </c>
      <c r="P129" s="24">
        <v>33</v>
      </c>
      <c r="Q129" s="24">
        <v>30</v>
      </c>
      <c r="R129" s="24">
        <f>IFERROR(weekly_deaths_location_cause_and_excess_deaths_home_non_institution[[#This Row],[Respiratory deaths]]-weekly_deaths_location_cause_and_excess_deaths_home_non_institution[[#This Row],[Respiratory five year average]],"")</f>
        <v>3</v>
      </c>
      <c r="S129" s="24">
        <v>6</v>
      </c>
      <c r="T129" s="24">
        <v>98</v>
      </c>
      <c r="U129" s="53">
        <v>75</v>
      </c>
      <c r="V129" s="24">
        <f>IFERROR(weekly_deaths_location_cause_and_excess_deaths_home_non_institution[[#This Row],[Other causes]]-weekly_deaths_location_cause_and_excess_deaths_home_non_institution[[#This Row],[Other causes five year average]],"")</f>
        <v>23</v>
      </c>
    </row>
    <row r="130" spans="1:22" x14ac:dyDescent="0.35">
      <c r="A130" s="14">
        <v>2022</v>
      </c>
      <c r="B130" s="14">
        <v>14</v>
      </c>
      <c r="C130" s="15">
        <v>44655</v>
      </c>
      <c r="D130" s="57">
        <v>394</v>
      </c>
      <c r="E130" s="53">
        <v>310</v>
      </c>
      <c r="F130" s="53">
        <f>IFERROR(weekly_deaths_location_cause_and_excess_deaths_home_non_institution[[#This Row],[All causes]]-weekly_deaths_location_cause_and_excess_deaths_home_non_institution[[#This Row],[All causes five year average]],"")</f>
        <v>84</v>
      </c>
      <c r="G130" s="53">
        <v>121</v>
      </c>
      <c r="H130" s="53">
        <v>102</v>
      </c>
      <c r="I130" s="53">
        <f>IFERROR(weekly_deaths_location_cause_and_excess_deaths_home_non_institution[[#This Row],[Cancer deaths]]-weekly_deaths_location_cause_and_excess_deaths_home_non_institution[[#This Row],[Cancer five year average]],"")</f>
        <v>19</v>
      </c>
      <c r="J130" s="53">
        <v>13</v>
      </c>
      <c r="K130" s="53">
        <v>11</v>
      </c>
      <c r="L130" s="53">
        <f>IFERROR(weekly_deaths_location_cause_and_excess_deaths_home_non_institution[[#This Row],[Dementia / Alzhemier''s deaths]]-weekly_deaths_location_cause_and_excess_deaths_home_non_institution[[#This Row],[Dementia / Alzheimer''s five year average]],"")</f>
        <v>2</v>
      </c>
      <c r="M130" s="24">
        <v>127</v>
      </c>
      <c r="N130" s="24">
        <v>102</v>
      </c>
      <c r="O130" s="24">
        <f>IFERROR(weekly_deaths_location_cause_and_excess_deaths_home_non_institution[[#This Row],[Circulatory deaths]]-weekly_deaths_location_cause_and_excess_deaths_home_non_institution[[#This Row],[Circulatory five year average]],"")</f>
        <v>25</v>
      </c>
      <c r="P130" s="24">
        <v>22</v>
      </c>
      <c r="Q130" s="24">
        <v>24</v>
      </c>
      <c r="R130" s="24">
        <f>IFERROR(weekly_deaths_location_cause_and_excess_deaths_home_non_institution[[#This Row],[Respiratory deaths]]-weekly_deaths_location_cause_and_excess_deaths_home_non_institution[[#This Row],[Respiratory five year average]],"")</f>
        <v>-2</v>
      </c>
      <c r="S130" s="24">
        <v>6</v>
      </c>
      <c r="T130" s="24">
        <v>105</v>
      </c>
      <c r="U130" s="53">
        <v>79</v>
      </c>
      <c r="V130" s="24">
        <f>IFERROR(weekly_deaths_location_cause_and_excess_deaths_home_non_institution[[#This Row],[Other causes]]-weekly_deaths_location_cause_and_excess_deaths_home_non_institution[[#This Row],[Other causes five year average]],"")</f>
        <v>26</v>
      </c>
    </row>
    <row r="131" spans="1:22" x14ac:dyDescent="0.35">
      <c r="A131" s="14">
        <v>2022</v>
      </c>
      <c r="B131" s="14">
        <v>15</v>
      </c>
      <c r="C131" s="15">
        <v>44662</v>
      </c>
      <c r="D131" s="57">
        <v>318</v>
      </c>
      <c r="E131" s="53">
        <v>320</v>
      </c>
      <c r="F131" s="53">
        <f>IFERROR(weekly_deaths_location_cause_and_excess_deaths_home_non_institution[[#This Row],[All causes]]-weekly_deaths_location_cause_and_excess_deaths_home_non_institution[[#This Row],[All causes five year average]],"")</f>
        <v>-2</v>
      </c>
      <c r="G131" s="53">
        <v>102</v>
      </c>
      <c r="H131" s="53">
        <v>99</v>
      </c>
      <c r="I131" s="53">
        <f>IFERROR(weekly_deaths_location_cause_and_excess_deaths_home_non_institution[[#This Row],[Cancer deaths]]-weekly_deaths_location_cause_and_excess_deaths_home_non_institution[[#This Row],[Cancer five year average]],"")</f>
        <v>3</v>
      </c>
      <c r="J131" s="53">
        <v>12</v>
      </c>
      <c r="K131" s="53">
        <v>12</v>
      </c>
      <c r="L131" s="53">
        <f>IFERROR(weekly_deaths_location_cause_and_excess_deaths_home_non_institution[[#This Row],[Dementia / Alzhemier''s deaths]]-weekly_deaths_location_cause_and_excess_deaths_home_non_institution[[#This Row],[Dementia / Alzheimer''s five year average]],"")</f>
        <v>0</v>
      </c>
      <c r="M131" s="24">
        <v>93</v>
      </c>
      <c r="N131" s="24">
        <v>99</v>
      </c>
      <c r="O131" s="24">
        <f>IFERROR(weekly_deaths_location_cause_and_excess_deaths_home_non_institution[[#This Row],[Circulatory deaths]]-weekly_deaths_location_cause_and_excess_deaths_home_non_institution[[#This Row],[Circulatory five year average]],"")</f>
        <v>-6</v>
      </c>
      <c r="P131" s="24">
        <v>29</v>
      </c>
      <c r="Q131" s="24">
        <v>29</v>
      </c>
      <c r="R131" s="24">
        <f>IFERROR(weekly_deaths_location_cause_and_excess_deaths_home_non_institution[[#This Row],[Respiratory deaths]]-weekly_deaths_location_cause_and_excess_deaths_home_non_institution[[#This Row],[Respiratory five year average]],"")</f>
        <v>0</v>
      </c>
      <c r="S131" s="24">
        <v>8</v>
      </c>
      <c r="T131" s="24">
        <v>74</v>
      </c>
      <c r="U131" s="53">
        <v>82</v>
      </c>
      <c r="V131" s="24">
        <f>IFERROR(weekly_deaths_location_cause_and_excess_deaths_home_non_institution[[#This Row],[Other causes]]-weekly_deaths_location_cause_and_excess_deaths_home_non_institution[[#This Row],[Other causes five year average]],"")</f>
        <v>-8</v>
      </c>
    </row>
    <row r="132" spans="1:22" x14ac:dyDescent="0.35">
      <c r="A132" s="14">
        <v>2022</v>
      </c>
      <c r="B132" s="14">
        <v>16</v>
      </c>
      <c r="C132" s="15">
        <v>44669</v>
      </c>
      <c r="D132" s="57">
        <v>361</v>
      </c>
      <c r="E132" s="53">
        <v>307</v>
      </c>
      <c r="F132" s="53">
        <f>IFERROR(weekly_deaths_location_cause_and_excess_deaths_home_non_institution[[#This Row],[All causes]]-weekly_deaths_location_cause_and_excess_deaths_home_non_institution[[#This Row],[All causes five year average]],"")</f>
        <v>54</v>
      </c>
      <c r="G132" s="53">
        <v>126</v>
      </c>
      <c r="H132" s="53">
        <v>99</v>
      </c>
      <c r="I132" s="53">
        <f>IFERROR(weekly_deaths_location_cause_and_excess_deaths_home_non_institution[[#This Row],[Cancer deaths]]-weekly_deaths_location_cause_and_excess_deaths_home_non_institution[[#This Row],[Cancer five year average]],"")</f>
        <v>27</v>
      </c>
      <c r="J132" s="53">
        <v>18</v>
      </c>
      <c r="K132" s="53">
        <v>10</v>
      </c>
      <c r="L132" s="53">
        <f>IFERROR(weekly_deaths_location_cause_and_excess_deaths_home_non_institution[[#This Row],[Dementia / Alzhemier''s deaths]]-weekly_deaths_location_cause_and_excess_deaths_home_non_institution[[#This Row],[Dementia / Alzheimer''s five year average]],"")</f>
        <v>8</v>
      </c>
      <c r="M132" s="24">
        <v>117</v>
      </c>
      <c r="N132" s="24">
        <v>99</v>
      </c>
      <c r="O132" s="24">
        <f>IFERROR(weekly_deaths_location_cause_and_excess_deaths_home_non_institution[[#This Row],[Circulatory deaths]]-weekly_deaths_location_cause_and_excess_deaths_home_non_institution[[#This Row],[Circulatory five year average]],"")</f>
        <v>18</v>
      </c>
      <c r="P132" s="24">
        <v>28</v>
      </c>
      <c r="Q132" s="24">
        <v>21</v>
      </c>
      <c r="R132" s="24">
        <f>IFERROR(weekly_deaths_location_cause_and_excess_deaths_home_non_institution[[#This Row],[Respiratory deaths]]-weekly_deaths_location_cause_and_excess_deaths_home_non_institution[[#This Row],[Respiratory five year average]],"")</f>
        <v>7</v>
      </c>
      <c r="S132" s="24">
        <v>6</v>
      </c>
      <c r="T132" s="24">
        <v>66</v>
      </c>
      <c r="U132" s="53">
        <v>83</v>
      </c>
      <c r="V132" s="24">
        <f>IFERROR(weekly_deaths_location_cause_and_excess_deaths_home_non_institution[[#This Row],[Other causes]]-weekly_deaths_location_cause_and_excess_deaths_home_non_institution[[#This Row],[Other causes five year average]],"")</f>
        <v>-17</v>
      </c>
    </row>
    <row r="133" spans="1:22" x14ac:dyDescent="0.35">
      <c r="A133" s="14">
        <v>2022</v>
      </c>
      <c r="B133" s="14">
        <v>17</v>
      </c>
      <c r="C133" s="15">
        <v>44676</v>
      </c>
      <c r="D133" s="57">
        <v>406</v>
      </c>
      <c r="E133" s="53">
        <v>313</v>
      </c>
      <c r="F133" s="53">
        <f>IFERROR(weekly_deaths_location_cause_and_excess_deaths_home_non_institution[[#This Row],[All causes]]-weekly_deaths_location_cause_and_excess_deaths_home_non_institution[[#This Row],[All causes five year average]],"")</f>
        <v>93</v>
      </c>
      <c r="G133" s="53">
        <v>117</v>
      </c>
      <c r="H133" s="53">
        <v>106</v>
      </c>
      <c r="I133" s="53">
        <f>IFERROR(weekly_deaths_location_cause_and_excess_deaths_home_non_institution[[#This Row],[Cancer deaths]]-weekly_deaths_location_cause_and_excess_deaths_home_non_institution[[#This Row],[Cancer five year average]],"")</f>
        <v>11</v>
      </c>
      <c r="J133" s="53">
        <v>17</v>
      </c>
      <c r="K133" s="53">
        <v>10</v>
      </c>
      <c r="L133" s="53">
        <f>IFERROR(weekly_deaths_location_cause_and_excess_deaths_home_non_institution[[#This Row],[Dementia / Alzhemier''s deaths]]-weekly_deaths_location_cause_and_excess_deaths_home_non_institution[[#This Row],[Dementia / Alzheimer''s five year average]],"")</f>
        <v>7</v>
      </c>
      <c r="M133" s="24">
        <v>151</v>
      </c>
      <c r="N133" s="24">
        <v>106</v>
      </c>
      <c r="O133" s="24">
        <f>IFERROR(weekly_deaths_location_cause_and_excess_deaths_home_non_institution[[#This Row],[Circulatory deaths]]-weekly_deaths_location_cause_and_excess_deaths_home_non_institution[[#This Row],[Circulatory five year average]],"")</f>
        <v>45</v>
      </c>
      <c r="P133" s="24">
        <v>25</v>
      </c>
      <c r="Q133" s="24">
        <v>23</v>
      </c>
      <c r="R133" s="24">
        <f>IFERROR(weekly_deaths_location_cause_and_excess_deaths_home_non_institution[[#This Row],[Respiratory deaths]]-weekly_deaths_location_cause_and_excess_deaths_home_non_institution[[#This Row],[Respiratory five year average]],"")</f>
        <v>2</v>
      </c>
      <c r="S133" s="24">
        <v>3</v>
      </c>
      <c r="T133" s="24">
        <v>93</v>
      </c>
      <c r="U133" s="53">
        <v>83</v>
      </c>
      <c r="V133" s="24">
        <f>IFERROR(weekly_deaths_location_cause_and_excess_deaths_home_non_institution[[#This Row],[Other causes]]-weekly_deaths_location_cause_and_excess_deaths_home_non_institution[[#This Row],[Other causes five year average]],"")</f>
        <v>10</v>
      </c>
    </row>
    <row r="134" spans="1:22" x14ac:dyDescent="0.35">
      <c r="A134" s="14">
        <v>2022</v>
      </c>
      <c r="B134" s="14">
        <v>18</v>
      </c>
      <c r="C134" s="15">
        <v>44683</v>
      </c>
      <c r="D134" s="57">
        <v>359</v>
      </c>
      <c r="E134" s="53">
        <v>296</v>
      </c>
      <c r="F134" s="53">
        <f>IFERROR(weekly_deaths_location_cause_and_excess_deaths_home_non_institution[[#This Row],[All causes]]-weekly_deaths_location_cause_and_excess_deaths_home_non_institution[[#This Row],[All causes five year average]],"")</f>
        <v>63</v>
      </c>
      <c r="G134" s="53">
        <v>122</v>
      </c>
      <c r="H134" s="53">
        <v>94</v>
      </c>
      <c r="I134" s="53">
        <f>IFERROR(weekly_deaths_location_cause_and_excess_deaths_home_non_institution[[#This Row],[Cancer deaths]]-weekly_deaths_location_cause_and_excess_deaths_home_non_institution[[#This Row],[Cancer five year average]],"")</f>
        <v>28</v>
      </c>
      <c r="J134" s="53">
        <v>18</v>
      </c>
      <c r="K134" s="53">
        <v>12</v>
      </c>
      <c r="L134" s="53">
        <f>IFERROR(weekly_deaths_location_cause_and_excess_deaths_home_non_institution[[#This Row],[Dementia / Alzhemier''s deaths]]-weekly_deaths_location_cause_and_excess_deaths_home_non_institution[[#This Row],[Dementia / Alzheimer''s five year average]],"")</f>
        <v>6</v>
      </c>
      <c r="M134" s="24">
        <v>100</v>
      </c>
      <c r="N134" s="24">
        <v>94</v>
      </c>
      <c r="O134" s="24">
        <f>IFERROR(weekly_deaths_location_cause_and_excess_deaths_home_non_institution[[#This Row],[Circulatory deaths]]-weekly_deaths_location_cause_and_excess_deaths_home_non_institution[[#This Row],[Circulatory five year average]],"")</f>
        <v>6</v>
      </c>
      <c r="P134" s="24">
        <v>24</v>
      </c>
      <c r="Q134" s="24">
        <v>23</v>
      </c>
      <c r="R134" s="24">
        <f>IFERROR(weekly_deaths_location_cause_and_excess_deaths_home_non_institution[[#This Row],[Respiratory deaths]]-weekly_deaths_location_cause_and_excess_deaths_home_non_institution[[#This Row],[Respiratory five year average]],"")</f>
        <v>1</v>
      </c>
      <c r="S134" s="24">
        <v>6</v>
      </c>
      <c r="T134" s="24">
        <v>89</v>
      </c>
      <c r="U134" s="53">
        <v>83</v>
      </c>
      <c r="V134" s="24">
        <f>IFERROR(weekly_deaths_location_cause_and_excess_deaths_home_non_institution[[#This Row],[Other causes]]-weekly_deaths_location_cause_and_excess_deaths_home_non_institution[[#This Row],[Other causes five year average]],"")</f>
        <v>6</v>
      </c>
    </row>
    <row r="135" spans="1:22" x14ac:dyDescent="0.35">
      <c r="A135" s="14">
        <v>2022</v>
      </c>
      <c r="B135" s="14">
        <v>19</v>
      </c>
      <c r="C135" s="15">
        <v>44690</v>
      </c>
      <c r="D135" s="57">
        <v>420</v>
      </c>
      <c r="E135" s="53">
        <v>312</v>
      </c>
      <c r="F135" s="53">
        <f>IFERROR(weekly_deaths_location_cause_and_excess_deaths_home_non_institution[[#This Row],[All causes]]-weekly_deaths_location_cause_and_excess_deaths_home_non_institution[[#This Row],[All causes five year average]],"")</f>
        <v>108</v>
      </c>
      <c r="G135" s="53">
        <v>139</v>
      </c>
      <c r="H135" s="53">
        <v>110</v>
      </c>
      <c r="I135" s="53">
        <f>IFERROR(weekly_deaths_location_cause_and_excess_deaths_home_non_institution[[#This Row],[Cancer deaths]]-weekly_deaths_location_cause_and_excess_deaths_home_non_institution[[#This Row],[Cancer five year average]],"")</f>
        <v>29</v>
      </c>
      <c r="J135" s="53">
        <v>13</v>
      </c>
      <c r="K135" s="53">
        <v>10</v>
      </c>
      <c r="L135" s="53">
        <f>IFERROR(weekly_deaths_location_cause_and_excess_deaths_home_non_institution[[#This Row],[Dementia / Alzhemier''s deaths]]-weekly_deaths_location_cause_and_excess_deaths_home_non_institution[[#This Row],[Dementia / Alzheimer''s five year average]],"")</f>
        <v>3</v>
      </c>
      <c r="M135" s="24">
        <v>123</v>
      </c>
      <c r="N135" s="24">
        <v>110</v>
      </c>
      <c r="O135" s="24">
        <f>IFERROR(weekly_deaths_location_cause_and_excess_deaths_home_non_institution[[#This Row],[Circulatory deaths]]-weekly_deaths_location_cause_and_excess_deaths_home_non_institution[[#This Row],[Circulatory five year average]],"")</f>
        <v>13</v>
      </c>
      <c r="P135" s="24">
        <v>31</v>
      </c>
      <c r="Q135" s="24">
        <v>21</v>
      </c>
      <c r="R135" s="24">
        <f>IFERROR(weekly_deaths_location_cause_and_excess_deaths_home_non_institution[[#This Row],[Respiratory deaths]]-weekly_deaths_location_cause_and_excess_deaths_home_non_institution[[#This Row],[Respiratory five year average]],"")</f>
        <v>10</v>
      </c>
      <c r="S135" s="24">
        <v>6</v>
      </c>
      <c r="T135" s="24">
        <v>108</v>
      </c>
      <c r="U135" s="53">
        <v>82</v>
      </c>
      <c r="V135" s="24">
        <f>IFERROR(weekly_deaths_location_cause_and_excess_deaths_home_non_institution[[#This Row],[Other causes]]-weekly_deaths_location_cause_and_excess_deaths_home_non_institution[[#This Row],[Other causes five year average]],"")</f>
        <v>26</v>
      </c>
    </row>
    <row r="136" spans="1:22" x14ac:dyDescent="0.35">
      <c r="A136" s="14">
        <v>2022</v>
      </c>
      <c r="B136" s="14">
        <v>20</v>
      </c>
      <c r="C136" s="15">
        <v>44697</v>
      </c>
      <c r="D136" s="57">
        <v>399</v>
      </c>
      <c r="E136" s="53">
        <v>311</v>
      </c>
      <c r="F136" s="53">
        <f>IFERROR(weekly_deaths_location_cause_and_excess_deaths_home_non_institution[[#This Row],[All causes]]-weekly_deaths_location_cause_and_excess_deaths_home_non_institution[[#This Row],[All causes five year average]],"")</f>
        <v>88</v>
      </c>
      <c r="G136" s="53">
        <v>152</v>
      </c>
      <c r="H136" s="53">
        <v>103</v>
      </c>
      <c r="I136" s="53">
        <f>IFERROR(weekly_deaths_location_cause_and_excess_deaths_home_non_institution[[#This Row],[Cancer deaths]]-weekly_deaths_location_cause_and_excess_deaths_home_non_institution[[#This Row],[Cancer five year average]],"")</f>
        <v>49</v>
      </c>
      <c r="J136" s="53">
        <v>19</v>
      </c>
      <c r="K136" s="53">
        <v>10</v>
      </c>
      <c r="L136" s="53">
        <f>IFERROR(weekly_deaths_location_cause_and_excess_deaths_home_non_institution[[#This Row],[Dementia / Alzhemier''s deaths]]-weekly_deaths_location_cause_and_excess_deaths_home_non_institution[[#This Row],[Dementia / Alzheimer''s five year average]],"")</f>
        <v>9</v>
      </c>
      <c r="M136" s="24">
        <v>107</v>
      </c>
      <c r="N136" s="24">
        <v>103</v>
      </c>
      <c r="O136" s="24">
        <f>IFERROR(weekly_deaths_location_cause_and_excess_deaths_home_non_institution[[#This Row],[Circulatory deaths]]-weekly_deaths_location_cause_and_excess_deaths_home_non_institution[[#This Row],[Circulatory five year average]],"")</f>
        <v>4</v>
      </c>
      <c r="P136" s="24">
        <v>17</v>
      </c>
      <c r="Q136" s="24">
        <v>21</v>
      </c>
      <c r="R136" s="24">
        <f>IFERROR(weekly_deaths_location_cause_and_excess_deaths_home_non_institution[[#This Row],[Respiratory deaths]]-weekly_deaths_location_cause_and_excess_deaths_home_non_institution[[#This Row],[Respiratory five year average]],"")</f>
        <v>-4</v>
      </c>
      <c r="S136" s="24">
        <v>3</v>
      </c>
      <c r="T136" s="24">
        <v>101</v>
      </c>
      <c r="U136" s="53">
        <v>86</v>
      </c>
      <c r="V136" s="24">
        <f>IFERROR(weekly_deaths_location_cause_and_excess_deaths_home_non_institution[[#This Row],[Other causes]]-weekly_deaths_location_cause_and_excess_deaths_home_non_institution[[#This Row],[Other causes five year average]],"")</f>
        <v>15</v>
      </c>
    </row>
    <row r="137" spans="1:22" x14ac:dyDescent="0.35">
      <c r="A137" s="14">
        <v>2022</v>
      </c>
      <c r="B137" s="14">
        <v>21</v>
      </c>
      <c r="C137" s="15">
        <v>44704</v>
      </c>
      <c r="D137" s="57">
        <v>369</v>
      </c>
      <c r="E137" s="53">
        <v>310</v>
      </c>
      <c r="F137" s="53">
        <f>IFERROR(weekly_deaths_location_cause_and_excess_deaths_home_non_institution[[#This Row],[All causes]]-weekly_deaths_location_cause_and_excess_deaths_home_non_institution[[#This Row],[All causes five year average]],"")</f>
        <v>59</v>
      </c>
      <c r="G137" s="53">
        <v>96</v>
      </c>
      <c r="H137" s="53">
        <v>105</v>
      </c>
      <c r="I137" s="53">
        <f>IFERROR(weekly_deaths_location_cause_and_excess_deaths_home_non_institution[[#This Row],[Cancer deaths]]-weekly_deaths_location_cause_and_excess_deaths_home_non_institution[[#This Row],[Cancer five year average]],"")</f>
        <v>-9</v>
      </c>
      <c r="J137" s="53">
        <v>13</v>
      </c>
      <c r="K137" s="53">
        <v>12</v>
      </c>
      <c r="L137" s="53">
        <f>IFERROR(weekly_deaths_location_cause_and_excess_deaths_home_non_institution[[#This Row],[Dementia / Alzhemier''s deaths]]-weekly_deaths_location_cause_and_excess_deaths_home_non_institution[[#This Row],[Dementia / Alzheimer''s five year average]],"")</f>
        <v>1</v>
      </c>
      <c r="M137" s="24">
        <v>120</v>
      </c>
      <c r="N137" s="24">
        <v>105</v>
      </c>
      <c r="O137" s="24">
        <f>IFERROR(weekly_deaths_location_cause_and_excess_deaths_home_non_institution[[#This Row],[Circulatory deaths]]-weekly_deaths_location_cause_and_excess_deaths_home_non_institution[[#This Row],[Circulatory five year average]],"")</f>
        <v>15</v>
      </c>
      <c r="P137" s="24">
        <v>22</v>
      </c>
      <c r="Q137" s="24">
        <v>24</v>
      </c>
      <c r="R137" s="24">
        <f>IFERROR(weekly_deaths_location_cause_and_excess_deaths_home_non_institution[[#This Row],[Respiratory deaths]]-weekly_deaths_location_cause_and_excess_deaths_home_non_institution[[#This Row],[Respiratory five year average]],"")</f>
        <v>-2</v>
      </c>
      <c r="S137" s="24">
        <v>4</v>
      </c>
      <c r="T137" s="24">
        <v>114</v>
      </c>
      <c r="U137" s="53">
        <v>75</v>
      </c>
      <c r="V137" s="24">
        <f>IFERROR(weekly_deaths_location_cause_and_excess_deaths_home_non_institution[[#This Row],[Other causes]]-weekly_deaths_location_cause_and_excess_deaths_home_non_institution[[#This Row],[Other causes five year average]],"")</f>
        <v>39</v>
      </c>
    </row>
    <row r="138" spans="1:22" x14ac:dyDescent="0.35">
      <c r="A138" s="14">
        <v>2022</v>
      </c>
      <c r="B138" s="14">
        <v>22</v>
      </c>
      <c r="C138" s="15">
        <v>44711</v>
      </c>
      <c r="D138" s="57">
        <v>260</v>
      </c>
      <c r="E138" s="53">
        <v>292</v>
      </c>
      <c r="F138" s="53">
        <f>IFERROR(weekly_deaths_location_cause_and_excess_deaths_home_non_institution[[#This Row],[All causes]]-weekly_deaths_location_cause_and_excess_deaths_home_non_institution[[#This Row],[All causes five year average]],"")</f>
        <v>-32</v>
      </c>
      <c r="G138" s="53">
        <v>81</v>
      </c>
      <c r="H138" s="53">
        <v>103</v>
      </c>
      <c r="I138" s="53">
        <f>IFERROR(weekly_deaths_location_cause_and_excess_deaths_home_non_institution[[#This Row],[Cancer deaths]]-weekly_deaths_location_cause_and_excess_deaths_home_non_institution[[#This Row],[Cancer five year average]],"")</f>
        <v>-22</v>
      </c>
      <c r="J138" s="53">
        <v>10</v>
      </c>
      <c r="K138" s="53">
        <v>10</v>
      </c>
      <c r="L138" s="53">
        <f>IFERROR(weekly_deaths_location_cause_and_excess_deaths_home_non_institution[[#This Row],[Dementia / Alzhemier''s deaths]]-weekly_deaths_location_cause_and_excess_deaths_home_non_institution[[#This Row],[Dementia / Alzheimer''s five year average]],"")</f>
        <v>0</v>
      </c>
      <c r="M138" s="24">
        <v>82</v>
      </c>
      <c r="N138" s="24">
        <v>103</v>
      </c>
      <c r="O138" s="24">
        <f>IFERROR(weekly_deaths_location_cause_and_excess_deaths_home_non_institution[[#This Row],[Circulatory deaths]]-weekly_deaths_location_cause_and_excess_deaths_home_non_institution[[#This Row],[Circulatory five year average]],"")</f>
        <v>-21</v>
      </c>
      <c r="P138" s="24">
        <v>18</v>
      </c>
      <c r="Q138" s="24">
        <v>22</v>
      </c>
      <c r="R138" s="24">
        <f>IFERROR(weekly_deaths_location_cause_and_excess_deaths_home_non_institution[[#This Row],[Respiratory deaths]]-weekly_deaths_location_cause_and_excess_deaths_home_non_institution[[#This Row],[Respiratory five year average]],"")</f>
        <v>-4</v>
      </c>
      <c r="S138" s="24">
        <v>1</v>
      </c>
      <c r="T138" s="24">
        <v>68</v>
      </c>
      <c r="U138" s="53">
        <v>73</v>
      </c>
      <c r="V138" s="24">
        <f>IFERROR(weekly_deaths_location_cause_and_excess_deaths_home_non_institution[[#This Row],[Other causes]]-weekly_deaths_location_cause_and_excess_deaths_home_non_institution[[#This Row],[Other causes five year average]],"")</f>
        <v>-5</v>
      </c>
    </row>
    <row r="139" spans="1:22" x14ac:dyDescent="0.35">
      <c r="A139" s="14">
        <v>2022</v>
      </c>
      <c r="B139" s="14">
        <v>23</v>
      </c>
      <c r="C139" s="15">
        <v>44718</v>
      </c>
      <c r="D139" s="57">
        <v>381</v>
      </c>
      <c r="E139" s="53">
        <v>330</v>
      </c>
      <c r="F139" s="53">
        <f>IFERROR(weekly_deaths_location_cause_and_excess_deaths_home_non_institution[[#This Row],[All causes]]-weekly_deaths_location_cause_and_excess_deaths_home_non_institution[[#This Row],[All causes five year average]],"")</f>
        <v>51</v>
      </c>
      <c r="G139" s="53">
        <v>113</v>
      </c>
      <c r="H139" s="53">
        <v>107</v>
      </c>
      <c r="I139" s="53">
        <f>IFERROR(weekly_deaths_location_cause_and_excess_deaths_home_non_institution[[#This Row],[Cancer deaths]]-weekly_deaths_location_cause_and_excess_deaths_home_non_institution[[#This Row],[Cancer five year average]],"")</f>
        <v>6</v>
      </c>
      <c r="J139" s="53">
        <v>18</v>
      </c>
      <c r="K139" s="53">
        <v>12</v>
      </c>
      <c r="L139" s="53">
        <f>IFERROR(weekly_deaths_location_cause_and_excess_deaths_home_non_institution[[#This Row],[Dementia / Alzhemier''s deaths]]-weekly_deaths_location_cause_and_excess_deaths_home_non_institution[[#This Row],[Dementia / Alzheimer''s five year average]],"")</f>
        <v>6</v>
      </c>
      <c r="M139" s="24">
        <v>122</v>
      </c>
      <c r="N139" s="24">
        <v>107</v>
      </c>
      <c r="O139" s="24">
        <f>IFERROR(weekly_deaths_location_cause_and_excess_deaths_home_non_institution[[#This Row],[Circulatory deaths]]-weekly_deaths_location_cause_and_excess_deaths_home_non_institution[[#This Row],[Circulatory five year average]],"")</f>
        <v>15</v>
      </c>
      <c r="P139" s="24">
        <v>25</v>
      </c>
      <c r="Q139" s="24">
        <v>23</v>
      </c>
      <c r="R139" s="24">
        <f>IFERROR(weekly_deaths_location_cause_and_excess_deaths_home_non_institution[[#This Row],[Respiratory deaths]]-weekly_deaths_location_cause_and_excess_deaths_home_non_institution[[#This Row],[Respiratory five year average]],"")</f>
        <v>2</v>
      </c>
      <c r="S139" s="24">
        <v>1</v>
      </c>
      <c r="T139" s="24">
        <v>102</v>
      </c>
      <c r="U139" s="53">
        <v>88</v>
      </c>
      <c r="V139" s="24">
        <f>IFERROR(weekly_deaths_location_cause_and_excess_deaths_home_non_institution[[#This Row],[Other causes]]-weekly_deaths_location_cause_and_excess_deaths_home_non_institution[[#This Row],[Other causes five year average]],"")</f>
        <v>14</v>
      </c>
    </row>
    <row r="140" spans="1:22" x14ac:dyDescent="0.35">
      <c r="A140" s="14">
        <v>2022</v>
      </c>
      <c r="B140" s="14">
        <v>24</v>
      </c>
      <c r="C140" s="15">
        <v>44725</v>
      </c>
      <c r="D140" s="57">
        <v>399</v>
      </c>
      <c r="E140" s="53">
        <v>302</v>
      </c>
      <c r="F140" s="53">
        <f>IFERROR(weekly_deaths_location_cause_and_excess_deaths_home_non_institution[[#This Row],[All causes]]-weekly_deaths_location_cause_and_excess_deaths_home_non_institution[[#This Row],[All causes five year average]],"")</f>
        <v>97</v>
      </c>
      <c r="G140" s="53">
        <v>127</v>
      </c>
      <c r="H140" s="53">
        <v>98</v>
      </c>
      <c r="I140" s="53">
        <f>IFERROR(weekly_deaths_location_cause_and_excess_deaths_home_non_institution[[#This Row],[Cancer deaths]]-weekly_deaths_location_cause_and_excess_deaths_home_non_institution[[#This Row],[Cancer five year average]],"")</f>
        <v>29</v>
      </c>
      <c r="J140" s="53">
        <v>15</v>
      </c>
      <c r="K140" s="53">
        <v>10</v>
      </c>
      <c r="L140" s="53">
        <f>IFERROR(weekly_deaths_location_cause_and_excess_deaths_home_non_institution[[#This Row],[Dementia / Alzhemier''s deaths]]-weekly_deaths_location_cause_and_excess_deaths_home_non_institution[[#This Row],[Dementia / Alzheimer''s five year average]],"")</f>
        <v>5</v>
      </c>
      <c r="M140" s="24">
        <v>137</v>
      </c>
      <c r="N140" s="24">
        <v>98</v>
      </c>
      <c r="O140" s="24">
        <f>IFERROR(weekly_deaths_location_cause_and_excess_deaths_home_non_institution[[#This Row],[Circulatory deaths]]-weekly_deaths_location_cause_and_excess_deaths_home_non_institution[[#This Row],[Circulatory five year average]],"")</f>
        <v>39</v>
      </c>
      <c r="P140" s="24">
        <v>23</v>
      </c>
      <c r="Q140" s="24">
        <v>21</v>
      </c>
      <c r="R140" s="24">
        <f>IFERROR(weekly_deaths_location_cause_and_excess_deaths_home_non_institution[[#This Row],[Respiratory deaths]]-weekly_deaths_location_cause_and_excess_deaths_home_non_institution[[#This Row],[Respiratory five year average]],"")</f>
        <v>2</v>
      </c>
      <c r="S140" s="24">
        <v>2</v>
      </c>
      <c r="T140" s="24">
        <v>95</v>
      </c>
      <c r="U140" s="53">
        <v>83</v>
      </c>
      <c r="V140" s="24">
        <f>IFERROR(weekly_deaths_location_cause_and_excess_deaths_home_non_institution[[#This Row],[Other causes]]-weekly_deaths_location_cause_and_excess_deaths_home_non_institution[[#This Row],[Other causes five year average]],"")</f>
        <v>12</v>
      </c>
    </row>
    <row r="141" spans="1:22" x14ac:dyDescent="0.35">
      <c r="A141" s="14">
        <v>2022</v>
      </c>
      <c r="B141" s="14">
        <v>25</v>
      </c>
      <c r="C141" s="15">
        <v>44732</v>
      </c>
      <c r="D141" s="57">
        <v>378</v>
      </c>
      <c r="E141" s="53">
        <v>300</v>
      </c>
      <c r="F141" s="53">
        <f>IFERROR(weekly_deaths_location_cause_and_excess_deaths_home_non_institution[[#This Row],[All causes]]-weekly_deaths_location_cause_and_excess_deaths_home_non_institution[[#This Row],[All causes five year average]],"")</f>
        <v>78</v>
      </c>
      <c r="G141" s="53">
        <v>118</v>
      </c>
      <c r="H141" s="53">
        <v>104</v>
      </c>
      <c r="I141" s="53">
        <f>IFERROR(weekly_deaths_location_cause_and_excess_deaths_home_non_institution[[#This Row],[Cancer deaths]]-weekly_deaths_location_cause_and_excess_deaths_home_non_institution[[#This Row],[Cancer five year average]],"")</f>
        <v>14</v>
      </c>
      <c r="J141" s="53">
        <v>25</v>
      </c>
      <c r="K141" s="53">
        <v>10</v>
      </c>
      <c r="L141" s="53">
        <f>IFERROR(weekly_deaths_location_cause_and_excess_deaths_home_non_institution[[#This Row],[Dementia / Alzhemier''s deaths]]-weekly_deaths_location_cause_and_excess_deaths_home_non_institution[[#This Row],[Dementia / Alzheimer''s five year average]],"")</f>
        <v>15</v>
      </c>
      <c r="M141" s="24">
        <v>98</v>
      </c>
      <c r="N141" s="24">
        <v>104</v>
      </c>
      <c r="O141" s="24">
        <f>IFERROR(weekly_deaths_location_cause_and_excess_deaths_home_non_institution[[#This Row],[Circulatory deaths]]-weekly_deaths_location_cause_and_excess_deaths_home_non_institution[[#This Row],[Circulatory five year average]],"")</f>
        <v>-6</v>
      </c>
      <c r="P141" s="24">
        <v>33</v>
      </c>
      <c r="Q141" s="24">
        <v>22</v>
      </c>
      <c r="R141" s="24">
        <f>IFERROR(weekly_deaths_location_cause_and_excess_deaths_home_non_institution[[#This Row],[Respiratory deaths]]-weekly_deaths_location_cause_and_excess_deaths_home_non_institution[[#This Row],[Respiratory five year average]],"")</f>
        <v>11</v>
      </c>
      <c r="S141" s="24">
        <v>2</v>
      </c>
      <c r="T141" s="24">
        <v>102</v>
      </c>
      <c r="U141" s="53">
        <v>78</v>
      </c>
      <c r="V141" s="24">
        <f>IFERROR(weekly_deaths_location_cause_and_excess_deaths_home_non_institution[[#This Row],[Other causes]]-weekly_deaths_location_cause_and_excess_deaths_home_non_institution[[#This Row],[Other causes five year average]],"")</f>
        <v>24</v>
      </c>
    </row>
    <row r="142" spans="1:22" x14ac:dyDescent="0.35">
      <c r="A142" s="14">
        <v>2022</v>
      </c>
      <c r="B142" s="14">
        <v>26</v>
      </c>
      <c r="C142" s="15">
        <v>44739</v>
      </c>
      <c r="D142" s="57">
        <v>364</v>
      </c>
      <c r="E142" s="53">
        <v>313</v>
      </c>
      <c r="F142" s="53">
        <f>IFERROR(weekly_deaths_location_cause_and_excess_deaths_home_non_institution[[#This Row],[All causes]]-weekly_deaths_location_cause_and_excess_deaths_home_non_institution[[#This Row],[All causes five year average]],"")</f>
        <v>51</v>
      </c>
      <c r="G142" s="53">
        <v>133</v>
      </c>
      <c r="H142" s="53">
        <v>106</v>
      </c>
      <c r="I142" s="53">
        <f>IFERROR(weekly_deaths_location_cause_and_excess_deaths_home_non_institution[[#This Row],[Cancer deaths]]-weekly_deaths_location_cause_and_excess_deaths_home_non_institution[[#This Row],[Cancer five year average]],"")</f>
        <v>27</v>
      </c>
      <c r="J142" s="53">
        <v>17</v>
      </c>
      <c r="K142" s="53">
        <v>10</v>
      </c>
      <c r="L142" s="53">
        <f>IFERROR(weekly_deaths_location_cause_and_excess_deaths_home_non_institution[[#This Row],[Dementia / Alzhemier''s deaths]]-weekly_deaths_location_cause_and_excess_deaths_home_non_institution[[#This Row],[Dementia / Alzheimer''s five year average]],"")</f>
        <v>7</v>
      </c>
      <c r="M142" s="24">
        <v>103</v>
      </c>
      <c r="N142" s="24">
        <v>106</v>
      </c>
      <c r="O142" s="24">
        <f>IFERROR(weekly_deaths_location_cause_and_excess_deaths_home_non_institution[[#This Row],[Circulatory deaths]]-weekly_deaths_location_cause_and_excess_deaths_home_non_institution[[#This Row],[Circulatory five year average]],"")</f>
        <v>-3</v>
      </c>
      <c r="P142" s="24">
        <v>21</v>
      </c>
      <c r="Q142" s="24">
        <v>23</v>
      </c>
      <c r="R142" s="24">
        <f>IFERROR(weekly_deaths_location_cause_and_excess_deaths_home_non_institution[[#This Row],[Respiratory deaths]]-weekly_deaths_location_cause_and_excess_deaths_home_non_institution[[#This Row],[Respiratory five year average]],"")</f>
        <v>-2</v>
      </c>
      <c r="S142" s="24">
        <v>6</v>
      </c>
      <c r="T142" s="24">
        <v>84</v>
      </c>
      <c r="U142" s="53">
        <v>80</v>
      </c>
      <c r="V142" s="24">
        <f>IFERROR(weekly_deaths_location_cause_and_excess_deaths_home_non_institution[[#This Row],[Other causes]]-weekly_deaths_location_cause_and_excess_deaths_home_non_institution[[#This Row],[Other causes five year average]],"")</f>
        <v>4</v>
      </c>
    </row>
    <row r="143" spans="1:22" x14ac:dyDescent="0.35">
      <c r="A143" s="14">
        <v>2022</v>
      </c>
      <c r="B143" s="14">
        <v>27</v>
      </c>
      <c r="C143" s="15">
        <v>44746</v>
      </c>
      <c r="D143" s="57">
        <v>344</v>
      </c>
      <c r="E143" s="53">
        <v>300</v>
      </c>
      <c r="F143" s="53">
        <f>IFERROR(weekly_deaths_location_cause_and_excess_deaths_home_non_institution[[#This Row],[All causes]]-weekly_deaths_location_cause_and_excess_deaths_home_non_institution[[#This Row],[All causes five year average]],"")</f>
        <v>44</v>
      </c>
      <c r="G143" s="53">
        <v>100</v>
      </c>
      <c r="H143" s="53">
        <v>101</v>
      </c>
      <c r="I143" s="53">
        <f>IFERROR(weekly_deaths_location_cause_and_excess_deaths_home_non_institution[[#This Row],[Cancer deaths]]-weekly_deaths_location_cause_and_excess_deaths_home_non_institution[[#This Row],[Cancer five year average]],"")</f>
        <v>-1</v>
      </c>
      <c r="J143" s="53">
        <v>20</v>
      </c>
      <c r="K143" s="53">
        <v>12</v>
      </c>
      <c r="L143" s="53">
        <f>IFERROR(weekly_deaths_location_cause_and_excess_deaths_home_non_institution[[#This Row],[Dementia / Alzhemier''s deaths]]-weekly_deaths_location_cause_and_excess_deaths_home_non_institution[[#This Row],[Dementia / Alzheimer''s five year average]],"")</f>
        <v>8</v>
      </c>
      <c r="M143" s="24">
        <v>112</v>
      </c>
      <c r="N143" s="24">
        <v>101</v>
      </c>
      <c r="O143" s="24">
        <f>IFERROR(weekly_deaths_location_cause_and_excess_deaths_home_non_institution[[#This Row],[Circulatory deaths]]-weekly_deaths_location_cause_and_excess_deaths_home_non_institution[[#This Row],[Circulatory five year average]],"")</f>
        <v>11</v>
      </c>
      <c r="P143" s="24">
        <v>25</v>
      </c>
      <c r="Q143" s="24">
        <v>23</v>
      </c>
      <c r="R143" s="24">
        <f>IFERROR(weekly_deaths_location_cause_and_excess_deaths_home_non_institution[[#This Row],[Respiratory deaths]]-weekly_deaths_location_cause_and_excess_deaths_home_non_institution[[#This Row],[Respiratory five year average]],"")</f>
        <v>2</v>
      </c>
      <c r="S143" s="24">
        <v>3</v>
      </c>
      <c r="T143" s="24">
        <v>84</v>
      </c>
      <c r="U143" s="53">
        <v>76</v>
      </c>
      <c r="V143" s="24">
        <f>IFERROR(weekly_deaths_location_cause_and_excess_deaths_home_non_institution[[#This Row],[Other causes]]-weekly_deaths_location_cause_and_excess_deaths_home_non_institution[[#This Row],[Other causes five year average]],"")</f>
        <v>8</v>
      </c>
    </row>
    <row r="144" spans="1:22" x14ac:dyDescent="0.35">
      <c r="A144" s="14">
        <v>2022</v>
      </c>
      <c r="B144" s="14">
        <v>28</v>
      </c>
      <c r="C144" s="15">
        <v>44753</v>
      </c>
      <c r="D144" s="57">
        <v>375</v>
      </c>
      <c r="E144" s="53">
        <v>302</v>
      </c>
      <c r="F144" s="53">
        <f>IFERROR(weekly_deaths_location_cause_and_excess_deaths_home_non_institution[[#This Row],[All causes]]-weekly_deaths_location_cause_and_excess_deaths_home_non_institution[[#This Row],[All causes five year average]],"")</f>
        <v>73</v>
      </c>
      <c r="G144" s="53">
        <v>105</v>
      </c>
      <c r="H144" s="53">
        <v>93</v>
      </c>
      <c r="I144" s="53">
        <f>IFERROR(weekly_deaths_location_cause_and_excess_deaths_home_non_institution[[#This Row],[Cancer deaths]]-weekly_deaths_location_cause_and_excess_deaths_home_non_institution[[#This Row],[Cancer five year average]],"")</f>
        <v>12</v>
      </c>
      <c r="J144" s="53">
        <v>8</v>
      </c>
      <c r="K144" s="53">
        <v>9</v>
      </c>
      <c r="L144" s="53">
        <f>IFERROR(weekly_deaths_location_cause_and_excess_deaths_home_non_institution[[#This Row],[Dementia / Alzhemier''s deaths]]-weekly_deaths_location_cause_and_excess_deaths_home_non_institution[[#This Row],[Dementia / Alzheimer''s five year average]],"")</f>
        <v>-1</v>
      </c>
      <c r="M144" s="24">
        <v>127</v>
      </c>
      <c r="N144" s="24">
        <v>93</v>
      </c>
      <c r="O144" s="24">
        <f>IFERROR(weekly_deaths_location_cause_and_excess_deaths_home_non_institution[[#This Row],[Circulatory deaths]]-weekly_deaths_location_cause_and_excess_deaths_home_non_institution[[#This Row],[Circulatory five year average]],"")</f>
        <v>34</v>
      </c>
      <c r="P144" s="24">
        <v>29</v>
      </c>
      <c r="Q144" s="24">
        <v>23</v>
      </c>
      <c r="R144" s="24">
        <f>IFERROR(weekly_deaths_location_cause_and_excess_deaths_home_non_institution[[#This Row],[Respiratory deaths]]-weekly_deaths_location_cause_and_excess_deaths_home_non_institution[[#This Row],[Respiratory five year average]],"")</f>
        <v>6</v>
      </c>
      <c r="S144" s="24">
        <v>8</v>
      </c>
      <c r="T144" s="24">
        <v>98</v>
      </c>
      <c r="U144" s="53">
        <v>83</v>
      </c>
      <c r="V144" s="24">
        <f>IFERROR(weekly_deaths_location_cause_and_excess_deaths_home_non_institution[[#This Row],[Other causes]]-weekly_deaths_location_cause_and_excess_deaths_home_non_institution[[#This Row],[Other causes five year average]],"")</f>
        <v>15</v>
      </c>
    </row>
    <row r="145" spans="1:22" x14ac:dyDescent="0.35">
      <c r="A145" s="14">
        <v>2022</v>
      </c>
      <c r="B145" s="14">
        <v>29</v>
      </c>
      <c r="C145" s="15">
        <v>44760</v>
      </c>
      <c r="D145" s="57">
        <v>356</v>
      </c>
      <c r="E145" s="53">
        <v>301</v>
      </c>
      <c r="F145" s="53">
        <f>IFERROR(weekly_deaths_location_cause_and_excess_deaths_home_non_institution[[#This Row],[All causes]]-weekly_deaths_location_cause_and_excess_deaths_home_non_institution[[#This Row],[All causes five year average]],"")</f>
        <v>55</v>
      </c>
      <c r="G145" s="53">
        <v>118</v>
      </c>
      <c r="H145" s="53">
        <v>101</v>
      </c>
      <c r="I145" s="53">
        <f>IFERROR(weekly_deaths_location_cause_and_excess_deaths_home_non_institution[[#This Row],[Cancer deaths]]-weekly_deaths_location_cause_and_excess_deaths_home_non_institution[[#This Row],[Cancer five year average]],"")</f>
        <v>17</v>
      </c>
      <c r="J145" s="53">
        <v>13</v>
      </c>
      <c r="K145" s="53">
        <v>11</v>
      </c>
      <c r="L145" s="53">
        <f>IFERROR(weekly_deaths_location_cause_and_excess_deaths_home_non_institution[[#This Row],[Dementia / Alzhemier''s deaths]]-weekly_deaths_location_cause_and_excess_deaths_home_non_institution[[#This Row],[Dementia / Alzheimer''s five year average]],"")</f>
        <v>2</v>
      </c>
      <c r="M145" s="24">
        <v>99</v>
      </c>
      <c r="N145" s="24">
        <v>101</v>
      </c>
      <c r="O145" s="24">
        <f>IFERROR(weekly_deaths_location_cause_and_excess_deaths_home_non_institution[[#This Row],[Circulatory deaths]]-weekly_deaths_location_cause_and_excess_deaths_home_non_institution[[#This Row],[Circulatory five year average]],"")</f>
        <v>-2</v>
      </c>
      <c r="P145" s="24">
        <v>24</v>
      </c>
      <c r="Q145" s="24">
        <v>22</v>
      </c>
      <c r="R145" s="24">
        <f>IFERROR(weekly_deaths_location_cause_and_excess_deaths_home_non_institution[[#This Row],[Respiratory deaths]]-weekly_deaths_location_cause_and_excess_deaths_home_non_institution[[#This Row],[Respiratory five year average]],"")</f>
        <v>2</v>
      </c>
      <c r="S145" s="24">
        <v>8</v>
      </c>
      <c r="T145" s="24">
        <v>94</v>
      </c>
      <c r="U145" s="53">
        <v>82</v>
      </c>
      <c r="V145" s="24">
        <f>IFERROR(weekly_deaths_location_cause_and_excess_deaths_home_non_institution[[#This Row],[Other causes]]-weekly_deaths_location_cause_and_excess_deaths_home_non_institution[[#This Row],[Other causes five year average]],"")</f>
        <v>12</v>
      </c>
    </row>
    <row r="146" spans="1:22" x14ac:dyDescent="0.35">
      <c r="A146" s="14">
        <v>2022</v>
      </c>
      <c r="B146" s="14">
        <v>30</v>
      </c>
      <c r="C146" s="15">
        <v>44767</v>
      </c>
      <c r="D146" s="57">
        <v>359</v>
      </c>
      <c r="E146" s="53">
        <v>293</v>
      </c>
      <c r="F146" s="53">
        <f>IFERROR(weekly_deaths_location_cause_and_excess_deaths_home_non_institution[[#This Row],[All causes]]-weekly_deaths_location_cause_and_excess_deaths_home_non_institution[[#This Row],[All causes five year average]],"")</f>
        <v>66</v>
      </c>
      <c r="G146" s="53">
        <v>93</v>
      </c>
      <c r="H146" s="53">
        <v>90</v>
      </c>
      <c r="I146" s="53">
        <f>IFERROR(weekly_deaths_location_cause_and_excess_deaths_home_non_institution[[#This Row],[Cancer deaths]]-weekly_deaths_location_cause_and_excess_deaths_home_non_institution[[#This Row],[Cancer five year average]],"")</f>
        <v>3</v>
      </c>
      <c r="J146" s="53">
        <v>20</v>
      </c>
      <c r="K146" s="53">
        <v>13</v>
      </c>
      <c r="L146" s="53">
        <f>IFERROR(weekly_deaths_location_cause_and_excess_deaths_home_non_institution[[#This Row],[Dementia / Alzhemier''s deaths]]-weekly_deaths_location_cause_and_excess_deaths_home_non_institution[[#This Row],[Dementia / Alzheimer''s five year average]],"")</f>
        <v>7</v>
      </c>
      <c r="M146" s="24">
        <v>119</v>
      </c>
      <c r="N146" s="24">
        <v>90</v>
      </c>
      <c r="O146" s="24">
        <f>IFERROR(weekly_deaths_location_cause_and_excess_deaths_home_non_institution[[#This Row],[Circulatory deaths]]-weekly_deaths_location_cause_and_excess_deaths_home_non_institution[[#This Row],[Circulatory five year average]],"")</f>
        <v>29</v>
      </c>
      <c r="P146" s="24">
        <v>20</v>
      </c>
      <c r="Q146" s="24">
        <v>18</v>
      </c>
      <c r="R146" s="24">
        <f>IFERROR(weekly_deaths_location_cause_and_excess_deaths_home_non_institution[[#This Row],[Respiratory deaths]]-weekly_deaths_location_cause_and_excess_deaths_home_non_institution[[#This Row],[Respiratory five year average]],"")</f>
        <v>2</v>
      </c>
      <c r="S146" s="24">
        <v>6</v>
      </c>
      <c r="T146" s="24">
        <v>101</v>
      </c>
      <c r="U146" s="53">
        <v>82</v>
      </c>
      <c r="V146" s="24">
        <f>IFERROR(weekly_deaths_location_cause_and_excess_deaths_home_non_institution[[#This Row],[Other causes]]-weekly_deaths_location_cause_and_excess_deaths_home_non_institution[[#This Row],[Other causes five year average]],"")</f>
        <v>19</v>
      </c>
    </row>
    <row r="147" spans="1:22" x14ac:dyDescent="0.35">
      <c r="A147" s="14">
        <v>2022</v>
      </c>
      <c r="B147" s="14">
        <v>31</v>
      </c>
      <c r="C147" s="15">
        <v>44774</v>
      </c>
      <c r="D147" s="57">
        <v>383</v>
      </c>
      <c r="E147" s="53">
        <v>295</v>
      </c>
      <c r="F147" s="53">
        <f>IFERROR(weekly_deaths_location_cause_and_excess_deaths_home_non_institution[[#This Row],[All causes]]-weekly_deaths_location_cause_and_excess_deaths_home_non_institution[[#This Row],[All causes five year average]],"")</f>
        <v>88</v>
      </c>
      <c r="G147" s="53">
        <v>105</v>
      </c>
      <c r="H147" s="53">
        <v>100</v>
      </c>
      <c r="I147" s="53">
        <f>IFERROR(weekly_deaths_location_cause_and_excess_deaths_home_non_institution[[#This Row],[Cancer deaths]]-weekly_deaths_location_cause_and_excess_deaths_home_non_institution[[#This Row],[Cancer five year average]],"")</f>
        <v>5</v>
      </c>
      <c r="J147" s="53">
        <v>23</v>
      </c>
      <c r="K147" s="53">
        <v>10</v>
      </c>
      <c r="L147" s="53">
        <f>IFERROR(weekly_deaths_location_cause_and_excess_deaths_home_non_institution[[#This Row],[Dementia / Alzhemier''s deaths]]-weekly_deaths_location_cause_and_excess_deaths_home_non_institution[[#This Row],[Dementia / Alzheimer''s five year average]],"")</f>
        <v>13</v>
      </c>
      <c r="M147" s="24">
        <v>118</v>
      </c>
      <c r="N147" s="24">
        <v>100</v>
      </c>
      <c r="O147" s="24">
        <f>IFERROR(weekly_deaths_location_cause_and_excess_deaths_home_non_institution[[#This Row],[Circulatory deaths]]-weekly_deaths_location_cause_and_excess_deaths_home_non_institution[[#This Row],[Circulatory five year average]],"")</f>
        <v>18</v>
      </c>
      <c r="P147" s="24">
        <v>30</v>
      </c>
      <c r="Q147" s="24">
        <v>24</v>
      </c>
      <c r="R147" s="24">
        <f>IFERROR(weekly_deaths_location_cause_and_excess_deaths_home_non_institution[[#This Row],[Respiratory deaths]]-weekly_deaths_location_cause_and_excess_deaths_home_non_institution[[#This Row],[Respiratory five year average]],"")</f>
        <v>6</v>
      </c>
      <c r="S147" s="24">
        <v>3</v>
      </c>
      <c r="T147" s="24">
        <v>104</v>
      </c>
      <c r="U147" s="53">
        <v>78</v>
      </c>
      <c r="V147" s="24">
        <f>IFERROR(weekly_deaths_location_cause_and_excess_deaths_home_non_institution[[#This Row],[Other causes]]-weekly_deaths_location_cause_and_excess_deaths_home_non_institution[[#This Row],[Other causes five year average]],"")</f>
        <v>26</v>
      </c>
    </row>
    <row r="148" spans="1:22" x14ac:dyDescent="0.35">
      <c r="A148" s="14">
        <v>2022</v>
      </c>
      <c r="B148" s="14">
        <v>32</v>
      </c>
      <c r="C148" s="15">
        <v>44781</v>
      </c>
      <c r="D148" s="57">
        <v>337</v>
      </c>
      <c r="E148" s="53">
        <v>308</v>
      </c>
      <c r="F148" s="53">
        <f>IFERROR(weekly_deaths_location_cause_and_excess_deaths_home_non_institution[[#This Row],[All causes]]-weekly_deaths_location_cause_and_excess_deaths_home_non_institution[[#This Row],[All causes five year average]],"")</f>
        <v>29</v>
      </c>
      <c r="G148" s="53">
        <v>112</v>
      </c>
      <c r="H148" s="53">
        <v>98</v>
      </c>
      <c r="I148" s="53">
        <f>IFERROR(weekly_deaths_location_cause_and_excess_deaths_home_non_institution[[#This Row],[Cancer deaths]]-weekly_deaths_location_cause_and_excess_deaths_home_non_institution[[#This Row],[Cancer five year average]],"")</f>
        <v>14</v>
      </c>
      <c r="J148" s="53">
        <v>12</v>
      </c>
      <c r="K148" s="53">
        <v>13</v>
      </c>
      <c r="L148" s="53">
        <f>IFERROR(weekly_deaths_location_cause_and_excess_deaths_home_non_institution[[#This Row],[Dementia / Alzhemier''s deaths]]-weekly_deaths_location_cause_and_excess_deaths_home_non_institution[[#This Row],[Dementia / Alzheimer''s five year average]],"")</f>
        <v>-1</v>
      </c>
      <c r="M148" s="24">
        <v>109</v>
      </c>
      <c r="N148" s="24">
        <v>98</v>
      </c>
      <c r="O148" s="24">
        <f>IFERROR(weekly_deaths_location_cause_and_excess_deaths_home_non_institution[[#This Row],[Circulatory deaths]]-weekly_deaths_location_cause_and_excess_deaths_home_non_institution[[#This Row],[Circulatory five year average]],"")</f>
        <v>11</v>
      </c>
      <c r="P148" s="24">
        <v>30</v>
      </c>
      <c r="Q148" s="24">
        <v>23</v>
      </c>
      <c r="R148" s="24">
        <f>IFERROR(weekly_deaths_location_cause_and_excess_deaths_home_non_institution[[#This Row],[Respiratory deaths]]-weekly_deaths_location_cause_and_excess_deaths_home_non_institution[[#This Row],[Respiratory five year average]],"")</f>
        <v>7</v>
      </c>
      <c r="S148" s="24">
        <v>3</v>
      </c>
      <c r="T148" s="24">
        <v>71</v>
      </c>
      <c r="U148" s="53">
        <v>90</v>
      </c>
      <c r="V148" s="24">
        <f>IFERROR(weekly_deaths_location_cause_and_excess_deaths_home_non_institution[[#This Row],[Other causes]]-weekly_deaths_location_cause_and_excess_deaths_home_non_institution[[#This Row],[Other causes five year average]],"")</f>
        <v>-19</v>
      </c>
    </row>
    <row r="149" spans="1:22" x14ac:dyDescent="0.35">
      <c r="A149" s="14">
        <v>2022</v>
      </c>
      <c r="B149" s="14">
        <v>33</v>
      </c>
      <c r="C149" s="15">
        <v>44788</v>
      </c>
      <c r="D149" s="57">
        <v>383</v>
      </c>
      <c r="E149" s="53">
        <v>301</v>
      </c>
      <c r="F149" s="53">
        <f>IFERROR(weekly_deaths_location_cause_and_excess_deaths_home_non_institution[[#This Row],[All causes]]-weekly_deaths_location_cause_and_excess_deaths_home_non_institution[[#This Row],[All causes five year average]],"")</f>
        <v>82</v>
      </c>
      <c r="G149" s="53">
        <v>137</v>
      </c>
      <c r="H149" s="53">
        <v>98</v>
      </c>
      <c r="I149" s="53">
        <f>IFERROR(weekly_deaths_location_cause_and_excess_deaths_home_non_institution[[#This Row],[Cancer deaths]]-weekly_deaths_location_cause_and_excess_deaths_home_non_institution[[#This Row],[Cancer five year average]],"")</f>
        <v>39</v>
      </c>
      <c r="J149" s="53">
        <v>15</v>
      </c>
      <c r="K149" s="53">
        <v>12</v>
      </c>
      <c r="L149" s="53">
        <f>IFERROR(weekly_deaths_location_cause_and_excess_deaths_home_non_institution[[#This Row],[Dementia / Alzhemier''s deaths]]-weekly_deaths_location_cause_and_excess_deaths_home_non_institution[[#This Row],[Dementia / Alzheimer''s five year average]],"")</f>
        <v>3</v>
      </c>
      <c r="M149" s="24">
        <v>115</v>
      </c>
      <c r="N149" s="24">
        <v>98</v>
      </c>
      <c r="O149" s="24">
        <f>IFERROR(weekly_deaths_location_cause_and_excess_deaths_home_non_institution[[#This Row],[Circulatory deaths]]-weekly_deaths_location_cause_and_excess_deaths_home_non_institution[[#This Row],[Circulatory five year average]],"")</f>
        <v>17</v>
      </c>
      <c r="P149" s="24">
        <v>25</v>
      </c>
      <c r="Q149" s="24">
        <v>19</v>
      </c>
      <c r="R149" s="24">
        <f>IFERROR(weekly_deaths_location_cause_and_excess_deaths_home_non_institution[[#This Row],[Respiratory deaths]]-weekly_deaths_location_cause_and_excess_deaths_home_non_institution[[#This Row],[Respiratory five year average]],"")</f>
        <v>6</v>
      </c>
      <c r="S149" s="24">
        <v>3</v>
      </c>
      <c r="T149" s="24">
        <v>88</v>
      </c>
      <c r="U149" s="53">
        <v>81</v>
      </c>
      <c r="V149" s="24">
        <f>IFERROR(weekly_deaths_location_cause_and_excess_deaths_home_non_institution[[#This Row],[Other causes]]-weekly_deaths_location_cause_and_excess_deaths_home_non_institution[[#This Row],[Other causes five year average]],"")</f>
        <v>7</v>
      </c>
    </row>
    <row r="150" spans="1:22" x14ac:dyDescent="0.35">
      <c r="A150" s="14">
        <v>2022</v>
      </c>
      <c r="B150" s="14">
        <v>34</v>
      </c>
      <c r="C150" s="15">
        <v>44795</v>
      </c>
      <c r="D150" s="57">
        <v>357</v>
      </c>
      <c r="E150" s="53">
        <v>306</v>
      </c>
      <c r="F150" s="53">
        <f>IFERROR(weekly_deaths_location_cause_and_excess_deaths_home_non_institution[[#This Row],[All causes]]-weekly_deaths_location_cause_and_excess_deaths_home_non_institution[[#This Row],[All causes five year average]],"")</f>
        <v>51</v>
      </c>
      <c r="G150" s="53">
        <v>121</v>
      </c>
      <c r="H150" s="53">
        <v>104</v>
      </c>
      <c r="I150" s="53">
        <f>IFERROR(weekly_deaths_location_cause_and_excess_deaths_home_non_institution[[#This Row],[Cancer deaths]]-weekly_deaths_location_cause_and_excess_deaths_home_non_institution[[#This Row],[Cancer five year average]],"")</f>
        <v>17</v>
      </c>
      <c r="J150" s="53">
        <v>12</v>
      </c>
      <c r="K150" s="53">
        <v>10</v>
      </c>
      <c r="L150" s="53">
        <f>IFERROR(weekly_deaths_location_cause_and_excess_deaths_home_non_institution[[#This Row],[Dementia / Alzhemier''s deaths]]-weekly_deaths_location_cause_and_excess_deaths_home_non_institution[[#This Row],[Dementia / Alzheimer''s five year average]],"")</f>
        <v>2</v>
      </c>
      <c r="M150" s="24">
        <v>111</v>
      </c>
      <c r="N150" s="24">
        <v>104</v>
      </c>
      <c r="O150" s="24">
        <f>IFERROR(weekly_deaths_location_cause_and_excess_deaths_home_non_institution[[#This Row],[Circulatory deaths]]-weekly_deaths_location_cause_and_excess_deaths_home_non_institution[[#This Row],[Circulatory five year average]],"")</f>
        <v>7</v>
      </c>
      <c r="P150" s="24">
        <v>29</v>
      </c>
      <c r="Q150" s="24">
        <v>22</v>
      </c>
      <c r="R150" s="24">
        <f>IFERROR(weekly_deaths_location_cause_and_excess_deaths_home_non_institution[[#This Row],[Respiratory deaths]]-weekly_deaths_location_cause_and_excess_deaths_home_non_institution[[#This Row],[Respiratory five year average]],"")</f>
        <v>7</v>
      </c>
      <c r="S150" s="24">
        <v>4</v>
      </c>
      <c r="T150" s="24">
        <v>80</v>
      </c>
      <c r="U150" s="53">
        <v>76</v>
      </c>
      <c r="V150" s="24">
        <f>IFERROR(weekly_deaths_location_cause_and_excess_deaths_home_non_institution[[#This Row],[Other causes]]-weekly_deaths_location_cause_and_excess_deaths_home_non_institution[[#This Row],[Other causes five year average]],"")</f>
        <v>4</v>
      </c>
    </row>
    <row r="151" spans="1:22" x14ac:dyDescent="0.35">
      <c r="A151" s="14">
        <v>2022</v>
      </c>
      <c r="B151" s="14">
        <v>35</v>
      </c>
      <c r="C151" s="15">
        <v>44802</v>
      </c>
      <c r="D151" s="57">
        <v>319</v>
      </c>
      <c r="E151" s="53">
        <v>300</v>
      </c>
      <c r="F151" s="53">
        <f>IFERROR(weekly_deaths_location_cause_and_excess_deaths_home_non_institution[[#This Row],[All causes]]-weekly_deaths_location_cause_and_excess_deaths_home_non_institution[[#This Row],[All causes five year average]],"")</f>
        <v>19</v>
      </c>
      <c r="G151" s="53">
        <v>101</v>
      </c>
      <c r="H151" s="53">
        <v>105</v>
      </c>
      <c r="I151" s="53">
        <f>IFERROR(weekly_deaths_location_cause_and_excess_deaths_home_non_institution[[#This Row],[Cancer deaths]]-weekly_deaths_location_cause_and_excess_deaths_home_non_institution[[#This Row],[Cancer five year average]],"")</f>
        <v>-4</v>
      </c>
      <c r="J151" s="53">
        <v>15</v>
      </c>
      <c r="K151" s="53">
        <v>11</v>
      </c>
      <c r="L151" s="53">
        <f>IFERROR(weekly_deaths_location_cause_and_excess_deaths_home_non_institution[[#This Row],[Dementia / Alzhemier''s deaths]]-weekly_deaths_location_cause_and_excess_deaths_home_non_institution[[#This Row],[Dementia / Alzheimer''s five year average]],"")</f>
        <v>4</v>
      </c>
      <c r="M151" s="24">
        <v>96</v>
      </c>
      <c r="N151" s="24">
        <v>105</v>
      </c>
      <c r="O151" s="24">
        <f>IFERROR(weekly_deaths_location_cause_and_excess_deaths_home_non_institution[[#This Row],[Circulatory deaths]]-weekly_deaths_location_cause_and_excess_deaths_home_non_institution[[#This Row],[Circulatory five year average]],"")</f>
        <v>-9</v>
      </c>
      <c r="P151" s="24">
        <v>25</v>
      </c>
      <c r="Q151" s="24">
        <v>23</v>
      </c>
      <c r="R151" s="24">
        <f>IFERROR(weekly_deaths_location_cause_and_excess_deaths_home_non_institution[[#This Row],[Respiratory deaths]]-weekly_deaths_location_cause_and_excess_deaths_home_non_institution[[#This Row],[Respiratory five year average]],"")</f>
        <v>2</v>
      </c>
      <c r="S151" s="24">
        <v>1</v>
      </c>
      <c r="T151" s="24">
        <v>81</v>
      </c>
      <c r="U151" s="53">
        <v>72</v>
      </c>
      <c r="V151" s="24">
        <f>IFERROR(weekly_deaths_location_cause_and_excess_deaths_home_non_institution[[#This Row],[Other causes]]-weekly_deaths_location_cause_and_excess_deaths_home_non_institution[[#This Row],[Other causes five year average]],"")</f>
        <v>9</v>
      </c>
    </row>
    <row r="152" spans="1:22" x14ac:dyDescent="0.35">
      <c r="A152" s="14">
        <v>2022</v>
      </c>
      <c r="B152" s="14">
        <v>36</v>
      </c>
      <c r="C152" s="15">
        <v>44809</v>
      </c>
      <c r="D152" s="57">
        <v>378</v>
      </c>
      <c r="E152" s="53">
        <v>284</v>
      </c>
      <c r="F152" s="53">
        <f>IFERROR(weekly_deaths_location_cause_and_excess_deaths_home_non_institution[[#This Row],[All causes]]-weekly_deaths_location_cause_and_excess_deaths_home_non_institution[[#This Row],[All causes five year average]],"")</f>
        <v>94</v>
      </c>
      <c r="G152" s="53">
        <v>112</v>
      </c>
      <c r="H152" s="53">
        <v>90</v>
      </c>
      <c r="I152" s="53">
        <f>IFERROR(weekly_deaths_location_cause_and_excess_deaths_home_non_institution[[#This Row],[Cancer deaths]]-weekly_deaths_location_cause_and_excess_deaths_home_non_institution[[#This Row],[Cancer five year average]],"")</f>
        <v>22</v>
      </c>
      <c r="J152" s="53">
        <v>15</v>
      </c>
      <c r="K152" s="53">
        <v>9</v>
      </c>
      <c r="L152" s="53">
        <f>IFERROR(weekly_deaths_location_cause_and_excess_deaths_home_non_institution[[#This Row],[Dementia / Alzhemier''s deaths]]-weekly_deaths_location_cause_and_excess_deaths_home_non_institution[[#This Row],[Dementia / Alzheimer''s five year average]],"")</f>
        <v>6</v>
      </c>
      <c r="M152" s="24">
        <v>127</v>
      </c>
      <c r="N152" s="24">
        <v>90</v>
      </c>
      <c r="O152" s="24">
        <f>IFERROR(weekly_deaths_location_cause_and_excess_deaths_home_non_institution[[#This Row],[Circulatory deaths]]-weekly_deaths_location_cause_and_excess_deaths_home_non_institution[[#This Row],[Circulatory five year average]],"")</f>
        <v>37</v>
      </c>
      <c r="P152" s="24">
        <v>24</v>
      </c>
      <c r="Q152" s="24">
        <v>23</v>
      </c>
      <c r="R152" s="24">
        <f>IFERROR(weekly_deaths_location_cause_and_excess_deaths_home_non_institution[[#This Row],[Respiratory deaths]]-weekly_deaths_location_cause_and_excess_deaths_home_non_institution[[#This Row],[Respiratory five year average]],"")</f>
        <v>1</v>
      </c>
      <c r="S152" s="24">
        <v>1</v>
      </c>
      <c r="T152" s="24">
        <v>99</v>
      </c>
      <c r="U152" s="53">
        <v>82</v>
      </c>
      <c r="V152" s="24">
        <f>IFERROR(weekly_deaths_location_cause_and_excess_deaths_home_non_institution[[#This Row],[Other causes]]-weekly_deaths_location_cause_and_excess_deaths_home_non_institution[[#This Row],[Other causes five year average]],"")</f>
        <v>17</v>
      </c>
    </row>
    <row r="153" spans="1:22" x14ac:dyDescent="0.35">
      <c r="A153" s="14">
        <v>2022</v>
      </c>
      <c r="B153" s="14">
        <v>37</v>
      </c>
      <c r="C153" s="15">
        <v>44816</v>
      </c>
      <c r="D153" s="57">
        <v>375</v>
      </c>
      <c r="E153" s="53">
        <v>307</v>
      </c>
      <c r="F153" s="53">
        <f>IFERROR(weekly_deaths_location_cause_and_excess_deaths_home_non_institution[[#This Row],[All causes]]-weekly_deaths_location_cause_and_excess_deaths_home_non_institution[[#This Row],[All causes five year average]],"")</f>
        <v>68</v>
      </c>
      <c r="G153" s="53">
        <v>124</v>
      </c>
      <c r="H153" s="53">
        <v>102</v>
      </c>
      <c r="I153" s="53">
        <f>IFERROR(weekly_deaths_location_cause_and_excess_deaths_home_non_institution[[#This Row],[Cancer deaths]]-weekly_deaths_location_cause_and_excess_deaths_home_non_institution[[#This Row],[Cancer five year average]],"")</f>
        <v>22</v>
      </c>
      <c r="J153" s="53">
        <v>17</v>
      </c>
      <c r="K153" s="53">
        <v>12</v>
      </c>
      <c r="L153" s="53">
        <f>IFERROR(weekly_deaths_location_cause_and_excess_deaths_home_non_institution[[#This Row],[Dementia / Alzhemier''s deaths]]-weekly_deaths_location_cause_and_excess_deaths_home_non_institution[[#This Row],[Dementia / Alzheimer''s five year average]],"")</f>
        <v>5</v>
      </c>
      <c r="M153" s="24">
        <v>116</v>
      </c>
      <c r="N153" s="24">
        <v>102</v>
      </c>
      <c r="O153" s="24">
        <f>IFERROR(weekly_deaths_location_cause_and_excess_deaths_home_non_institution[[#This Row],[Circulatory deaths]]-weekly_deaths_location_cause_and_excess_deaths_home_non_institution[[#This Row],[Circulatory five year average]],"")</f>
        <v>14</v>
      </c>
      <c r="P153" s="24">
        <v>26</v>
      </c>
      <c r="Q153" s="24">
        <v>24</v>
      </c>
      <c r="R153" s="24">
        <f>IFERROR(weekly_deaths_location_cause_and_excess_deaths_home_non_institution[[#This Row],[Respiratory deaths]]-weekly_deaths_location_cause_and_excess_deaths_home_non_institution[[#This Row],[Respiratory five year average]],"")</f>
        <v>2</v>
      </c>
      <c r="S153" s="24">
        <v>1</v>
      </c>
      <c r="T153" s="24">
        <v>91</v>
      </c>
      <c r="U153" s="53">
        <v>79</v>
      </c>
      <c r="V153" s="24">
        <f>IFERROR(weekly_deaths_location_cause_and_excess_deaths_home_non_institution[[#This Row],[Other causes]]-weekly_deaths_location_cause_and_excess_deaths_home_non_institution[[#This Row],[Other causes five year average]],"")</f>
        <v>12</v>
      </c>
    </row>
    <row r="154" spans="1:22" x14ac:dyDescent="0.35">
      <c r="A154" s="14">
        <v>2022</v>
      </c>
      <c r="B154" s="14">
        <v>38</v>
      </c>
      <c r="C154" s="15">
        <v>44823</v>
      </c>
      <c r="D154" s="57">
        <v>298</v>
      </c>
      <c r="E154" s="53">
        <v>300</v>
      </c>
      <c r="F154" s="53">
        <f>IFERROR(weekly_deaths_location_cause_and_excess_deaths_home_non_institution[[#This Row],[All causes]]-weekly_deaths_location_cause_and_excess_deaths_home_non_institution[[#This Row],[All causes five year average]],"")</f>
        <v>-2</v>
      </c>
      <c r="G154" s="53">
        <v>93</v>
      </c>
      <c r="H154" s="53">
        <v>98</v>
      </c>
      <c r="I154" s="53">
        <f>IFERROR(weekly_deaths_location_cause_and_excess_deaths_home_non_institution[[#This Row],[Cancer deaths]]-weekly_deaths_location_cause_and_excess_deaths_home_non_institution[[#This Row],[Cancer five year average]],"")</f>
        <v>-5</v>
      </c>
      <c r="J154" s="53">
        <v>8</v>
      </c>
      <c r="K154" s="53">
        <v>12</v>
      </c>
      <c r="L154" s="53">
        <f>IFERROR(weekly_deaths_location_cause_and_excess_deaths_home_non_institution[[#This Row],[Dementia / Alzhemier''s deaths]]-weekly_deaths_location_cause_and_excess_deaths_home_non_institution[[#This Row],[Dementia / Alzheimer''s five year average]],"")</f>
        <v>-4</v>
      </c>
      <c r="M154" s="24">
        <v>89</v>
      </c>
      <c r="N154" s="24">
        <v>98</v>
      </c>
      <c r="O154" s="24">
        <f>IFERROR(weekly_deaths_location_cause_and_excess_deaths_home_non_institution[[#This Row],[Circulatory deaths]]-weekly_deaths_location_cause_and_excess_deaths_home_non_institution[[#This Row],[Circulatory five year average]],"")</f>
        <v>-9</v>
      </c>
      <c r="P154" s="24">
        <v>31</v>
      </c>
      <c r="Q154" s="24">
        <v>22</v>
      </c>
      <c r="R154" s="24">
        <f>IFERROR(weekly_deaths_location_cause_and_excess_deaths_home_non_institution[[#This Row],[Respiratory deaths]]-weekly_deaths_location_cause_and_excess_deaths_home_non_institution[[#This Row],[Respiratory five year average]],"")</f>
        <v>9</v>
      </c>
      <c r="S154" s="24">
        <v>0</v>
      </c>
      <c r="T154" s="24">
        <v>77</v>
      </c>
      <c r="U154" s="53">
        <v>80</v>
      </c>
      <c r="V154" s="24">
        <f>IFERROR(weekly_deaths_location_cause_and_excess_deaths_home_non_institution[[#This Row],[Other causes]]-weekly_deaths_location_cause_and_excess_deaths_home_non_institution[[#This Row],[Other causes five year average]],"")</f>
        <v>-3</v>
      </c>
    </row>
    <row r="155" spans="1:22" x14ac:dyDescent="0.35">
      <c r="A155" s="14">
        <v>2022</v>
      </c>
      <c r="B155" s="14">
        <v>39</v>
      </c>
      <c r="C155" s="15">
        <v>44830</v>
      </c>
      <c r="D155" s="57">
        <v>405</v>
      </c>
      <c r="E155" s="53">
        <v>299</v>
      </c>
      <c r="F155" s="53">
        <f>IFERROR(weekly_deaths_location_cause_and_excess_deaths_home_non_institution[[#This Row],[All causes]]-weekly_deaths_location_cause_and_excess_deaths_home_non_institution[[#This Row],[All causes five year average]],"")</f>
        <v>106</v>
      </c>
      <c r="G155" s="53">
        <v>127</v>
      </c>
      <c r="H155" s="53">
        <v>97</v>
      </c>
      <c r="I155" s="53">
        <f>IFERROR(weekly_deaths_location_cause_and_excess_deaths_home_non_institution[[#This Row],[Cancer deaths]]-weekly_deaths_location_cause_and_excess_deaths_home_non_institution[[#This Row],[Cancer five year average]],"")</f>
        <v>30</v>
      </c>
      <c r="J155" s="53">
        <v>17</v>
      </c>
      <c r="K155" s="53">
        <v>10</v>
      </c>
      <c r="L155" s="53">
        <f>IFERROR(weekly_deaths_location_cause_and_excess_deaths_home_non_institution[[#This Row],[Dementia / Alzhemier''s deaths]]-weekly_deaths_location_cause_and_excess_deaths_home_non_institution[[#This Row],[Dementia / Alzheimer''s five year average]],"")</f>
        <v>7</v>
      </c>
      <c r="M155" s="24">
        <v>129</v>
      </c>
      <c r="N155" s="24">
        <v>97</v>
      </c>
      <c r="O155" s="24">
        <f>IFERROR(weekly_deaths_location_cause_and_excess_deaths_home_non_institution[[#This Row],[Circulatory deaths]]-weekly_deaths_location_cause_and_excess_deaths_home_non_institution[[#This Row],[Circulatory five year average]],"")</f>
        <v>32</v>
      </c>
      <c r="P155" s="24">
        <v>33</v>
      </c>
      <c r="Q155" s="24">
        <v>21</v>
      </c>
      <c r="R155" s="24">
        <f>IFERROR(weekly_deaths_location_cause_and_excess_deaths_home_non_institution[[#This Row],[Respiratory deaths]]-weekly_deaths_location_cause_and_excess_deaths_home_non_institution[[#This Row],[Respiratory five year average]],"")</f>
        <v>12</v>
      </c>
      <c r="S155" s="24">
        <v>1</v>
      </c>
      <c r="T155" s="24">
        <v>98</v>
      </c>
      <c r="U155" s="53">
        <v>85</v>
      </c>
      <c r="V155" s="24">
        <f>IFERROR(weekly_deaths_location_cause_and_excess_deaths_home_non_institution[[#This Row],[Other causes]]-weekly_deaths_location_cause_and_excess_deaths_home_non_institution[[#This Row],[Other causes five year average]],"")</f>
        <v>13</v>
      </c>
    </row>
    <row r="156" spans="1:22" x14ac:dyDescent="0.35">
      <c r="A156" s="14">
        <v>2022</v>
      </c>
      <c r="B156" s="14">
        <v>40</v>
      </c>
      <c r="C156" s="15">
        <v>44837</v>
      </c>
      <c r="D156" s="57">
        <v>386</v>
      </c>
      <c r="E156" s="53">
        <v>317</v>
      </c>
      <c r="F156" s="53">
        <f>IFERROR(weekly_deaths_location_cause_and_excess_deaths_home_non_institution[[#This Row],[All causes]]-weekly_deaths_location_cause_and_excess_deaths_home_non_institution[[#This Row],[All causes five year average]],"")</f>
        <v>69</v>
      </c>
      <c r="G156" s="53">
        <v>109</v>
      </c>
      <c r="H156" s="53">
        <v>105</v>
      </c>
      <c r="I156" s="53">
        <f>IFERROR(weekly_deaths_location_cause_and_excess_deaths_home_non_institution[[#This Row],[Cancer deaths]]-weekly_deaths_location_cause_and_excess_deaths_home_non_institution[[#This Row],[Cancer five year average]],"")</f>
        <v>4</v>
      </c>
      <c r="J156" s="53">
        <v>18</v>
      </c>
      <c r="K156" s="53">
        <v>12</v>
      </c>
      <c r="L156" s="53">
        <f>IFERROR(weekly_deaths_location_cause_and_excess_deaths_home_non_institution[[#This Row],[Dementia / Alzhemier''s deaths]]-weekly_deaths_location_cause_and_excess_deaths_home_non_institution[[#This Row],[Dementia / Alzheimer''s five year average]],"")</f>
        <v>6</v>
      </c>
      <c r="M156" s="24">
        <v>118</v>
      </c>
      <c r="N156" s="24">
        <v>105</v>
      </c>
      <c r="O156" s="24">
        <f>IFERROR(weekly_deaths_location_cause_and_excess_deaths_home_non_institution[[#This Row],[Circulatory deaths]]-weekly_deaths_location_cause_and_excess_deaths_home_non_institution[[#This Row],[Circulatory five year average]],"")</f>
        <v>13</v>
      </c>
      <c r="P156" s="24">
        <v>34</v>
      </c>
      <c r="Q156" s="24">
        <v>23</v>
      </c>
      <c r="R156" s="24">
        <f>IFERROR(weekly_deaths_location_cause_and_excess_deaths_home_non_institution[[#This Row],[Respiratory deaths]]-weekly_deaths_location_cause_and_excess_deaths_home_non_institution[[#This Row],[Respiratory five year average]],"")</f>
        <v>11</v>
      </c>
      <c r="S156" s="24">
        <v>2</v>
      </c>
      <c r="T156" s="24">
        <v>105</v>
      </c>
      <c r="U156" s="53">
        <v>82</v>
      </c>
      <c r="V156" s="24">
        <f>IFERROR(weekly_deaths_location_cause_and_excess_deaths_home_non_institution[[#This Row],[Other causes]]-weekly_deaths_location_cause_and_excess_deaths_home_non_institution[[#This Row],[Other causes five year average]],"")</f>
        <v>23</v>
      </c>
    </row>
    <row r="157" spans="1:22" x14ac:dyDescent="0.35">
      <c r="A157" s="14">
        <v>2022</v>
      </c>
      <c r="B157" s="14">
        <v>41</v>
      </c>
      <c r="C157" s="15">
        <v>44844</v>
      </c>
      <c r="D157" s="57">
        <v>382</v>
      </c>
      <c r="E157" s="53">
        <v>304</v>
      </c>
      <c r="F157" s="53">
        <f>IFERROR(weekly_deaths_location_cause_and_excess_deaths_home_non_institution[[#This Row],[All causes]]-weekly_deaths_location_cause_and_excess_deaths_home_non_institution[[#This Row],[All causes five year average]],"")</f>
        <v>78</v>
      </c>
      <c r="G157" s="53">
        <v>122</v>
      </c>
      <c r="H157" s="53">
        <v>104</v>
      </c>
      <c r="I157" s="53">
        <f>IFERROR(weekly_deaths_location_cause_and_excess_deaths_home_non_institution[[#This Row],[Cancer deaths]]-weekly_deaths_location_cause_and_excess_deaths_home_non_institution[[#This Row],[Cancer five year average]],"")</f>
        <v>18</v>
      </c>
      <c r="J157" s="53">
        <v>16</v>
      </c>
      <c r="K157" s="53">
        <v>13</v>
      </c>
      <c r="L157" s="53">
        <f>IFERROR(weekly_deaths_location_cause_and_excess_deaths_home_non_institution[[#This Row],[Dementia / Alzhemier''s deaths]]-weekly_deaths_location_cause_and_excess_deaths_home_non_institution[[#This Row],[Dementia / Alzheimer''s five year average]],"")</f>
        <v>3</v>
      </c>
      <c r="M157" s="24">
        <v>123</v>
      </c>
      <c r="N157" s="24">
        <v>104</v>
      </c>
      <c r="O157" s="24">
        <f>IFERROR(weekly_deaths_location_cause_and_excess_deaths_home_non_institution[[#This Row],[Circulatory deaths]]-weekly_deaths_location_cause_and_excess_deaths_home_non_institution[[#This Row],[Circulatory five year average]],"")</f>
        <v>19</v>
      </c>
      <c r="P157" s="24">
        <v>34</v>
      </c>
      <c r="Q157" s="24">
        <v>18</v>
      </c>
      <c r="R157" s="24">
        <f>IFERROR(weekly_deaths_location_cause_and_excess_deaths_home_non_institution[[#This Row],[Respiratory deaths]]-weekly_deaths_location_cause_and_excess_deaths_home_non_institution[[#This Row],[Respiratory five year average]],"")</f>
        <v>16</v>
      </c>
      <c r="S157" s="24">
        <v>2</v>
      </c>
      <c r="T157" s="24">
        <v>85</v>
      </c>
      <c r="U157" s="53">
        <v>75</v>
      </c>
      <c r="V157" s="24">
        <f>IFERROR(weekly_deaths_location_cause_and_excess_deaths_home_non_institution[[#This Row],[Other causes]]-weekly_deaths_location_cause_and_excess_deaths_home_non_institution[[#This Row],[Other causes five year average]],"")</f>
        <v>10</v>
      </c>
    </row>
    <row r="158" spans="1:22" x14ac:dyDescent="0.35">
      <c r="A158" s="14">
        <v>2022</v>
      </c>
      <c r="B158" s="14">
        <v>42</v>
      </c>
      <c r="C158" s="15">
        <v>44851</v>
      </c>
      <c r="D158" s="57">
        <v>369</v>
      </c>
      <c r="E158" s="53">
        <v>317</v>
      </c>
      <c r="F158" s="53">
        <f>IFERROR(weekly_deaths_location_cause_and_excess_deaths_home_non_institution[[#This Row],[All causes]]-weekly_deaths_location_cause_and_excess_deaths_home_non_institution[[#This Row],[All causes five year average]],"")</f>
        <v>52</v>
      </c>
      <c r="G158" s="53">
        <v>110</v>
      </c>
      <c r="H158" s="53">
        <v>105</v>
      </c>
      <c r="I158" s="53">
        <f>IFERROR(weekly_deaths_location_cause_and_excess_deaths_home_non_institution[[#This Row],[Cancer deaths]]-weekly_deaths_location_cause_and_excess_deaths_home_non_institution[[#This Row],[Cancer five year average]],"")</f>
        <v>5</v>
      </c>
      <c r="J158" s="53">
        <v>14</v>
      </c>
      <c r="K158" s="53">
        <v>12</v>
      </c>
      <c r="L158" s="53">
        <f>IFERROR(weekly_deaths_location_cause_and_excess_deaths_home_non_institution[[#This Row],[Dementia / Alzhemier''s deaths]]-weekly_deaths_location_cause_and_excess_deaths_home_non_institution[[#This Row],[Dementia / Alzheimer''s five year average]],"")</f>
        <v>2</v>
      </c>
      <c r="M158" s="24">
        <v>121</v>
      </c>
      <c r="N158" s="24">
        <v>105</v>
      </c>
      <c r="O158" s="24">
        <f>IFERROR(weekly_deaths_location_cause_and_excess_deaths_home_non_institution[[#This Row],[Circulatory deaths]]-weekly_deaths_location_cause_and_excess_deaths_home_non_institution[[#This Row],[Circulatory five year average]],"")</f>
        <v>16</v>
      </c>
      <c r="P158" s="24">
        <v>22</v>
      </c>
      <c r="Q158" s="24">
        <v>25</v>
      </c>
      <c r="R158" s="24">
        <f>IFERROR(weekly_deaths_location_cause_and_excess_deaths_home_non_institution[[#This Row],[Respiratory deaths]]-weekly_deaths_location_cause_and_excess_deaths_home_non_institution[[#This Row],[Respiratory five year average]],"")</f>
        <v>-3</v>
      </c>
      <c r="S158" s="24">
        <v>1</v>
      </c>
      <c r="T158" s="24">
        <v>101</v>
      </c>
      <c r="U158" s="53">
        <v>81</v>
      </c>
      <c r="V158" s="24">
        <f>IFERROR(weekly_deaths_location_cause_and_excess_deaths_home_non_institution[[#This Row],[Other causes]]-weekly_deaths_location_cause_and_excess_deaths_home_non_institution[[#This Row],[Other causes five year average]],"")</f>
        <v>20</v>
      </c>
    </row>
    <row r="159" spans="1:22" x14ac:dyDescent="0.35">
      <c r="A159" s="14">
        <v>2022</v>
      </c>
      <c r="B159" s="14">
        <v>43</v>
      </c>
      <c r="C159" s="15">
        <v>44858</v>
      </c>
      <c r="D159" s="57">
        <v>396</v>
      </c>
      <c r="E159" s="53">
        <v>318</v>
      </c>
      <c r="F159" s="53">
        <f>IFERROR(weekly_deaths_location_cause_and_excess_deaths_home_non_institution[[#This Row],[All causes]]-weekly_deaths_location_cause_and_excess_deaths_home_non_institution[[#This Row],[All causes five year average]],"")</f>
        <v>78</v>
      </c>
      <c r="G159" s="53">
        <v>120</v>
      </c>
      <c r="H159" s="53">
        <v>97</v>
      </c>
      <c r="I159" s="53">
        <f>IFERROR(weekly_deaths_location_cause_and_excess_deaths_home_non_institution[[#This Row],[Cancer deaths]]-weekly_deaths_location_cause_and_excess_deaths_home_non_institution[[#This Row],[Cancer five year average]],"")</f>
        <v>23</v>
      </c>
      <c r="J159" s="53">
        <v>23</v>
      </c>
      <c r="K159" s="53">
        <v>12</v>
      </c>
      <c r="L159" s="53">
        <f>IFERROR(weekly_deaths_location_cause_and_excess_deaths_home_non_institution[[#This Row],[Dementia / Alzhemier''s deaths]]-weekly_deaths_location_cause_and_excess_deaths_home_non_institution[[#This Row],[Dementia / Alzheimer''s five year average]],"")</f>
        <v>11</v>
      </c>
      <c r="M159" s="24">
        <v>118</v>
      </c>
      <c r="N159" s="24">
        <v>97</v>
      </c>
      <c r="O159" s="24">
        <f>IFERROR(weekly_deaths_location_cause_and_excess_deaths_home_non_institution[[#This Row],[Circulatory deaths]]-weekly_deaths_location_cause_and_excess_deaths_home_non_institution[[#This Row],[Circulatory five year average]],"")</f>
        <v>21</v>
      </c>
      <c r="P159" s="24">
        <v>26</v>
      </c>
      <c r="Q159" s="24">
        <v>27</v>
      </c>
      <c r="R159" s="24">
        <f>IFERROR(weekly_deaths_location_cause_and_excess_deaths_home_non_institution[[#This Row],[Respiratory deaths]]-weekly_deaths_location_cause_and_excess_deaths_home_non_institution[[#This Row],[Respiratory five year average]],"")</f>
        <v>-1</v>
      </c>
      <c r="S159" s="24">
        <v>0</v>
      </c>
      <c r="T159" s="24">
        <v>109</v>
      </c>
      <c r="U159" s="53">
        <v>80</v>
      </c>
      <c r="V159" s="24">
        <f>IFERROR(weekly_deaths_location_cause_and_excess_deaths_home_non_institution[[#This Row],[Other causes]]-weekly_deaths_location_cause_and_excess_deaths_home_non_institution[[#This Row],[Other causes five year average]],"")</f>
        <v>29</v>
      </c>
    </row>
    <row r="160" spans="1:22" x14ac:dyDescent="0.35">
      <c r="A160" s="14">
        <v>2022</v>
      </c>
      <c r="B160" s="14">
        <v>44</v>
      </c>
      <c r="C160" s="15">
        <v>44865</v>
      </c>
      <c r="D160" s="57">
        <v>416</v>
      </c>
      <c r="E160" s="53">
        <v>315</v>
      </c>
      <c r="F160" s="53">
        <f>IFERROR(weekly_deaths_location_cause_and_excess_deaths_home_non_institution[[#This Row],[All causes]]-weekly_deaths_location_cause_and_excess_deaths_home_non_institution[[#This Row],[All causes five year average]],"")</f>
        <v>101</v>
      </c>
      <c r="G160" s="53">
        <v>135</v>
      </c>
      <c r="H160" s="53">
        <v>109</v>
      </c>
      <c r="I160" s="53">
        <f>IFERROR(weekly_deaths_location_cause_and_excess_deaths_home_non_institution[[#This Row],[Cancer deaths]]-weekly_deaths_location_cause_and_excess_deaths_home_non_institution[[#This Row],[Cancer five year average]],"")</f>
        <v>26</v>
      </c>
      <c r="J160" s="53">
        <v>14</v>
      </c>
      <c r="K160" s="53">
        <v>12</v>
      </c>
      <c r="L160" s="53">
        <f>IFERROR(weekly_deaths_location_cause_and_excess_deaths_home_non_institution[[#This Row],[Dementia / Alzhemier''s deaths]]-weekly_deaths_location_cause_and_excess_deaths_home_non_institution[[#This Row],[Dementia / Alzheimer''s five year average]],"")</f>
        <v>2</v>
      </c>
      <c r="M160" s="24">
        <v>141</v>
      </c>
      <c r="N160" s="24">
        <v>109</v>
      </c>
      <c r="O160" s="24">
        <f>IFERROR(weekly_deaths_location_cause_and_excess_deaths_home_non_institution[[#This Row],[Circulatory deaths]]-weekly_deaths_location_cause_and_excess_deaths_home_non_institution[[#This Row],[Circulatory five year average]],"")</f>
        <v>32</v>
      </c>
      <c r="P160" s="24">
        <v>42</v>
      </c>
      <c r="Q160" s="24">
        <v>24</v>
      </c>
      <c r="R160" s="24">
        <f>IFERROR(weekly_deaths_location_cause_and_excess_deaths_home_non_institution[[#This Row],[Respiratory deaths]]-weekly_deaths_location_cause_and_excess_deaths_home_non_institution[[#This Row],[Respiratory five year average]],"")</f>
        <v>18</v>
      </c>
      <c r="S160" s="24">
        <v>0</v>
      </c>
      <c r="T160" s="24">
        <v>84</v>
      </c>
      <c r="U160" s="53">
        <v>74</v>
      </c>
      <c r="V160" s="24">
        <f>IFERROR(weekly_deaths_location_cause_and_excess_deaths_home_non_institution[[#This Row],[Other causes]]-weekly_deaths_location_cause_and_excess_deaths_home_non_institution[[#This Row],[Other causes five year average]],"")</f>
        <v>10</v>
      </c>
    </row>
    <row r="161" spans="1:23" x14ac:dyDescent="0.35">
      <c r="A161" s="14">
        <v>2022</v>
      </c>
      <c r="B161" s="14">
        <v>45</v>
      </c>
      <c r="C161" s="15">
        <v>44872</v>
      </c>
      <c r="D161" s="57">
        <v>399</v>
      </c>
      <c r="E161" s="53">
        <v>324</v>
      </c>
      <c r="F161" s="53">
        <f>IFERROR(weekly_deaths_location_cause_and_excess_deaths_home_non_institution[[#This Row],[All causes]]-weekly_deaths_location_cause_and_excess_deaths_home_non_institution[[#This Row],[All causes five year average]],"")</f>
        <v>75</v>
      </c>
      <c r="G161" s="53">
        <v>107</v>
      </c>
      <c r="H161" s="53">
        <v>108</v>
      </c>
      <c r="I161" s="53">
        <f>IFERROR(weekly_deaths_location_cause_and_excess_deaths_home_non_institution[[#This Row],[Cancer deaths]]-weekly_deaths_location_cause_and_excess_deaths_home_non_institution[[#This Row],[Cancer five year average]],"")</f>
        <v>-1</v>
      </c>
      <c r="J161" s="53">
        <v>17</v>
      </c>
      <c r="K161" s="53">
        <v>14</v>
      </c>
      <c r="L161" s="53">
        <f>IFERROR(weekly_deaths_location_cause_and_excess_deaths_home_non_institution[[#This Row],[Dementia / Alzhemier''s deaths]]-weekly_deaths_location_cause_and_excess_deaths_home_non_institution[[#This Row],[Dementia / Alzheimer''s five year average]],"")</f>
        <v>3</v>
      </c>
      <c r="M161" s="24">
        <v>135</v>
      </c>
      <c r="N161" s="24">
        <v>108</v>
      </c>
      <c r="O161" s="24">
        <f>IFERROR(weekly_deaths_location_cause_and_excess_deaths_home_non_institution[[#This Row],[Circulatory deaths]]-weekly_deaths_location_cause_and_excess_deaths_home_non_institution[[#This Row],[Circulatory five year average]],"")</f>
        <v>27</v>
      </c>
      <c r="P161" s="24">
        <v>38</v>
      </c>
      <c r="Q161" s="24">
        <v>24</v>
      </c>
      <c r="R161" s="24">
        <f>IFERROR(weekly_deaths_location_cause_and_excess_deaths_home_non_institution[[#This Row],[Respiratory deaths]]-weekly_deaths_location_cause_and_excess_deaths_home_non_institution[[#This Row],[Respiratory five year average]],"")</f>
        <v>14</v>
      </c>
      <c r="S161" s="24">
        <v>1</v>
      </c>
      <c r="T161" s="24">
        <v>101</v>
      </c>
      <c r="U161" s="53">
        <v>82</v>
      </c>
      <c r="V161" s="24">
        <f>IFERROR(weekly_deaths_location_cause_and_excess_deaths_home_non_institution[[#This Row],[Other causes]]-weekly_deaths_location_cause_and_excess_deaths_home_non_institution[[#This Row],[Other causes five year average]],"")</f>
        <v>19</v>
      </c>
    </row>
    <row r="162" spans="1:23" x14ac:dyDescent="0.35">
      <c r="A162" s="14">
        <v>2022</v>
      </c>
      <c r="B162" s="14">
        <v>46</v>
      </c>
      <c r="C162" s="15">
        <v>44879</v>
      </c>
      <c r="D162" s="57">
        <v>425</v>
      </c>
      <c r="E162" s="53">
        <v>326</v>
      </c>
      <c r="F162" s="53">
        <f>IFERROR(weekly_deaths_location_cause_and_excess_deaths_home_non_institution[[#This Row],[All causes]]-weekly_deaths_location_cause_and_excess_deaths_home_non_institution[[#This Row],[All causes five year average]],"")</f>
        <v>99</v>
      </c>
      <c r="G162" s="53">
        <v>144</v>
      </c>
      <c r="H162" s="53">
        <v>103</v>
      </c>
      <c r="I162" s="53">
        <f>IFERROR(weekly_deaths_location_cause_and_excess_deaths_home_non_institution[[#This Row],[Cancer deaths]]-weekly_deaths_location_cause_and_excess_deaths_home_non_institution[[#This Row],[Cancer five year average]],"")</f>
        <v>41</v>
      </c>
      <c r="J162" s="53">
        <v>20</v>
      </c>
      <c r="K162" s="53">
        <v>11</v>
      </c>
      <c r="L162" s="53">
        <f>IFERROR(weekly_deaths_location_cause_and_excess_deaths_home_non_institution[[#This Row],[Dementia / Alzhemier''s deaths]]-weekly_deaths_location_cause_and_excess_deaths_home_non_institution[[#This Row],[Dementia / Alzheimer''s five year average]],"")</f>
        <v>9</v>
      </c>
      <c r="M162" s="24">
        <v>129</v>
      </c>
      <c r="N162" s="24">
        <v>103</v>
      </c>
      <c r="O162" s="24">
        <f>IFERROR(weekly_deaths_location_cause_and_excess_deaths_home_non_institution[[#This Row],[Circulatory deaths]]-weekly_deaths_location_cause_and_excess_deaths_home_non_institution[[#This Row],[Circulatory five year average]],"")</f>
        <v>26</v>
      </c>
      <c r="P162" s="24">
        <v>29</v>
      </c>
      <c r="Q162" s="24">
        <v>26</v>
      </c>
      <c r="R162" s="24">
        <f>IFERROR(weekly_deaths_location_cause_and_excess_deaths_home_non_institution[[#This Row],[Respiratory deaths]]-weekly_deaths_location_cause_and_excess_deaths_home_non_institution[[#This Row],[Respiratory five year average]],"")</f>
        <v>3</v>
      </c>
      <c r="S162" s="24">
        <v>1</v>
      </c>
      <c r="T162" s="24">
        <v>102</v>
      </c>
      <c r="U162" s="53">
        <v>84</v>
      </c>
      <c r="V162" s="24">
        <f>IFERROR(weekly_deaths_location_cause_and_excess_deaths_home_non_institution[[#This Row],[Other causes]]-weekly_deaths_location_cause_and_excess_deaths_home_non_institution[[#This Row],[Other causes five year average]],"")</f>
        <v>18</v>
      </c>
    </row>
    <row r="163" spans="1:23" x14ac:dyDescent="0.35">
      <c r="A163" s="14">
        <v>2022</v>
      </c>
      <c r="B163" s="14">
        <v>47</v>
      </c>
      <c r="C163" s="15">
        <v>44886</v>
      </c>
      <c r="D163" s="57">
        <v>396</v>
      </c>
      <c r="E163" s="53">
        <v>323</v>
      </c>
      <c r="F163" s="53">
        <f>IFERROR(weekly_deaths_location_cause_and_excess_deaths_home_non_institution[[#This Row],[All causes]]-weekly_deaths_location_cause_and_excess_deaths_home_non_institution[[#This Row],[All causes five year average]],"")</f>
        <v>73</v>
      </c>
      <c r="G163" s="53">
        <v>135</v>
      </c>
      <c r="H163" s="53">
        <v>103</v>
      </c>
      <c r="I163" s="53">
        <f>IFERROR(weekly_deaths_location_cause_and_excess_deaths_home_non_institution[[#This Row],[Cancer deaths]]-weekly_deaths_location_cause_and_excess_deaths_home_non_institution[[#This Row],[Cancer five year average]],"")</f>
        <v>32</v>
      </c>
      <c r="J163" s="53">
        <v>12</v>
      </c>
      <c r="K163" s="53">
        <v>11</v>
      </c>
      <c r="L163" s="53">
        <f>IFERROR(weekly_deaths_location_cause_and_excess_deaths_home_non_institution[[#This Row],[Dementia / Alzhemier''s deaths]]-weekly_deaths_location_cause_and_excess_deaths_home_non_institution[[#This Row],[Dementia / Alzheimer''s five year average]],"")</f>
        <v>1</v>
      </c>
      <c r="M163" s="24">
        <v>108</v>
      </c>
      <c r="N163" s="24">
        <v>103</v>
      </c>
      <c r="O163" s="24">
        <f>IFERROR(weekly_deaths_location_cause_and_excess_deaths_home_non_institution[[#This Row],[Circulatory deaths]]-weekly_deaths_location_cause_and_excess_deaths_home_non_institution[[#This Row],[Circulatory five year average]],"")</f>
        <v>5</v>
      </c>
      <c r="P163" s="24">
        <v>36</v>
      </c>
      <c r="Q163" s="24">
        <v>28</v>
      </c>
      <c r="R163" s="24">
        <f>IFERROR(weekly_deaths_location_cause_and_excess_deaths_home_non_institution[[#This Row],[Respiratory deaths]]-weekly_deaths_location_cause_and_excess_deaths_home_non_institution[[#This Row],[Respiratory five year average]],"")</f>
        <v>8</v>
      </c>
      <c r="S163" s="24">
        <v>3</v>
      </c>
      <c r="T163" s="24">
        <v>102</v>
      </c>
      <c r="U163" s="53">
        <v>86</v>
      </c>
      <c r="V163" s="24">
        <f>IFERROR(weekly_deaths_location_cause_and_excess_deaths_home_non_institution[[#This Row],[Other causes]]-weekly_deaths_location_cause_and_excess_deaths_home_non_institution[[#This Row],[Other causes five year average]],"")</f>
        <v>16</v>
      </c>
    </row>
    <row r="164" spans="1:23" x14ac:dyDescent="0.35">
      <c r="A164" s="14">
        <v>2022</v>
      </c>
      <c r="B164" s="14">
        <v>48</v>
      </c>
      <c r="C164" s="15">
        <v>44893</v>
      </c>
      <c r="D164" s="57">
        <v>439</v>
      </c>
      <c r="E164" s="53">
        <v>337</v>
      </c>
      <c r="F164" s="53">
        <f>IFERROR(weekly_deaths_location_cause_and_excess_deaths_home_non_institution[[#This Row],[All causes]]-weekly_deaths_location_cause_and_excess_deaths_home_non_institution[[#This Row],[All causes five year average]],"")</f>
        <v>102</v>
      </c>
      <c r="G164" s="53">
        <v>125</v>
      </c>
      <c r="H164" s="53">
        <v>102</v>
      </c>
      <c r="I164" s="53">
        <f>IFERROR(weekly_deaths_location_cause_and_excess_deaths_home_non_institution[[#This Row],[Cancer deaths]]-weekly_deaths_location_cause_and_excess_deaths_home_non_institution[[#This Row],[Cancer five year average]],"")</f>
        <v>23</v>
      </c>
      <c r="J164" s="53">
        <v>19</v>
      </c>
      <c r="K164" s="53">
        <v>11</v>
      </c>
      <c r="L164" s="53">
        <f>IFERROR(weekly_deaths_location_cause_and_excess_deaths_home_non_institution[[#This Row],[Dementia / Alzhemier''s deaths]]-weekly_deaths_location_cause_and_excess_deaths_home_non_institution[[#This Row],[Dementia / Alzheimer''s five year average]],"")</f>
        <v>8</v>
      </c>
      <c r="M164" s="24">
        <v>138</v>
      </c>
      <c r="N164" s="24">
        <v>102</v>
      </c>
      <c r="O164" s="24">
        <f>IFERROR(weekly_deaths_location_cause_and_excess_deaths_home_non_institution[[#This Row],[Circulatory deaths]]-weekly_deaths_location_cause_and_excess_deaths_home_non_institution[[#This Row],[Circulatory five year average]],"")</f>
        <v>36</v>
      </c>
      <c r="P164" s="24">
        <v>35</v>
      </c>
      <c r="Q164" s="24">
        <v>28</v>
      </c>
      <c r="R164" s="24">
        <f>IFERROR(weekly_deaths_location_cause_and_excess_deaths_home_non_institution[[#This Row],[Respiratory deaths]]-weekly_deaths_location_cause_and_excess_deaths_home_non_institution[[#This Row],[Respiratory five year average]],"")</f>
        <v>7</v>
      </c>
      <c r="S164" s="24">
        <v>3</v>
      </c>
      <c r="T164" s="24">
        <v>119</v>
      </c>
      <c r="U164" s="53">
        <v>80</v>
      </c>
      <c r="V164" s="24">
        <f>IFERROR(weekly_deaths_location_cause_and_excess_deaths_home_non_institution[[#This Row],[Other causes]]-weekly_deaths_location_cause_and_excess_deaths_home_non_institution[[#This Row],[Other causes five year average]],"")</f>
        <v>39</v>
      </c>
    </row>
    <row r="165" spans="1:23" x14ac:dyDescent="0.35">
      <c r="A165" s="14">
        <v>2022</v>
      </c>
      <c r="B165" s="14">
        <v>49</v>
      </c>
      <c r="C165" s="15">
        <v>44900</v>
      </c>
      <c r="D165" s="57">
        <v>400</v>
      </c>
      <c r="E165" s="53">
        <v>340</v>
      </c>
      <c r="F165" s="53">
        <f>IFERROR(weekly_deaths_location_cause_and_excess_deaths_home_non_institution[[#This Row],[All causes]]-weekly_deaths_location_cause_and_excess_deaths_home_non_institution[[#This Row],[All causes five year average]],"")</f>
        <v>60</v>
      </c>
      <c r="G165" s="53">
        <v>120</v>
      </c>
      <c r="H165" s="53">
        <v>106</v>
      </c>
      <c r="I165" s="53">
        <f>IFERROR(weekly_deaths_location_cause_and_excess_deaths_home_non_institution[[#This Row],[Cancer deaths]]-weekly_deaths_location_cause_and_excess_deaths_home_non_institution[[#This Row],[Cancer five year average]],"")</f>
        <v>14</v>
      </c>
      <c r="J165" s="53">
        <v>20</v>
      </c>
      <c r="K165" s="53">
        <v>15</v>
      </c>
      <c r="L165" s="53">
        <f>IFERROR(weekly_deaths_location_cause_and_excess_deaths_home_non_institution[[#This Row],[Dementia / Alzhemier''s deaths]]-weekly_deaths_location_cause_and_excess_deaths_home_non_institution[[#This Row],[Dementia / Alzheimer''s five year average]],"")</f>
        <v>5</v>
      </c>
      <c r="M165" s="24">
        <v>122</v>
      </c>
      <c r="N165" s="24">
        <v>106</v>
      </c>
      <c r="O165" s="24">
        <f>IFERROR(weekly_deaths_location_cause_and_excess_deaths_home_non_institution[[#This Row],[Circulatory deaths]]-weekly_deaths_location_cause_and_excess_deaths_home_non_institution[[#This Row],[Circulatory five year average]],"")</f>
        <v>16</v>
      </c>
      <c r="P165" s="24">
        <v>33</v>
      </c>
      <c r="Q165" s="24">
        <v>32</v>
      </c>
      <c r="R165" s="24">
        <f>IFERROR(weekly_deaths_location_cause_and_excess_deaths_home_non_institution[[#This Row],[Respiratory deaths]]-weekly_deaths_location_cause_and_excess_deaths_home_non_institution[[#This Row],[Respiratory five year average]],"")</f>
        <v>1</v>
      </c>
      <c r="S165" s="24">
        <v>1</v>
      </c>
      <c r="T165" s="24">
        <v>104</v>
      </c>
      <c r="U165" s="53">
        <v>84</v>
      </c>
      <c r="V165" s="24">
        <f>IFERROR(weekly_deaths_location_cause_and_excess_deaths_home_non_institution[[#This Row],[Other causes]]-weekly_deaths_location_cause_and_excess_deaths_home_non_institution[[#This Row],[Other causes five year average]],"")</f>
        <v>20</v>
      </c>
    </row>
    <row r="166" spans="1:23" x14ac:dyDescent="0.35">
      <c r="A166" s="14">
        <v>2022</v>
      </c>
      <c r="B166" s="14">
        <v>50</v>
      </c>
      <c r="C166" s="15">
        <v>44907</v>
      </c>
      <c r="D166" s="57">
        <v>426</v>
      </c>
      <c r="E166" s="53">
        <v>351</v>
      </c>
      <c r="F166" s="53">
        <f>IFERROR(weekly_deaths_location_cause_and_excess_deaths_home_non_institution[[#This Row],[All causes]]-weekly_deaths_location_cause_and_excess_deaths_home_non_institution[[#This Row],[All causes five year average]],"")</f>
        <v>75</v>
      </c>
      <c r="G166" s="53">
        <v>117</v>
      </c>
      <c r="H166" s="53">
        <v>103</v>
      </c>
      <c r="I166" s="53">
        <f>IFERROR(weekly_deaths_location_cause_and_excess_deaths_home_non_institution[[#This Row],[Cancer deaths]]-weekly_deaths_location_cause_and_excess_deaths_home_non_institution[[#This Row],[Cancer five year average]],"")</f>
        <v>14</v>
      </c>
      <c r="J166" s="53">
        <v>19</v>
      </c>
      <c r="K166" s="53">
        <v>10</v>
      </c>
      <c r="L166" s="53">
        <f>IFERROR(weekly_deaths_location_cause_and_excess_deaths_home_non_institution[[#This Row],[Dementia / Alzhemier''s deaths]]-weekly_deaths_location_cause_and_excess_deaths_home_non_institution[[#This Row],[Dementia / Alzheimer''s five year average]],"")</f>
        <v>9</v>
      </c>
      <c r="M166" s="24">
        <v>151</v>
      </c>
      <c r="N166" s="24">
        <v>103</v>
      </c>
      <c r="O166" s="24">
        <f>IFERROR(weekly_deaths_location_cause_and_excess_deaths_home_non_institution[[#This Row],[Circulatory deaths]]-weekly_deaths_location_cause_and_excess_deaths_home_non_institution[[#This Row],[Circulatory five year average]],"")</f>
        <v>48</v>
      </c>
      <c r="P166" s="24">
        <v>40</v>
      </c>
      <c r="Q166" s="24">
        <v>33</v>
      </c>
      <c r="R166" s="24">
        <f>IFERROR(weekly_deaths_location_cause_and_excess_deaths_home_non_institution[[#This Row],[Respiratory deaths]]-weekly_deaths_location_cause_and_excess_deaths_home_non_institution[[#This Row],[Respiratory five year average]],"")</f>
        <v>7</v>
      </c>
      <c r="S166" s="24">
        <v>2</v>
      </c>
      <c r="T166" s="24">
        <v>97</v>
      </c>
      <c r="U166" s="53">
        <v>91</v>
      </c>
      <c r="V166" s="24">
        <f>IFERROR(weekly_deaths_location_cause_and_excess_deaths_home_non_institution[[#This Row],[Other causes]]-weekly_deaths_location_cause_and_excess_deaths_home_non_institution[[#This Row],[Other causes five year average]],"")</f>
        <v>6</v>
      </c>
    </row>
    <row r="167" spans="1:23" x14ac:dyDescent="0.35">
      <c r="A167" s="14">
        <v>2022</v>
      </c>
      <c r="B167" s="14">
        <v>51</v>
      </c>
      <c r="C167" s="15">
        <v>44914</v>
      </c>
      <c r="D167" s="57">
        <v>467</v>
      </c>
      <c r="E167" s="53">
        <v>358</v>
      </c>
      <c r="F167" s="53">
        <f>IFERROR(weekly_deaths_location_cause_and_excess_deaths_home_non_institution[[#This Row],[All causes]]-weekly_deaths_location_cause_and_excess_deaths_home_non_institution[[#This Row],[All causes five year average]],"")</f>
        <v>109</v>
      </c>
      <c r="G167" s="53">
        <v>135</v>
      </c>
      <c r="H167" s="53">
        <v>109</v>
      </c>
      <c r="I167" s="53">
        <f>IFERROR(weekly_deaths_location_cause_and_excess_deaths_home_non_institution[[#This Row],[Cancer deaths]]-weekly_deaths_location_cause_and_excess_deaths_home_non_institution[[#This Row],[Cancer five year average]],"")</f>
        <v>26</v>
      </c>
      <c r="J167" s="53">
        <v>24</v>
      </c>
      <c r="K167" s="53">
        <v>15</v>
      </c>
      <c r="L167" s="53">
        <f>IFERROR(weekly_deaths_location_cause_and_excess_deaths_home_non_institution[[#This Row],[Dementia / Alzhemier''s deaths]]-weekly_deaths_location_cause_and_excess_deaths_home_non_institution[[#This Row],[Dementia / Alzheimer''s five year average]],"")</f>
        <v>9</v>
      </c>
      <c r="M167" s="24">
        <v>145</v>
      </c>
      <c r="N167" s="24">
        <v>109</v>
      </c>
      <c r="O167" s="24">
        <f>IFERROR(weekly_deaths_location_cause_and_excess_deaths_home_non_institution[[#This Row],[Circulatory deaths]]-weekly_deaths_location_cause_and_excess_deaths_home_non_institution[[#This Row],[Circulatory five year average]],"")</f>
        <v>36</v>
      </c>
      <c r="P167" s="24">
        <v>50</v>
      </c>
      <c r="Q167" s="24">
        <v>32</v>
      </c>
      <c r="R167" s="24">
        <f>IFERROR(weekly_deaths_location_cause_and_excess_deaths_home_non_institution[[#This Row],[Respiratory deaths]]-weekly_deaths_location_cause_and_excess_deaths_home_non_institution[[#This Row],[Respiratory five year average]],"")</f>
        <v>18</v>
      </c>
      <c r="S167" s="24">
        <v>2</v>
      </c>
      <c r="T167" s="24">
        <v>111</v>
      </c>
      <c r="U167" s="53">
        <v>83</v>
      </c>
      <c r="V167" s="24">
        <f>IFERROR(weekly_deaths_location_cause_and_excess_deaths_home_non_institution[[#This Row],[Other causes]]-weekly_deaths_location_cause_and_excess_deaths_home_non_institution[[#This Row],[Other causes five year average]],"")</f>
        <v>28</v>
      </c>
    </row>
    <row r="168" spans="1:23" x14ac:dyDescent="0.35">
      <c r="A168" s="14">
        <v>2022</v>
      </c>
      <c r="B168" s="14">
        <v>52</v>
      </c>
      <c r="C168" s="15">
        <v>44921</v>
      </c>
      <c r="D168" s="57">
        <v>399</v>
      </c>
      <c r="E168" s="53">
        <v>268</v>
      </c>
      <c r="F168" s="53">
        <f>IFERROR(weekly_deaths_location_cause_and_excess_deaths_home_non_institution[[#This Row],[All causes]]-weekly_deaths_location_cause_and_excess_deaths_home_non_institution[[#This Row],[All causes five year average]],"")</f>
        <v>131</v>
      </c>
      <c r="G168" s="53">
        <v>116</v>
      </c>
      <c r="H168" s="53">
        <v>87</v>
      </c>
      <c r="I168" s="53">
        <f>IFERROR(weekly_deaths_location_cause_and_excess_deaths_home_non_institution[[#This Row],[Cancer deaths]]-weekly_deaths_location_cause_and_excess_deaths_home_non_institution[[#This Row],[Cancer five year average]],"")</f>
        <v>29</v>
      </c>
      <c r="J168" s="53">
        <v>22</v>
      </c>
      <c r="K168" s="53">
        <v>16</v>
      </c>
      <c r="L168" s="53">
        <f>IFERROR(weekly_deaths_location_cause_and_excess_deaths_home_non_institution[[#This Row],[Dementia / Alzhemier''s deaths]]-weekly_deaths_location_cause_and_excess_deaths_home_non_institution[[#This Row],[Dementia / Alzheimer''s five year average]],"")</f>
        <v>6</v>
      </c>
      <c r="M168" s="24">
        <v>124</v>
      </c>
      <c r="N168" s="24">
        <v>87</v>
      </c>
      <c r="O168" s="24">
        <f>IFERROR(weekly_deaths_location_cause_and_excess_deaths_home_non_institution[[#This Row],[Circulatory deaths]]-weekly_deaths_location_cause_and_excess_deaths_home_non_institution[[#This Row],[Circulatory five year average]],"")</f>
        <v>37</v>
      </c>
      <c r="P168" s="24">
        <v>62</v>
      </c>
      <c r="Q168" s="24">
        <v>29</v>
      </c>
      <c r="R168" s="24">
        <f>IFERROR(weekly_deaths_location_cause_and_excess_deaths_home_non_institution[[#This Row],[Respiratory deaths]]-weekly_deaths_location_cause_and_excess_deaths_home_non_institution[[#This Row],[Respiratory five year average]],"")</f>
        <v>33</v>
      </c>
      <c r="S168" s="24">
        <v>2</v>
      </c>
      <c r="T168" s="24">
        <v>73</v>
      </c>
      <c r="U168" s="53">
        <v>49</v>
      </c>
      <c r="V168" s="24">
        <f>IFERROR(weekly_deaths_location_cause_and_excess_deaths_home_non_institution[[#This Row],[Other causes]]-weekly_deaths_location_cause_and_excess_deaths_home_non_institution[[#This Row],[Other causes five year average]],"")</f>
        <v>24</v>
      </c>
    </row>
    <row r="170" spans="1:23" x14ac:dyDescent="0.35">
      <c r="A170" s="21" t="s">
        <v>177</v>
      </c>
      <c r="B170" s="22"/>
      <c r="E170" s="23"/>
      <c r="F170" s="23"/>
    </row>
    <row r="171" spans="1:23" s="59" customFormat="1" ht="62.5" thickBot="1" x14ac:dyDescent="0.4">
      <c r="A171" s="10" t="s">
        <v>62</v>
      </c>
      <c r="B171" s="13" t="s">
        <v>57</v>
      </c>
      <c r="C171" s="13" t="s">
        <v>84</v>
      </c>
      <c r="D171" s="9" t="s">
        <v>79</v>
      </c>
      <c r="E171" s="10" t="s">
        <v>128</v>
      </c>
      <c r="F171" s="10" t="s">
        <v>134</v>
      </c>
      <c r="G171" s="10" t="s">
        <v>80</v>
      </c>
      <c r="H171" s="10" t="s">
        <v>130</v>
      </c>
      <c r="I171" s="10" t="s">
        <v>131</v>
      </c>
      <c r="J171" s="10" t="s">
        <v>83</v>
      </c>
      <c r="K171" s="10" t="s">
        <v>132</v>
      </c>
      <c r="L171" s="10" t="s">
        <v>133</v>
      </c>
      <c r="M171" s="10" t="s">
        <v>142</v>
      </c>
      <c r="N171" s="10" t="s">
        <v>143</v>
      </c>
      <c r="O171" s="10" t="s">
        <v>144</v>
      </c>
      <c r="P171" s="10" t="s">
        <v>81</v>
      </c>
      <c r="Q171" s="10" t="s">
        <v>135</v>
      </c>
      <c r="R171" s="10" t="s">
        <v>136</v>
      </c>
      <c r="S171" s="10" t="s">
        <v>82</v>
      </c>
      <c r="T171" s="10" t="s">
        <v>86</v>
      </c>
      <c r="U171" s="10" t="s">
        <v>137</v>
      </c>
      <c r="V171" s="10" t="s">
        <v>138</v>
      </c>
      <c r="W171" s="32"/>
    </row>
    <row r="172" spans="1:23" x14ac:dyDescent="0.35">
      <c r="A172" s="14">
        <v>2022</v>
      </c>
      <c r="B172" s="14">
        <v>1</v>
      </c>
      <c r="C172" s="15">
        <v>44564</v>
      </c>
      <c r="D172" s="57">
        <v>552</v>
      </c>
      <c r="E172" s="53">
        <v>684</v>
      </c>
      <c r="F172" s="53">
        <f>IFERROR(weekly_deaths_location_cause_and_excess_deaths_hospital[[#This Row],[All causes]]-weekly_deaths_location_cause_and_excess_deaths_hospital[[#This Row],[All causes five year average]],"")</f>
        <v>-132</v>
      </c>
      <c r="G172" s="53">
        <v>109</v>
      </c>
      <c r="H172" s="53">
        <v>155</v>
      </c>
      <c r="I172" s="53">
        <f>IFERROR(weekly_deaths_location_cause_and_excess_deaths_hospital[[#This Row],[Cancer deaths]]-weekly_deaths_location_cause_and_excess_deaths_hospital[[#This Row],[Cancer five year average]],"")</f>
        <v>-46</v>
      </c>
      <c r="J172" s="53">
        <v>18</v>
      </c>
      <c r="K172" s="53">
        <v>36</v>
      </c>
      <c r="L172" s="53">
        <f>IFERROR(weekly_deaths_location_cause_and_excess_deaths_hospital[[#This Row],[Dementia / Alzhemier''s deaths]]-weekly_deaths_location_cause_and_excess_deaths_hospital[[#This Row],[Dementia / Alzheimer''s five year average]],"")</f>
        <v>-18</v>
      </c>
      <c r="M172" s="24">
        <v>132</v>
      </c>
      <c r="N172" s="24">
        <v>163</v>
      </c>
      <c r="O172" s="24">
        <f>IFERROR(weekly_deaths_location_cause_and_excess_deaths_hospital[[#This Row],[Circulatory deaths]]-weekly_deaths_location_cause_and_excess_deaths_hospital[[#This Row],[Circulatory five year average]],"")</f>
        <v>-31</v>
      </c>
      <c r="P172" s="24">
        <v>96</v>
      </c>
      <c r="Q172" s="24">
        <v>126</v>
      </c>
      <c r="R172" s="24">
        <f>IFERROR(weekly_deaths_location_cause_and_excess_deaths_hospital[[#This Row],[Respiratory deaths]]-weekly_deaths_location_cause_and_excess_deaths_hospital[[#This Row],[Respiratory five year average]],"")</f>
        <v>-30</v>
      </c>
      <c r="S172" s="24">
        <v>35</v>
      </c>
      <c r="T172" s="24">
        <v>162</v>
      </c>
      <c r="U172" s="53">
        <v>162</v>
      </c>
      <c r="V172" s="24">
        <f>IFERROR(weekly_deaths_location_cause_and_excess_deaths_hospital[[#This Row],[Other causes]]-weekly_deaths_location_cause_and_excess_deaths_hospital[[#This Row],[Other causes five year average]],"")</f>
        <v>0</v>
      </c>
    </row>
    <row r="173" spans="1:23" x14ac:dyDescent="0.35">
      <c r="A173" s="14">
        <v>2022</v>
      </c>
      <c r="B173" s="14">
        <v>2</v>
      </c>
      <c r="C173" s="15">
        <v>44571</v>
      </c>
      <c r="D173" s="57">
        <v>694</v>
      </c>
      <c r="E173" s="53">
        <v>758</v>
      </c>
      <c r="F173" s="53">
        <f>IFERROR(weekly_deaths_location_cause_and_excess_deaths_hospital[[#This Row],[All causes]]-weekly_deaths_location_cause_and_excess_deaths_hospital[[#This Row],[All causes five year average]],"")</f>
        <v>-64</v>
      </c>
      <c r="G173" s="53">
        <v>141</v>
      </c>
      <c r="H173" s="53">
        <v>161</v>
      </c>
      <c r="I173" s="53">
        <f>IFERROR(weekly_deaths_location_cause_and_excess_deaths_hospital[[#This Row],[Cancer deaths]]-weekly_deaths_location_cause_and_excess_deaths_hospital[[#This Row],[Cancer five year average]],"")</f>
        <v>-20</v>
      </c>
      <c r="J173" s="53">
        <v>40</v>
      </c>
      <c r="K173" s="53">
        <v>36</v>
      </c>
      <c r="L173" s="53">
        <f>IFERROR(weekly_deaths_location_cause_and_excess_deaths_hospital[[#This Row],[Dementia / Alzhemier''s deaths]]-weekly_deaths_location_cause_and_excess_deaths_hospital[[#This Row],[Dementia / Alzheimer''s five year average]],"")</f>
        <v>4</v>
      </c>
      <c r="M173" s="24">
        <v>166</v>
      </c>
      <c r="N173" s="24">
        <v>179</v>
      </c>
      <c r="O173" s="24">
        <f>IFERROR(weekly_deaths_location_cause_and_excess_deaths_hospital[[#This Row],[Circulatory deaths]]-weekly_deaths_location_cause_and_excess_deaths_hospital[[#This Row],[Circulatory five year average]],"")</f>
        <v>-13</v>
      </c>
      <c r="P173" s="24">
        <v>84</v>
      </c>
      <c r="Q173" s="24">
        <v>153</v>
      </c>
      <c r="R173" s="24">
        <f>IFERROR(weekly_deaths_location_cause_and_excess_deaths_hospital[[#This Row],[Respiratory deaths]]-weekly_deaths_location_cause_and_excess_deaths_hospital[[#This Row],[Respiratory five year average]],"")</f>
        <v>-69</v>
      </c>
      <c r="S173" s="24">
        <v>56</v>
      </c>
      <c r="T173" s="24">
        <v>207</v>
      </c>
      <c r="U173" s="53">
        <v>186</v>
      </c>
      <c r="V173" s="24">
        <f>IFERROR(weekly_deaths_location_cause_and_excess_deaths_hospital[[#This Row],[Other causes]]-weekly_deaths_location_cause_and_excess_deaths_hospital[[#This Row],[Other causes five year average]],"")</f>
        <v>21</v>
      </c>
    </row>
    <row r="174" spans="1:23" x14ac:dyDescent="0.35">
      <c r="A174" s="14">
        <v>2022</v>
      </c>
      <c r="B174" s="14">
        <v>3</v>
      </c>
      <c r="C174" s="15">
        <v>44578</v>
      </c>
      <c r="D174" s="57">
        <v>639</v>
      </c>
      <c r="E174" s="53">
        <v>690</v>
      </c>
      <c r="F174" s="53">
        <f>IFERROR(weekly_deaths_location_cause_and_excess_deaths_hospital[[#This Row],[All causes]]-weekly_deaths_location_cause_and_excess_deaths_hospital[[#This Row],[All causes five year average]],"")</f>
        <v>-51</v>
      </c>
      <c r="G174" s="53">
        <v>155</v>
      </c>
      <c r="H174" s="53">
        <v>146</v>
      </c>
      <c r="I174" s="53">
        <f>IFERROR(weekly_deaths_location_cause_and_excess_deaths_hospital[[#This Row],[Cancer deaths]]-weekly_deaths_location_cause_and_excess_deaths_hospital[[#This Row],[Cancer five year average]],"")</f>
        <v>9</v>
      </c>
      <c r="J174" s="53">
        <v>36</v>
      </c>
      <c r="K174" s="53">
        <v>30</v>
      </c>
      <c r="L174" s="53">
        <f>IFERROR(weekly_deaths_location_cause_and_excess_deaths_hospital[[#This Row],[Dementia / Alzhemier''s deaths]]-weekly_deaths_location_cause_and_excess_deaths_hospital[[#This Row],[Dementia / Alzheimer''s five year average]],"")</f>
        <v>6</v>
      </c>
      <c r="M174" s="24">
        <v>145</v>
      </c>
      <c r="N174" s="24">
        <v>167</v>
      </c>
      <c r="O174" s="24">
        <f>IFERROR(weekly_deaths_location_cause_and_excess_deaths_hospital[[#This Row],[Circulatory deaths]]-weekly_deaths_location_cause_and_excess_deaths_hospital[[#This Row],[Circulatory five year average]],"")</f>
        <v>-22</v>
      </c>
      <c r="P174" s="24">
        <v>59</v>
      </c>
      <c r="Q174" s="24">
        <v>128</v>
      </c>
      <c r="R174" s="24">
        <f>IFERROR(weekly_deaths_location_cause_and_excess_deaths_hospital[[#This Row],[Respiratory deaths]]-weekly_deaths_location_cause_and_excess_deaths_hospital[[#This Row],[Respiratory five year average]],"")</f>
        <v>-69</v>
      </c>
      <c r="S174" s="24">
        <v>64</v>
      </c>
      <c r="T174" s="24">
        <v>180</v>
      </c>
      <c r="U174" s="53">
        <v>167</v>
      </c>
      <c r="V174" s="24">
        <f>IFERROR(weekly_deaths_location_cause_and_excess_deaths_hospital[[#This Row],[Other causes]]-weekly_deaths_location_cause_and_excess_deaths_hospital[[#This Row],[Other causes five year average]],"")</f>
        <v>13</v>
      </c>
    </row>
    <row r="175" spans="1:23" x14ac:dyDescent="0.35">
      <c r="A175" s="14">
        <v>2022</v>
      </c>
      <c r="B175" s="14">
        <v>4</v>
      </c>
      <c r="C175" s="15">
        <v>44585</v>
      </c>
      <c r="D175" s="57">
        <v>549</v>
      </c>
      <c r="E175" s="53">
        <v>661</v>
      </c>
      <c r="F175" s="53">
        <f>IFERROR(weekly_deaths_location_cause_and_excess_deaths_hospital[[#This Row],[All causes]]-weekly_deaths_location_cause_and_excess_deaths_hospital[[#This Row],[All causes five year average]],"")</f>
        <v>-112</v>
      </c>
      <c r="G175" s="53">
        <v>127</v>
      </c>
      <c r="H175" s="53">
        <v>144</v>
      </c>
      <c r="I175" s="53">
        <f>IFERROR(weekly_deaths_location_cause_and_excess_deaths_hospital[[#This Row],[Cancer deaths]]-weekly_deaths_location_cause_and_excess_deaths_hospital[[#This Row],[Cancer five year average]],"")</f>
        <v>-17</v>
      </c>
      <c r="J175" s="53">
        <v>17</v>
      </c>
      <c r="K175" s="53">
        <v>35</v>
      </c>
      <c r="L175" s="53">
        <f>IFERROR(weekly_deaths_location_cause_and_excess_deaths_hospital[[#This Row],[Dementia / Alzhemier''s deaths]]-weekly_deaths_location_cause_and_excess_deaths_hospital[[#This Row],[Dementia / Alzheimer''s five year average]],"")</f>
        <v>-18</v>
      </c>
      <c r="M175" s="24">
        <v>133</v>
      </c>
      <c r="N175" s="24">
        <v>161</v>
      </c>
      <c r="O175" s="24">
        <f>IFERROR(weekly_deaths_location_cause_and_excess_deaths_hospital[[#This Row],[Circulatory deaths]]-weekly_deaths_location_cause_and_excess_deaths_hospital[[#This Row],[Circulatory five year average]],"")</f>
        <v>-28</v>
      </c>
      <c r="P175" s="24">
        <v>64</v>
      </c>
      <c r="Q175" s="24">
        <v>110</v>
      </c>
      <c r="R175" s="24">
        <f>IFERROR(weekly_deaths_location_cause_and_excess_deaths_hospital[[#This Row],[Respiratory deaths]]-weekly_deaths_location_cause_and_excess_deaths_hospital[[#This Row],[Respiratory five year average]],"")</f>
        <v>-46</v>
      </c>
      <c r="S175" s="24">
        <v>46</v>
      </c>
      <c r="T175" s="24">
        <v>162</v>
      </c>
      <c r="U175" s="53">
        <v>160</v>
      </c>
      <c r="V175" s="24">
        <f>IFERROR(weekly_deaths_location_cause_and_excess_deaths_hospital[[#This Row],[Other causes]]-weekly_deaths_location_cause_and_excess_deaths_hospital[[#This Row],[Other causes five year average]],"")</f>
        <v>2</v>
      </c>
    </row>
    <row r="176" spans="1:23" x14ac:dyDescent="0.35">
      <c r="A176" s="14">
        <v>2022</v>
      </c>
      <c r="B176" s="14">
        <v>5</v>
      </c>
      <c r="C176" s="15">
        <v>44592</v>
      </c>
      <c r="D176" s="57">
        <v>593</v>
      </c>
      <c r="E176" s="53">
        <v>657</v>
      </c>
      <c r="F176" s="53">
        <f>IFERROR(weekly_deaths_location_cause_and_excess_deaths_hospital[[#This Row],[All causes]]-weekly_deaths_location_cause_and_excess_deaths_hospital[[#This Row],[All causes five year average]],"")</f>
        <v>-64</v>
      </c>
      <c r="G176" s="53">
        <v>149</v>
      </c>
      <c r="H176" s="53">
        <v>146</v>
      </c>
      <c r="I176" s="53">
        <f>IFERROR(weekly_deaths_location_cause_and_excess_deaths_hospital[[#This Row],[Cancer deaths]]-weekly_deaths_location_cause_and_excess_deaths_hospital[[#This Row],[Cancer five year average]],"")</f>
        <v>3</v>
      </c>
      <c r="J176" s="53">
        <v>34</v>
      </c>
      <c r="K176" s="53">
        <v>35</v>
      </c>
      <c r="L176" s="53">
        <f>IFERROR(weekly_deaths_location_cause_and_excess_deaths_hospital[[#This Row],[Dementia / Alzhemier''s deaths]]-weekly_deaths_location_cause_and_excess_deaths_hospital[[#This Row],[Dementia / Alzheimer''s five year average]],"")</f>
        <v>-1</v>
      </c>
      <c r="M176" s="24">
        <v>142</v>
      </c>
      <c r="N176" s="24">
        <v>164</v>
      </c>
      <c r="O176" s="24">
        <f>IFERROR(weekly_deaths_location_cause_and_excess_deaths_hospital[[#This Row],[Circulatory deaths]]-weekly_deaths_location_cause_and_excess_deaths_hospital[[#This Row],[Circulatory five year average]],"")</f>
        <v>-22</v>
      </c>
      <c r="P176" s="24">
        <v>69</v>
      </c>
      <c r="Q176" s="24">
        <v>102</v>
      </c>
      <c r="R176" s="24">
        <f>IFERROR(weekly_deaths_location_cause_and_excess_deaths_hospital[[#This Row],[Respiratory deaths]]-weekly_deaths_location_cause_and_excess_deaths_hospital[[#This Row],[Respiratory five year average]],"")</f>
        <v>-33</v>
      </c>
      <c r="S176" s="24">
        <v>39</v>
      </c>
      <c r="T176" s="24">
        <v>160</v>
      </c>
      <c r="U176" s="53">
        <v>162</v>
      </c>
      <c r="V176" s="24">
        <f>IFERROR(weekly_deaths_location_cause_and_excess_deaths_hospital[[#This Row],[Other causes]]-weekly_deaths_location_cause_and_excess_deaths_hospital[[#This Row],[Other causes five year average]],"")</f>
        <v>-2</v>
      </c>
    </row>
    <row r="177" spans="1:22" x14ac:dyDescent="0.35">
      <c r="A177" s="14">
        <v>2022</v>
      </c>
      <c r="B177" s="14">
        <v>6</v>
      </c>
      <c r="C177" s="15">
        <v>44599</v>
      </c>
      <c r="D177" s="57">
        <v>562</v>
      </c>
      <c r="E177" s="53">
        <v>636</v>
      </c>
      <c r="F177" s="53">
        <f>IFERROR(weekly_deaths_location_cause_and_excess_deaths_hospital[[#This Row],[All causes]]-weekly_deaths_location_cause_and_excess_deaths_hospital[[#This Row],[All causes five year average]],"")</f>
        <v>-74</v>
      </c>
      <c r="G177" s="53">
        <v>121</v>
      </c>
      <c r="H177" s="53">
        <v>143</v>
      </c>
      <c r="I177" s="53">
        <f>IFERROR(weekly_deaths_location_cause_and_excess_deaths_hospital[[#This Row],[Cancer deaths]]-weekly_deaths_location_cause_and_excess_deaths_hospital[[#This Row],[Cancer five year average]],"")</f>
        <v>-22</v>
      </c>
      <c r="J177" s="53">
        <v>28</v>
      </c>
      <c r="K177" s="53">
        <v>32</v>
      </c>
      <c r="L177" s="53">
        <f>IFERROR(weekly_deaths_location_cause_and_excess_deaths_hospital[[#This Row],[Dementia / Alzhemier''s deaths]]-weekly_deaths_location_cause_and_excess_deaths_hospital[[#This Row],[Dementia / Alzheimer''s five year average]],"")</f>
        <v>-4</v>
      </c>
      <c r="M177" s="24">
        <v>154</v>
      </c>
      <c r="N177" s="24">
        <v>153</v>
      </c>
      <c r="O177" s="24">
        <f>IFERROR(weekly_deaths_location_cause_and_excess_deaths_hospital[[#This Row],[Circulatory deaths]]-weekly_deaths_location_cause_and_excess_deaths_hospital[[#This Row],[Circulatory five year average]],"")</f>
        <v>1</v>
      </c>
      <c r="P177" s="24">
        <v>66</v>
      </c>
      <c r="Q177" s="24">
        <v>103</v>
      </c>
      <c r="R177" s="24">
        <f>IFERROR(weekly_deaths_location_cause_and_excess_deaths_hospital[[#This Row],[Respiratory deaths]]-weekly_deaths_location_cause_and_excess_deaths_hospital[[#This Row],[Respiratory five year average]],"")</f>
        <v>-37</v>
      </c>
      <c r="S177" s="24">
        <v>30</v>
      </c>
      <c r="T177" s="24">
        <v>163</v>
      </c>
      <c r="U177" s="53">
        <v>160</v>
      </c>
      <c r="V177" s="24">
        <f>IFERROR(weekly_deaths_location_cause_and_excess_deaths_hospital[[#This Row],[Other causes]]-weekly_deaths_location_cause_and_excess_deaths_hospital[[#This Row],[Other causes five year average]],"")</f>
        <v>3</v>
      </c>
    </row>
    <row r="178" spans="1:22" x14ac:dyDescent="0.35">
      <c r="A178" s="14">
        <v>2022</v>
      </c>
      <c r="B178" s="14">
        <v>7</v>
      </c>
      <c r="C178" s="15">
        <v>44606</v>
      </c>
      <c r="D178" s="57">
        <v>567</v>
      </c>
      <c r="E178" s="53">
        <v>638</v>
      </c>
      <c r="F178" s="53">
        <f>IFERROR(weekly_deaths_location_cause_and_excess_deaths_hospital[[#This Row],[All causes]]-weekly_deaths_location_cause_and_excess_deaths_hospital[[#This Row],[All causes five year average]],"")</f>
        <v>-71</v>
      </c>
      <c r="G178" s="53">
        <v>139</v>
      </c>
      <c r="H178" s="53">
        <v>140</v>
      </c>
      <c r="I178" s="53">
        <f>IFERROR(weekly_deaths_location_cause_and_excess_deaths_hospital[[#This Row],[Cancer deaths]]-weekly_deaths_location_cause_and_excess_deaths_hospital[[#This Row],[Cancer five year average]],"")</f>
        <v>-1</v>
      </c>
      <c r="J178" s="53">
        <v>30</v>
      </c>
      <c r="K178" s="53">
        <v>26</v>
      </c>
      <c r="L178" s="53">
        <f>IFERROR(weekly_deaths_location_cause_and_excess_deaths_hospital[[#This Row],[Dementia / Alzhemier''s deaths]]-weekly_deaths_location_cause_and_excess_deaths_hospital[[#This Row],[Dementia / Alzheimer''s five year average]],"")</f>
        <v>4</v>
      </c>
      <c r="M178" s="24">
        <v>152</v>
      </c>
      <c r="N178" s="24">
        <v>165</v>
      </c>
      <c r="O178" s="24">
        <f>IFERROR(weekly_deaths_location_cause_and_excess_deaths_hospital[[#This Row],[Circulatory deaths]]-weekly_deaths_location_cause_and_excess_deaths_hospital[[#This Row],[Circulatory five year average]],"")</f>
        <v>-13</v>
      </c>
      <c r="P178" s="24">
        <v>65</v>
      </c>
      <c r="Q178" s="24">
        <v>100</v>
      </c>
      <c r="R178" s="24">
        <f>IFERROR(weekly_deaths_location_cause_and_excess_deaths_hospital[[#This Row],[Respiratory deaths]]-weekly_deaths_location_cause_and_excess_deaths_hospital[[#This Row],[Respiratory five year average]],"")</f>
        <v>-35</v>
      </c>
      <c r="S178" s="24">
        <v>31</v>
      </c>
      <c r="T178" s="24">
        <v>150</v>
      </c>
      <c r="U178" s="53">
        <v>166</v>
      </c>
      <c r="V178" s="24">
        <f>IFERROR(weekly_deaths_location_cause_and_excess_deaths_hospital[[#This Row],[Other causes]]-weekly_deaths_location_cause_and_excess_deaths_hospital[[#This Row],[Other causes five year average]],"")</f>
        <v>-16</v>
      </c>
    </row>
    <row r="179" spans="1:22" x14ac:dyDescent="0.35">
      <c r="A179" s="14">
        <v>2022</v>
      </c>
      <c r="B179" s="14">
        <v>8</v>
      </c>
      <c r="C179" s="15">
        <v>44613</v>
      </c>
      <c r="D179" s="57">
        <v>553</v>
      </c>
      <c r="E179" s="53">
        <v>613</v>
      </c>
      <c r="F179" s="53">
        <f>IFERROR(weekly_deaths_location_cause_and_excess_deaths_hospital[[#This Row],[All causes]]-weekly_deaths_location_cause_and_excess_deaths_hospital[[#This Row],[All causes five year average]],"")</f>
        <v>-60</v>
      </c>
      <c r="G179" s="53">
        <v>141</v>
      </c>
      <c r="H179" s="53">
        <v>133</v>
      </c>
      <c r="I179" s="53">
        <f>IFERROR(weekly_deaths_location_cause_and_excess_deaths_hospital[[#This Row],[Cancer deaths]]-weekly_deaths_location_cause_and_excess_deaths_hospital[[#This Row],[Cancer five year average]],"")</f>
        <v>8</v>
      </c>
      <c r="J179" s="53">
        <v>17</v>
      </c>
      <c r="K179" s="53">
        <v>32</v>
      </c>
      <c r="L179" s="53">
        <f>IFERROR(weekly_deaths_location_cause_and_excess_deaths_hospital[[#This Row],[Dementia / Alzhemier''s deaths]]-weekly_deaths_location_cause_and_excess_deaths_hospital[[#This Row],[Dementia / Alzheimer''s five year average]],"")</f>
        <v>-15</v>
      </c>
      <c r="M179" s="24">
        <v>130</v>
      </c>
      <c r="N179" s="24">
        <v>158</v>
      </c>
      <c r="O179" s="24">
        <f>IFERROR(weekly_deaths_location_cause_and_excess_deaths_hospital[[#This Row],[Circulatory deaths]]-weekly_deaths_location_cause_and_excess_deaths_hospital[[#This Row],[Circulatory five year average]],"")</f>
        <v>-28</v>
      </c>
      <c r="P179" s="24">
        <v>76</v>
      </c>
      <c r="Q179" s="24">
        <v>101</v>
      </c>
      <c r="R179" s="24">
        <f>IFERROR(weekly_deaths_location_cause_and_excess_deaths_hospital[[#This Row],[Respiratory deaths]]-weekly_deaths_location_cause_and_excess_deaths_hospital[[#This Row],[Respiratory five year average]],"")</f>
        <v>-25</v>
      </c>
      <c r="S179" s="24">
        <v>26</v>
      </c>
      <c r="T179" s="24">
        <v>163</v>
      </c>
      <c r="U179" s="53">
        <v>157</v>
      </c>
      <c r="V179" s="24">
        <f>IFERROR(weekly_deaths_location_cause_and_excess_deaths_hospital[[#This Row],[Other causes]]-weekly_deaths_location_cause_and_excess_deaths_hospital[[#This Row],[Other causes five year average]],"")</f>
        <v>6</v>
      </c>
    </row>
    <row r="180" spans="1:22" x14ac:dyDescent="0.35">
      <c r="A180" s="14">
        <v>2022</v>
      </c>
      <c r="B180" s="14">
        <v>9</v>
      </c>
      <c r="C180" s="15">
        <v>44620</v>
      </c>
      <c r="D180" s="57">
        <v>537</v>
      </c>
      <c r="E180" s="53">
        <v>559</v>
      </c>
      <c r="F180" s="53">
        <f>IFERROR(weekly_deaths_location_cause_and_excess_deaths_hospital[[#This Row],[All causes]]-weekly_deaths_location_cause_and_excess_deaths_hospital[[#This Row],[All causes five year average]],"")</f>
        <v>-22</v>
      </c>
      <c r="G180" s="53">
        <v>120</v>
      </c>
      <c r="H180" s="53">
        <v>131</v>
      </c>
      <c r="I180" s="53">
        <f>IFERROR(weekly_deaths_location_cause_and_excess_deaths_hospital[[#This Row],[Cancer deaths]]-weekly_deaths_location_cause_and_excess_deaths_hospital[[#This Row],[Cancer five year average]],"")</f>
        <v>-11</v>
      </c>
      <c r="J180" s="53">
        <v>25</v>
      </c>
      <c r="K180" s="53">
        <v>25</v>
      </c>
      <c r="L180" s="53">
        <f>IFERROR(weekly_deaths_location_cause_and_excess_deaths_hospital[[#This Row],[Dementia / Alzhemier''s deaths]]-weekly_deaths_location_cause_and_excess_deaths_hospital[[#This Row],[Dementia / Alzheimer''s five year average]],"")</f>
        <v>0</v>
      </c>
      <c r="M180" s="24">
        <v>141</v>
      </c>
      <c r="N180" s="24">
        <v>151</v>
      </c>
      <c r="O180" s="24">
        <f>IFERROR(weekly_deaths_location_cause_and_excess_deaths_hospital[[#This Row],[Circulatory deaths]]-weekly_deaths_location_cause_and_excess_deaths_hospital[[#This Row],[Circulatory five year average]],"")</f>
        <v>-10</v>
      </c>
      <c r="P180" s="24">
        <v>67</v>
      </c>
      <c r="Q180" s="24">
        <v>96</v>
      </c>
      <c r="R180" s="24">
        <f>IFERROR(weekly_deaths_location_cause_and_excess_deaths_hospital[[#This Row],[Respiratory deaths]]-weekly_deaths_location_cause_and_excess_deaths_hospital[[#This Row],[Respiratory five year average]],"")</f>
        <v>-29</v>
      </c>
      <c r="S180" s="24">
        <v>37</v>
      </c>
      <c r="T180" s="24">
        <v>147</v>
      </c>
      <c r="U180" s="53">
        <v>135</v>
      </c>
      <c r="V180" s="24">
        <f>IFERROR(weekly_deaths_location_cause_and_excess_deaths_hospital[[#This Row],[Other causes]]-weekly_deaths_location_cause_and_excess_deaths_hospital[[#This Row],[Other causes five year average]],"")</f>
        <v>12</v>
      </c>
    </row>
    <row r="181" spans="1:22" x14ac:dyDescent="0.35">
      <c r="A181" s="14">
        <v>2022</v>
      </c>
      <c r="B181" s="14">
        <v>10</v>
      </c>
      <c r="C181" s="15">
        <v>44627</v>
      </c>
      <c r="D181" s="57">
        <v>559</v>
      </c>
      <c r="E181" s="53">
        <v>592</v>
      </c>
      <c r="F181" s="53">
        <f>IFERROR(weekly_deaths_location_cause_and_excess_deaths_hospital[[#This Row],[All causes]]-weekly_deaths_location_cause_and_excess_deaths_hospital[[#This Row],[All causes five year average]],"")</f>
        <v>-33</v>
      </c>
      <c r="G181" s="53">
        <v>127</v>
      </c>
      <c r="H181" s="53">
        <v>147</v>
      </c>
      <c r="I181" s="53">
        <f>IFERROR(weekly_deaths_location_cause_and_excess_deaths_hospital[[#This Row],[Cancer deaths]]-weekly_deaths_location_cause_and_excess_deaths_hospital[[#This Row],[Cancer five year average]],"")</f>
        <v>-20</v>
      </c>
      <c r="J181" s="53">
        <v>27</v>
      </c>
      <c r="K181" s="53">
        <v>31</v>
      </c>
      <c r="L181" s="53">
        <f>IFERROR(weekly_deaths_location_cause_and_excess_deaths_hospital[[#This Row],[Dementia / Alzhemier''s deaths]]-weekly_deaths_location_cause_and_excess_deaths_hospital[[#This Row],[Dementia / Alzheimer''s five year average]],"")</f>
        <v>-4</v>
      </c>
      <c r="M181" s="24">
        <v>142</v>
      </c>
      <c r="N181" s="24">
        <v>156</v>
      </c>
      <c r="O181" s="24">
        <f>IFERROR(weekly_deaths_location_cause_and_excess_deaths_hospital[[#This Row],[Circulatory deaths]]-weekly_deaths_location_cause_and_excess_deaths_hospital[[#This Row],[Circulatory five year average]],"")</f>
        <v>-14</v>
      </c>
      <c r="P181" s="24">
        <v>71</v>
      </c>
      <c r="Q181" s="24">
        <v>91</v>
      </c>
      <c r="R181" s="24">
        <f>IFERROR(weekly_deaths_location_cause_and_excess_deaths_hospital[[#This Row],[Respiratory deaths]]-weekly_deaths_location_cause_and_excess_deaths_hospital[[#This Row],[Respiratory five year average]],"")</f>
        <v>-20</v>
      </c>
      <c r="S181" s="24">
        <v>41</v>
      </c>
      <c r="T181" s="24">
        <v>151</v>
      </c>
      <c r="U181" s="53">
        <v>153</v>
      </c>
      <c r="V181" s="24">
        <f>IFERROR(weekly_deaths_location_cause_and_excess_deaths_hospital[[#This Row],[Other causes]]-weekly_deaths_location_cause_and_excess_deaths_hospital[[#This Row],[Other causes five year average]],"")</f>
        <v>-2</v>
      </c>
    </row>
    <row r="182" spans="1:22" x14ac:dyDescent="0.35">
      <c r="A182" s="14">
        <v>2022</v>
      </c>
      <c r="B182" s="14">
        <v>11</v>
      </c>
      <c r="C182" s="15">
        <v>44634</v>
      </c>
      <c r="D182" s="57">
        <v>566</v>
      </c>
      <c r="E182" s="53">
        <v>561</v>
      </c>
      <c r="F182" s="53">
        <f>IFERROR(weekly_deaths_location_cause_and_excess_deaths_hospital[[#This Row],[All causes]]-weekly_deaths_location_cause_and_excess_deaths_hospital[[#This Row],[All causes five year average]],"")</f>
        <v>5</v>
      </c>
      <c r="G182" s="53">
        <v>124</v>
      </c>
      <c r="H182" s="53">
        <v>140</v>
      </c>
      <c r="I182" s="53">
        <f>IFERROR(weekly_deaths_location_cause_and_excess_deaths_hospital[[#This Row],[Cancer deaths]]-weekly_deaths_location_cause_and_excess_deaths_hospital[[#This Row],[Cancer five year average]],"")</f>
        <v>-16</v>
      </c>
      <c r="J182" s="53">
        <v>21</v>
      </c>
      <c r="K182" s="53">
        <v>26</v>
      </c>
      <c r="L182" s="53">
        <f>IFERROR(weekly_deaths_location_cause_and_excess_deaths_hospital[[#This Row],[Dementia / Alzhemier''s deaths]]-weekly_deaths_location_cause_and_excess_deaths_hospital[[#This Row],[Dementia / Alzheimer''s five year average]],"")</f>
        <v>-5</v>
      </c>
      <c r="M182" s="24">
        <v>149</v>
      </c>
      <c r="N182" s="24">
        <v>147</v>
      </c>
      <c r="O182" s="24">
        <f>IFERROR(weekly_deaths_location_cause_and_excess_deaths_hospital[[#This Row],[Circulatory deaths]]-weekly_deaths_location_cause_and_excess_deaths_hospital[[#This Row],[Circulatory five year average]],"")</f>
        <v>2</v>
      </c>
      <c r="P182" s="24">
        <v>58</v>
      </c>
      <c r="Q182" s="24">
        <v>93</v>
      </c>
      <c r="R182" s="24">
        <f>IFERROR(weekly_deaths_location_cause_and_excess_deaths_hospital[[#This Row],[Respiratory deaths]]-weekly_deaths_location_cause_and_excess_deaths_hospital[[#This Row],[Respiratory five year average]],"")</f>
        <v>-35</v>
      </c>
      <c r="S182" s="24">
        <v>48</v>
      </c>
      <c r="T182" s="24">
        <v>166</v>
      </c>
      <c r="U182" s="53">
        <v>146</v>
      </c>
      <c r="V182" s="24">
        <f>IFERROR(weekly_deaths_location_cause_and_excess_deaths_hospital[[#This Row],[Other causes]]-weekly_deaths_location_cause_and_excess_deaths_hospital[[#This Row],[Other causes five year average]],"")</f>
        <v>20</v>
      </c>
    </row>
    <row r="183" spans="1:22" x14ac:dyDescent="0.35">
      <c r="A183" s="14">
        <v>2022</v>
      </c>
      <c r="B183" s="14">
        <v>12</v>
      </c>
      <c r="C183" s="15">
        <v>44641</v>
      </c>
      <c r="D183" s="57">
        <v>555</v>
      </c>
      <c r="E183" s="53">
        <v>536</v>
      </c>
      <c r="F183" s="53">
        <f>IFERROR(weekly_deaths_location_cause_and_excess_deaths_hospital[[#This Row],[All causes]]-weekly_deaths_location_cause_and_excess_deaths_hospital[[#This Row],[All causes five year average]],"")</f>
        <v>19</v>
      </c>
      <c r="G183" s="53">
        <v>137</v>
      </c>
      <c r="H183" s="53">
        <v>136</v>
      </c>
      <c r="I183" s="53">
        <f>IFERROR(weekly_deaths_location_cause_and_excess_deaths_hospital[[#This Row],[Cancer deaths]]-weekly_deaths_location_cause_and_excess_deaths_hospital[[#This Row],[Cancer five year average]],"")</f>
        <v>1</v>
      </c>
      <c r="J183" s="53">
        <v>25</v>
      </c>
      <c r="K183" s="53">
        <v>20</v>
      </c>
      <c r="L183" s="53">
        <f>IFERROR(weekly_deaths_location_cause_and_excess_deaths_hospital[[#This Row],[Dementia / Alzhemier''s deaths]]-weekly_deaths_location_cause_and_excess_deaths_hospital[[#This Row],[Dementia / Alzheimer''s five year average]],"")</f>
        <v>5</v>
      </c>
      <c r="M183" s="24">
        <v>140</v>
      </c>
      <c r="N183" s="24">
        <v>149</v>
      </c>
      <c r="O183" s="24">
        <f>IFERROR(weekly_deaths_location_cause_and_excess_deaths_hospital[[#This Row],[Circulatory deaths]]-weekly_deaths_location_cause_and_excess_deaths_hospital[[#This Row],[Circulatory five year average]],"")</f>
        <v>-9</v>
      </c>
      <c r="P183" s="24">
        <v>55</v>
      </c>
      <c r="Q183" s="24">
        <v>90</v>
      </c>
      <c r="R183" s="24">
        <f>IFERROR(weekly_deaths_location_cause_and_excess_deaths_hospital[[#This Row],[Respiratory deaths]]-weekly_deaths_location_cause_and_excess_deaths_hospital[[#This Row],[Respiratory five year average]],"")</f>
        <v>-35</v>
      </c>
      <c r="S183" s="24">
        <v>62</v>
      </c>
      <c r="T183" s="24">
        <v>136</v>
      </c>
      <c r="U183" s="53">
        <v>134</v>
      </c>
      <c r="V183" s="24">
        <f>IFERROR(weekly_deaths_location_cause_and_excess_deaths_hospital[[#This Row],[Other causes]]-weekly_deaths_location_cause_and_excess_deaths_hospital[[#This Row],[Other causes five year average]],"")</f>
        <v>2</v>
      </c>
    </row>
    <row r="184" spans="1:22" x14ac:dyDescent="0.35">
      <c r="A184" s="14">
        <v>2022</v>
      </c>
      <c r="B184" s="14">
        <v>13</v>
      </c>
      <c r="C184" s="15">
        <v>44648</v>
      </c>
      <c r="D184" s="57">
        <v>599</v>
      </c>
      <c r="E184" s="53">
        <v>514</v>
      </c>
      <c r="F184" s="53">
        <f>IFERROR(weekly_deaths_location_cause_and_excess_deaths_hospital[[#This Row],[All causes]]-weekly_deaths_location_cause_and_excess_deaths_hospital[[#This Row],[All causes five year average]],"")</f>
        <v>85</v>
      </c>
      <c r="G184" s="53">
        <v>127</v>
      </c>
      <c r="H184" s="53">
        <v>134</v>
      </c>
      <c r="I184" s="53">
        <f>IFERROR(weekly_deaths_location_cause_and_excess_deaths_hospital[[#This Row],[Cancer deaths]]-weekly_deaths_location_cause_and_excess_deaths_hospital[[#This Row],[Cancer five year average]],"")</f>
        <v>-7</v>
      </c>
      <c r="J184" s="53">
        <v>23</v>
      </c>
      <c r="K184" s="53">
        <v>22</v>
      </c>
      <c r="L184" s="53">
        <f>IFERROR(weekly_deaths_location_cause_and_excess_deaths_hospital[[#This Row],[Dementia / Alzhemier''s deaths]]-weekly_deaths_location_cause_and_excess_deaths_hospital[[#This Row],[Dementia / Alzheimer''s five year average]],"")</f>
        <v>1</v>
      </c>
      <c r="M184" s="24">
        <v>151</v>
      </c>
      <c r="N184" s="24">
        <v>145</v>
      </c>
      <c r="O184" s="24">
        <f>IFERROR(weekly_deaths_location_cause_and_excess_deaths_hospital[[#This Row],[Circulatory deaths]]-weekly_deaths_location_cause_and_excess_deaths_hospital[[#This Row],[Circulatory five year average]],"")</f>
        <v>6</v>
      </c>
      <c r="P184" s="24">
        <v>68</v>
      </c>
      <c r="Q184" s="24">
        <v>77</v>
      </c>
      <c r="R184" s="24">
        <f>IFERROR(weekly_deaths_location_cause_and_excess_deaths_hospital[[#This Row],[Respiratory deaths]]-weekly_deaths_location_cause_and_excess_deaths_hospital[[#This Row],[Respiratory five year average]],"")</f>
        <v>-9</v>
      </c>
      <c r="S184" s="24">
        <v>60</v>
      </c>
      <c r="T184" s="24">
        <v>170</v>
      </c>
      <c r="U184" s="53">
        <v>131</v>
      </c>
      <c r="V184" s="24">
        <f>IFERROR(weekly_deaths_location_cause_and_excess_deaths_hospital[[#This Row],[Other causes]]-weekly_deaths_location_cause_and_excess_deaths_hospital[[#This Row],[Other causes five year average]],"")</f>
        <v>39</v>
      </c>
    </row>
    <row r="185" spans="1:22" x14ac:dyDescent="0.35">
      <c r="A185" s="14">
        <v>2022</v>
      </c>
      <c r="B185" s="14">
        <v>14</v>
      </c>
      <c r="C185" s="15">
        <v>44655</v>
      </c>
      <c r="D185" s="57">
        <v>557</v>
      </c>
      <c r="E185" s="53">
        <v>543</v>
      </c>
      <c r="F185" s="53">
        <f>IFERROR(weekly_deaths_location_cause_and_excess_deaths_hospital[[#This Row],[All causes]]-weekly_deaths_location_cause_and_excess_deaths_hospital[[#This Row],[All causes five year average]],"")</f>
        <v>14</v>
      </c>
      <c r="G185" s="53">
        <v>124</v>
      </c>
      <c r="H185" s="53">
        <v>134</v>
      </c>
      <c r="I185" s="53">
        <f>IFERROR(weekly_deaths_location_cause_and_excess_deaths_hospital[[#This Row],[Cancer deaths]]-weekly_deaths_location_cause_and_excess_deaths_hospital[[#This Row],[Cancer five year average]],"")</f>
        <v>-10</v>
      </c>
      <c r="J185" s="53">
        <v>36</v>
      </c>
      <c r="K185" s="53">
        <v>24</v>
      </c>
      <c r="L185" s="53">
        <f>IFERROR(weekly_deaths_location_cause_and_excess_deaths_hospital[[#This Row],[Dementia / Alzhemier''s deaths]]-weekly_deaths_location_cause_and_excess_deaths_hospital[[#This Row],[Dementia / Alzheimer''s five year average]],"")</f>
        <v>12</v>
      </c>
      <c r="M185" s="24">
        <v>133</v>
      </c>
      <c r="N185" s="24">
        <v>150</v>
      </c>
      <c r="O185" s="24">
        <f>IFERROR(weekly_deaths_location_cause_and_excess_deaths_hospital[[#This Row],[Circulatory deaths]]-weekly_deaths_location_cause_and_excess_deaths_hospital[[#This Row],[Circulatory five year average]],"")</f>
        <v>-17</v>
      </c>
      <c r="P185" s="24">
        <v>70</v>
      </c>
      <c r="Q185" s="24">
        <v>85</v>
      </c>
      <c r="R185" s="24">
        <f>IFERROR(weekly_deaths_location_cause_and_excess_deaths_hospital[[#This Row],[Respiratory deaths]]-weekly_deaths_location_cause_and_excess_deaths_hospital[[#This Row],[Respiratory five year average]],"")</f>
        <v>-15</v>
      </c>
      <c r="S185" s="24">
        <v>44</v>
      </c>
      <c r="T185" s="24">
        <v>150</v>
      </c>
      <c r="U185" s="53">
        <v>146</v>
      </c>
      <c r="V185" s="24">
        <f>IFERROR(weekly_deaths_location_cause_and_excess_deaths_hospital[[#This Row],[Other causes]]-weekly_deaths_location_cause_and_excess_deaths_hospital[[#This Row],[Other causes five year average]],"")</f>
        <v>4</v>
      </c>
    </row>
    <row r="186" spans="1:22" x14ac:dyDescent="0.35">
      <c r="A186" s="14">
        <v>2022</v>
      </c>
      <c r="B186" s="14">
        <v>15</v>
      </c>
      <c r="C186" s="15">
        <v>44662</v>
      </c>
      <c r="D186" s="57">
        <v>502</v>
      </c>
      <c r="E186" s="53">
        <v>523</v>
      </c>
      <c r="F186" s="53">
        <f>IFERROR(weekly_deaths_location_cause_and_excess_deaths_hospital[[#This Row],[All causes]]-weekly_deaths_location_cause_and_excess_deaths_hospital[[#This Row],[All causes five year average]],"")</f>
        <v>-21</v>
      </c>
      <c r="G186" s="53">
        <v>124</v>
      </c>
      <c r="H186" s="53">
        <v>138</v>
      </c>
      <c r="I186" s="53">
        <f>IFERROR(weekly_deaths_location_cause_and_excess_deaths_hospital[[#This Row],[Cancer deaths]]-weekly_deaths_location_cause_and_excess_deaths_hospital[[#This Row],[Cancer five year average]],"")</f>
        <v>-14</v>
      </c>
      <c r="J186" s="53">
        <v>20</v>
      </c>
      <c r="K186" s="53">
        <v>25</v>
      </c>
      <c r="L186" s="53">
        <f>IFERROR(weekly_deaths_location_cause_and_excess_deaths_hospital[[#This Row],[Dementia / Alzhemier''s deaths]]-weekly_deaths_location_cause_and_excess_deaths_hospital[[#This Row],[Dementia / Alzheimer''s five year average]],"")</f>
        <v>-5</v>
      </c>
      <c r="M186" s="24">
        <v>120</v>
      </c>
      <c r="N186" s="24">
        <v>145</v>
      </c>
      <c r="O186" s="24">
        <f>IFERROR(weekly_deaths_location_cause_and_excess_deaths_hospital[[#This Row],[Circulatory deaths]]-weekly_deaths_location_cause_and_excess_deaths_hospital[[#This Row],[Circulatory five year average]],"")</f>
        <v>-25</v>
      </c>
      <c r="P186" s="24">
        <v>61</v>
      </c>
      <c r="Q186" s="24">
        <v>76</v>
      </c>
      <c r="R186" s="24">
        <f>IFERROR(weekly_deaths_location_cause_and_excess_deaths_hospital[[#This Row],[Respiratory deaths]]-weekly_deaths_location_cause_and_excess_deaths_hospital[[#This Row],[Respiratory five year average]],"")</f>
        <v>-15</v>
      </c>
      <c r="S186" s="24">
        <v>48</v>
      </c>
      <c r="T186" s="24">
        <v>129</v>
      </c>
      <c r="U186" s="53">
        <v>137</v>
      </c>
      <c r="V186" s="24">
        <f>IFERROR(weekly_deaths_location_cause_and_excess_deaths_hospital[[#This Row],[Other causes]]-weekly_deaths_location_cause_and_excess_deaths_hospital[[#This Row],[Other causes five year average]],"")</f>
        <v>-8</v>
      </c>
    </row>
    <row r="187" spans="1:22" x14ac:dyDescent="0.35">
      <c r="A187" s="14">
        <v>2022</v>
      </c>
      <c r="B187" s="14">
        <v>16</v>
      </c>
      <c r="C187" s="15">
        <v>44669</v>
      </c>
      <c r="D187" s="57">
        <v>626</v>
      </c>
      <c r="E187" s="53">
        <v>514</v>
      </c>
      <c r="F187" s="53">
        <f>IFERROR(weekly_deaths_location_cause_and_excess_deaths_hospital[[#This Row],[All causes]]-weekly_deaths_location_cause_and_excess_deaths_hospital[[#This Row],[All causes five year average]],"")</f>
        <v>112</v>
      </c>
      <c r="G187" s="53">
        <v>142</v>
      </c>
      <c r="H187" s="53">
        <v>134</v>
      </c>
      <c r="I187" s="53">
        <f>IFERROR(weekly_deaths_location_cause_and_excess_deaths_hospital[[#This Row],[Cancer deaths]]-weekly_deaths_location_cause_and_excess_deaths_hospital[[#This Row],[Cancer five year average]],"")</f>
        <v>8</v>
      </c>
      <c r="J187" s="53">
        <v>21</v>
      </c>
      <c r="K187" s="53">
        <v>24</v>
      </c>
      <c r="L187" s="53">
        <f>IFERROR(weekly_deaths_location_cause_and_excess_deaths_hospital[[#This Row],[Dementia / Alzhemier''s deaths]]-weekly_deaths_location_cause_and_excess_deaths_hospital[[#This Row],[Dementia / Alzheimer''s five year average]],"")</f>
        <v>-3</v>
      </c>
      <c r="M187" s="24">
        <v>161</v>
      </c>
      <c r="N187" s="24">
        <v>144</v>
      </c>
      <c r="O187" s="24">
        <f>IFERROR(weekly_deaths_location_cause_and_excess_deaths_hospital[[#This Row],[Circulatory deaths]]-weekly_deaths_location_cause_and_excess_deaths_hospital[[#This Row],[Circulatory five year average]],"")</f>
        <v>17</v>
      </c>
      <c r="P187" s="24">
        <v>90</v>
      </c>
      <c r="Q187" s="24">
        <v>76</v>
      </c>
      <c r="R187" s="24">
        <f>IFERROR(weekly_deaths_location_cause_and_excess_deaths_hospital[[#This Row],[Respiratory deaths]]-weekly_deaths_location_cause_and_excess_deaths_hospital[[#This Row],[Respiratory five year average]],"")</f>
        <v>14</v>
      </c>
      <c r="S187" s="24">
        <v>45</v>
      </c>
      <c r="T187" s="24">
        <v>167</v>
      </c>
      <c r="U187" s="53">
        <v>135</v>
      </c>
      <c r="V187" s="24">
        <f>IFERROR(weekly_deaths_location_cause_and_excess_deaths_hospital[[#This Row],[Other causes]]-weekly_deaths_location_cause_and_excess_deaths_hospital[[#This Row],[Other causes five year average]],"")</f>
        <v>32</v>
      </c>
    </row>
    <row r="188" spans="1:22" x14ac:dyDescent="0.35">
      <c r="A188" s="14">
        <v>2022</v>
      </c>
      <c r="B188" s="14">
        <v>17</v>
      </c>
      <c r="C188" s="15">
        <v>44676</v>
      </c>
      <c r="D188" s="57">
        <v>616</v>
      </c>
      <c r="E188" s="53">
        <v>515</v>
      </c>
      <c r="F188" s="53">
        <f>IFERROR(weekly_deaths_location_cause_and_excess_deaths_hospital[[#This Row],[All causes]]-weekly_deaths_location_cause_and_excess_deaths_hospital[[#This Row],[All causes five year average]],"")</f>
        <v>101</v>
      </c>
      <c r="G188" s="53">
        <v>155</v>
      </c>
      <c r="H188" s="53">
        <v>135</v>
      </c>
      <c r="I188" s="53">
        <f>IFERROR(weekly_deaths_location_cause_and_excess_deaths_hospital[[#This Row],[Cancer deaths]]-weekly_deaths_location_cause_and_excess_deaths_hospital[[#This Row],[Cancer five year average]],"")</f>
        <v>20</v>
      </c>
      <c r="J188" s="53">
        <v>39</v>
      </c>
      <c r="K188" s="53">
        <v>22</v>
      </c>
      <c r="L188" s="53">
        <f>IFERROR(weekly_deaths_location_cause_and_excess_deaths_hospital[[#This Row],[Dementia / Alzhemier''s deaths]]-weekly_deaths_location_cause_and_excess_deaths_hospital[[#This Row],[Dementia / Alzheimer''s five year average]],"")</f>
        <v>17</v>
      </c>
      <c r="M188" s="24">
        <v>131</v>
      </c>
      <c r="N188" s="24">
        <v>141</v>
      </c>
      <c r="O188" s="24">
        <f>IFERROR(weekly_deaths_location_cause_and_excess_deaths_hospital[[#This Row],[Circulatory deaths]]-weekly_deaths_location_cause_and_excess_deaths_hospital[[#This Row],[Circulatory five year average]],"")</f>
        <v>-10</v>
      </c>
      <c r="P188" s="24">
        <v>74</v>
      </c>
      <c r="Q188" s="24">
        <v>74</v>
      </c>
      <c r="R188" s="24">
        <f>IFERROR(weekly_deaths_location_cause_and_excess_deaths_hospital[[#This Row],[Respiratory deaths]]-weekly_deaths_location_cause_and_excess_deaths_hospital[[#This Row],[Respiratory five year average]],"")</f>
        <v>0</v>
      </c>
      <c r="S188" s="24">
        <v>36</v>
      </c>
      <c r="T188" s="24">
        <v>181</v>
      </c>
      <c r="U188" s="53">
        <v>142</v>
      </c>
      <c r="V188" s="24">
        <f>IFERROR(weekly_deaths_location_cause_and_excess_deaths_hospital[[#This Row],[Other causes]]-weekly_deaths_location_cause_and_excess_deaths_hospital[[#This Row],[Other causes five year average]],"")</f>
        <v>39</v>
      </c>
    </row>
    <row r="189" spans="1:22" x14ac:dyDescent="0.35">
      <c r="A189" s="14">
        <v>2022</v>
      </c>
      <c r="B189" s="14">
        <v>18</v>
      </c>
      <c r="C189" s="15">
        <v>44683</v>
      </c>
      <c r="D189" s="57">
        <v>533</v>
      </c>
      <c r="E189" s="53">
        <v>502</v>
      </c>
      <c r="F189" s="53">
        <f>IFERROR(weekly_deaths_location_cause_and_excess_deaths_hospital[[#This Row],[All causes]]-weekly_deaths_location_cause_and_excess_deaths_hospital[[#This Row],[All causes five year average]],"")</f>
        <v>31</v>
      </c>
      <c r="G189" s="53">
        <v>125</v>
      </c>
      <c r="H189" s="53">
        <v>139</v>
      </c>
      <c r="I189" s="53">
        <f>IFERROR(weekly_deaths_location_cause_and_excess_deaths_hospital[[#This Row],[Cancer deaths]]-weekly_deaths_location_cause_and_excess_deaths_hospital[[#This Row],[Cancer five year average]],"")</f>
        <v>-14</v>
      </c>
      <c r="J189" s="53">
        <v>14</v>
      </c>
      <c r="K189" s="53">
        <v>24</v>
      </c>
      <c r="L189" s="53">
        <f>IFERROR(weekly_deaths_location_cause_and_excess_deaths_hospital[[#This Row],[Dementia / Alzhemier''s deaths]]-weekly_deaths_location_cause_and_excess_deaths_hospital[[#This Row],[Dementia / Alzheimer''s five year average]],"")</f>
        <v>-10</v>
      </c>
      <c r="M189" s="24">
        <v>141</v>
      </c>
      <c r="N189" s="24">
        <v>135</v>
      </c>
      <c r="O189" s="24">
        <f>IFERROR(weekly_deaths_location_cause_and_excess_deaths_hospital[[#This Row],[Circulatory deaths]]-weekly_deaths_location_cause_and_excess_deaths_hospital[[#This Row],[Circulatory five year average]],"")</f>
        <v>6</v>
      </c>
      <c r="P189" s="24">
        <v>82</v>
      </c>
      <c r="Q189" s="24">
        <v>67</v>
      </c>
      <c r="R189" s="24">
        <f>IFERROR(weekly_deaths_location_cause_and_excess_deaths_hospital[[#This Row],[Respiratory deaths]]-weekly_deaths_location_cause_and_excess_deaths_hospital[[#This Row],[Respiratory five year average]],"")</f>
        <v>15</v>
      </c>
      <c r="S189" s="24">
        <v>28</v>
      </c>
      <c r="T189" s="24">
        <v>143</v>
      </c>
      <c r="U189" s="53">
        <v>137</v>
      </c>
      <c r="V189" s="24">
        <f>IFERROR(weekly_deaths_location_cause_and_excess_deaths_hospital[[#This Row],[Other causes]]-weekly_deaths_location_cause_and_excess_deaths_hospital[[#This Row],[Other causes five year average]],"")</f>
        <v>6</v>
      </c>
    </row>
    <row r="190" spans="1:22" x14ac:dyDescent="0.35">
      <c r="A190" s="14">
        <v>2022</v>
      </c>
      <c r="B190" s="14">
        <v>19</v>
      </c>
      <c r="C190" s="15">
        <v>44690</v>
      </c>
      <c r="D190" s="57">
        <v>573</v>
      </c>
      <c r="E190" s="53">
        <v>500</v>
      </c>
      <c r="F190" s="53">
        <f>IFERROR(weekly_deaths_location_cause_and_excess_deaths_hospital[[#This Row],[All causes]]-weekly_deaths_location_cause_and_excess_deaths_hospital[[#This Row],[All causes five year average]],"")</f>
        <v>73</v>
      </c>
      <c r="G190" s="53">
        <v>147</v>
      </c>
      <c r="H190" s="53">
        <v>134</v>
      </c>
      <c r="I190" s="53">
        <f>IFERROR(weekly_deaths_location_cause_and_excess_deaths_hospital[[#This Row],[Cancer deaths]]-weekly_deaths_location_cause_and_excess_deaths_hospital[[#This Row],[Cancer five year average]],"")</f>
        <v>13</v>
      </c>
      <c r="J190" s="53">
        <v>21</v>
      </c>
      <c r="K190" s="53">
        <v>22</v>
      </c>
      <c r="L190" s="53">
        <f>IFERROR(weekly_deaths_location_cause_and_excess_deaths_hospital[[#This Row],[Dementia / Alzhemier''s deaths]]-weekly_deaths_location_cause_and_excess_deaths_hospital[[#This Row],[Dementia / Alzheimer''s five year average]],"")</f>
        <v>-1</v>
      </c>
      <c r="M190" s="24">
        <v>143</v>
      </c>
      <c r="N190" s="24">
        <v>142</v>
      </c>
      <c r="O190" s="24">
        <f>IFERROR(weekly_deaths_location_cause_and_excess_deaths_hospital[[#This Row],[Circulatory deaths]]-weekly_deaths_location_cause_and_excess_deaths_hospital[[#This Row],[Circulatory five year average]],"")</f>
        <v>1</v>
      </c>
      <c r="P190" s="24">
        <v>56</v>
      </c>
      <c r="Q190" s="24">
        <v>71</v>
      </c>
      <c r="R190" s="24">
        <f>IFERROR(weekly_deaths_location_cause_and_excess_deaths_hospital[[#This Row],[Respiratory deaths]]-weekly_deaths_location_cause_and_excess_deaths_hospital[[#This Row],[Respiratory five year average]],"")</f>
        <v>-15</v>
      </c>
      <c r="S190" s="24">
        <v>21</v>
      </c>
      <c r="T190" s="24">
        <v>185</v>
      </c>
      <c r="U190" s="53">
        <v>130</v>
      </c>
      <c r="V190" s="24">
        <f>IFERROR(weekly_deaths_location_cause_and_excess_deaths_hospital[[#This Row],[Other causes]]-weekly_deaths_location_cause_and_excess_deaths_hospital[[#This Row],[Other causes five year average]],"")</f>
        <v>55</v>
      </c>
    </row>
    <row r="191" spans="1:22" x14ac:dyDescent="0.35">
      <c r="A191" s="14">
        <v>2022</v>
      </c>
      <c r="B191" s="14">
        <v>20</v>
      </c>
      <c r="C191" s="15">
        <v>44697</v>
      </c>
      <c r="D191" s="57">
        <v>574</v>
      </c>
      <c r="E191" s="53">
        <v>511</v>
      </c>
      <c r="F191" s="53">
        <f>IFERROR(weekly_deaths_location_cause_and_excess_deaths_hospital[[#This Row],[All causes]]-weekly_deaths_location_cause_and_excess_deaths_hospital[[#This Row],[All causes five year average]],"")</f>
        <v>63</v>
      </c>
      <c r="G191" s="53">
        <v>144</v>
      </c>
      <c r="H191" s="53">
        <v>141</v>
      </c>
      <c r="I191" s="53">
        <f>IFERROR(weekly_deaths_location_cause_and_excess_deaths_hospital[[#This Row],[Cancer deaths]]-weekly_deaths_location_cause_and_excess_deaths_hospital[[#This Row],[Cancer five year average]],"")</f>
        <v>3</v>
      </c>
      <c r="J191" s="53">
        <v>19</v>
      </c>
      <c r="K191" s="53">
        <v>20</v>
      </c>
      <c r="L191" s="53">
        <f>IFERROR(weekly_deaths_location_cause_and_excess_deaths_hospital[[#This Row],[Dementia / Alzhemier''s deaths]]-weekly_deaths_location_cause_and_excess_deaths_hospital[[#This Row],[Dementia / Alzheimer''s five year average]],"")</f>
        <v>-1</v>
      </c>
      <c r="M191" s="24">
        <v>149</v>
      </c>
      <c r="N191" s="24">
        <v>134</v>
      </c>
      <c r="O191" s="24">
        <f>IFERROR(weekly_deaths_location_cause_and_excess_deaths_hospital[[#This Row],[Circulatory deaths]]-weekly_deaths_location_cause_and_excess_deaths_hospital[[#This Row],[Circulatory five year average]],"")</f>
        <v>15</v>
      </c>
      <c r="P191" s="24">
        <v>68</v>
      </c>
      <c r="Q191" s="24">
        <v>74</v>
      </c>
      <c r="R191" s="24">
        <f>IFERROR(weekly_deaths_location_cause_and_excess_deaths_hospital[[#This Row],[Respiratory deaths]]-weekly_deaths_location_cause_and_excess_deaths_hospital[[#This Row],[Respiratory five year average]],"")</f>
        <v>-6</v>
      </c>
      <c r="S191" s="24">
        <v>22</v>
      </c>
      <c r="T191" s="24">
        <v>172</v>
      </c>
      <c r="U191" s="53">
        <v>141</v>
      </c>
      <c r="V191" s="24">
        <f>IFERROR(weekly_deaths_location_cause_and_excess_deaths_hospital[[#This Row],[Other causes]]-weekly_deaths_location_cause_and_excess_deaths_hospital[[#This Row],[Other causes five year average]],"")</f>
        <v>31</v>
      </c>
    </row>
    <row r="192" spans="1:22" x14ac:dyDescent="0.35">
      <c r="A192" s="14">
        <v>2022</v>
      </c>
      <c r="B192" s="14">
        <v>21</v>
      </c>
      <c r="C192" s="15">
        <v>44704</v>
      </c>
      <c r="D192" s="57">
        <v>517</v>
      </c>
      <c r="E192" s="53">
        <v>505</v>
      </c>
      <c r="F192" s="53">
        <f>IFERROR(weekly_deaths_location_cause_and_excess_deaths_hospital[[#This Row],[All causes]]-weekly_deaths_location_cause_and_excess_deaths_hospital[[#This Row],[All causes five year average]],"")</f>
        <v>12</v>
      </c>
      <c r="G192" s="53">
        <v>129</v>
      </c>
      <c r="H192" s="53">
        <v>133</v>
      </c>
      <c r="I192" s="53">
        <f>IFERROR(weekly_deaths_location_cause_and_excess_deaths_hospital[[#This Row],[Cancer deaths]]-weekly_deaths_location_cause_and_excess_deaths_hospital[[#This Row],[Cancer five year average]],"")</f>
        <v>-4</v>
      </c>
      <c r="J192" s="53">
        <v>18</v>
      </c>
      <c r="K192" s="53">
        <v>22</v>
      </c>
      <c r="L192" s="53">
        <f>IFERROR(weekly_deaths_location_cause_and_excess_deaths_hospital[[#This Row],[Dementia / Alzhemier''s deaths]]-weekly_deaths_location_cause_and_excess_deaths_hospital[[#This Row],[Dementia / Alzheimer''s five year average]],"")</f>
        <v>-4</v>
      </c>
      <c r="M192" s="24">
        <v>155</v>
      </c>
      <c r="N192" s="24">
        <v>143</v>
      </c>
      <c r="O192" s="24">
        <f>IFERROR(weekly_deaths_location_cause_and_excess_deaths_hospital[[#This Row],[Circulatory deaths]]-weekly_deaths_location_cause_and_excess_deaths_hospital[[#This Row],[Circulatory five year average]],"")</f>
        <v>12</v>
      </c>
      <c r="P192" s="24">
        <v>53</v>
      </c>
      <c r="Q192" s="24">
        <v>72</v>
      </c>
      <c r="R192" s="24">
        <f>IFERROR(weekly_deaths_location_cause_and_excess_deaths_hospital[[#This Row],[Respiratory deaths]]-weekly_deaths_location_cause_and_excess_deaths_hospital[[#This Row],[Respiratory five year average]],"")</f>
        <v>-19</v>
      </c>
      <c r="S192" s="24">
        <v>16</v>
      </c>
      <c r="T192" s="24">
        <v>146</v>
      </c>
      <c r="U192" s="53">
        <v>133</v>
      </c>
      <c r="V192" s="24">
        <f>IFERROR(weekly_deaths_location_cause_and_excess_deaths_hospital[[#This Row],[Other causes]]-weekly_deaths_location_cause_and_excess_deaths_hospital[[#This Row],[Other causes five year average]],"")</f>
        <v>13</v>
      </c>
    </row>
    <row r="193" spans="1:22" x14ac:dyDescent="0.35">
      <c r="A193" s="14">
        <v>2022</v>
      </c>
      <c r="B193" s="14">
        <v>22</v>
      </c>
      <c r="C193" s="15">
        <v>44711</v>
      </c>
      <c r="D193" s="57">
        <v>417</v>
      </c>
      <c r="E193" s="53">
        <v>482</v>
      </c>
      <c r="F193" s="53">
        <f>IFERROR(weekly_deaths_location_cause_and_excess_deaths_hospital[[#This Row],[All causes]]-weekly_deaths_location_cause_and_excess_deaths_hospital[[#This Row],[All causes five year average]],"")</f>
        <v>-65</v>
      </c>
      <c r="G193" s="53">
        <v>96</v>
      </c>
      <c r="H193" s="53">
        <v>125</v>
      </c>
      <c r="I193" s="53">
        <f>IFERROR(weekly_deaths_location_cause_and_excess_deaths_hospital[[#This Row],[Cancer deaths]]-weekly_deaths_location_cause_and_excess_deaths_hospital[[#This Row],[Cancer five year average]],"")</f>
        <v>-29</v>
      </c>
      <c r="J193" s="53">
        <v>22</v>
      </c>
      <c r="K193" s="53">
        <v>24</v>
      </c>
      <c r="L193" s="53">
        <f>IFERROR(weekly_deaths_location_cause_and_excess_deaths_hospital[[#This Row],[Dementia / Alzhemier''s deaths]]-weekly_deaths_location_cause_and_excess_deaths_hospital[[#This Row],[Dementia / Alzheimer''s five year average]],"")</f>
        <v>-2</v>
      </c>
      <c r="M193" s="24">
        <v>125</v>
      </c>
      <c r="N193" s="24">
        <v>138</v>
      </c>
      <c r="O193" s="24">
        <f>IFERROR(weekly_deaths_location_cause_and_excess_deaths_hospital[[#This Row],[Circulatory deaths]]-weekly_deaths_location_cause_and_excess_deaths_hospital[[#This Row],[Circulatory five year average]],"")</f>
        <v>-13</v>
      </c>
      <c r="P193" s="24">
        <v>40</v>
      </c>
      <c r="Q193" s="24">
        <v>66</v>
      </c>
      <c r="R193" s="24">
        <f>IFERROR(weekly_deaths_location_cause_and_excess_deaths_hospital[[#This Row],[Respiratory deaths]]-weekly_deaths_location_cause_and_excess_deaths_hospital[[#This Row],[Respiratory five year average]],"")</f>
        <v>-26</v>
      </c>
      <c r="S193" s="24">
        <v>12</v>
      </c>
      <c r="T193" s="24">
        <v>122</v>
      </c>
      <c r="U193" s="53">
        <v>127</v>
      </c>
      <c r="V193" s="24">
        <f>IFERROR(weekly_deaths_location_cause_and_excess_deaths_hospital[[#This Row],[Other causes]]-weekly_deaths_location_cause_and_excess_deaths_hospital[[#This Row],[Other causes five year average]],"")</f>
        <v>-5</v>
      </c>
    </row>
    <row r="194" spans="1:22" x14ac:dyDescent="0.35">
      <c r="A194" s="14">
        <v>2022</v>
      </c>
      <c r="B194" s="14">
        <v>23</v>
      </c>
      <c r="C194" s="15">
        <v>44718</v>
      </c>
      <c r="D194" s="57">
        <v>603</v>
      </c>
      <c r="E194" s="53">
        <v>498</v>
      </c>
      <c r="F194" s="53">
        <f>IFERROR(weekly_deaths_location_cause_and_excess_deaths_hospital[[#This Row],[All causes]]-weekly_deaths_location_cause_and_excess_deaths_hospital[[#This Row],[All causes five year average]],"")</f>
        <v>105</v>
      </c>
      <c r="G194" s="53">
        <v>147</v>
      </c>
      <c r="H194" s="53">
        <v>134</v>
      </c>
      <c r="I194" s="53">
        <f>IFERROR(weekly_deaths_location_cause_and_excess_deaths_hospital[[#This Row],[Cancer deaths]]-weekly_deaths_location_cause_and_excess_deaths_hospital[[#This Row],[Cancer five year average]],"")</f>
        <v>13</v>
      </c>
      <c r="J194" s="53">
        <v>33</v>
      </c>
      <c r="K194" s="53">
        <v>20</v>
      </c>
      <c r="L194" s="53">
        <f>IFERROR(weekly_deaths_location_cause_and_excess_deaths_hospital[[#This Row],[Dementia / Alzhemier''s deaths]]-weekly_deaths_location_cause_and_excess_deaths_hospital[[#This Row],[Dementia / Alzheimer''s five year average]],"")</f>
        <v>13</v>
      </c>
      <c r="M194" s="24">
        <v>163</v>
      </c>
      <c r="N194" s="24">
        <v>137</v>
      </c>
      <c r="O194" s="24">
        <f>IFERROR(weekly_deaths_location_cause_and_excess_deaths_hospital[[#This Row],[Circulatory deaths]]-weekly_deaths_location_cause_and_excess_deaths_hospital[[#This Row],[Circulatory five year average]],"")</f>
        <v>26</v>
      </c>
      <c r="P194" s="24">
        <v>66</v>
      </c>
      <c r="Q194" s="24">
        <v>69</v>
      </c>
      <c r="R194" s="24">
        <f>IFERROR(weekly_deaths_location_cause_and_excess_deaths_hospital[[#This Row],[Respiratory deaths]]-weekly_deaths_location_cause_and_excess_deaths_hospital[[#This Row],[Respiratory five year average]],"")</f>
        <v>-3</v>
      </c>
      <c r="S194" s="24">
        <v>19</v>
      </c>
      <c r="T194" s="24">
        <v>175</v>
      </c>
      <c r="U194" s="53">
        <v>137</v>
      </c>
      <c r="V194" s="24">
        <f>IFERROR(weekly_deaths_location_cause_and_excess_deaths_hospital[[#This Row],[Other causes]]-weekly_deaths_location_cause_and_excess_deaths_hospital[[#This Row],[Other causes five year average]],"")</f>
        <v>38</v>
      </c>
    </row>
    <row r="195" spans="1:22" x14ac:dyDescent="0.35">
      <c r="A195" s="14">
        <v>2022</v>
      </c>
      <c r="B195" s="14">
        <v>24</v>
      </c>
      <c r="C195" s="15">
        <v>44725</v>
      </c>
      <c r="D195" s="57">
        <v>561</v>
      </c>
      <c r="E195" s="53">
        <v>468</v>
      </c>
      <c r="F195" s="53">
        <f>IFERROR(weekly_deaths_location_cause_and_excess_deaths_hospital[[#This Row],[All causes]]-weekly_deaths_location_cause_and_excess_deaths_hospital[[#This Row],[All causes five year average]],"")</f>
        <v>93</v>
      </c>
      <c r="G195" s="53">
        <v>151</v>
      </c>
      <c r="H195" s="53">
        <v>133</v>
      </c>
      <c r="I195" s="53">
        <f>IFERROR(weekly_deaths_location_cause_and_excess_deaths_hospital[[#This Row],[Cancer deaths]]-weekly_deaths_location_cause_and_excess_deaths_hospital[[#This Row],[Cancer five year average]],"")</f>
        <v>18</v>
      </c>
      <c r="J195" s="53">
        <v>29</v>
      </c>
      <c r="K195" s="53">
        <v>20</v>
      </c>
      <c r="L195" s="53">
        <f>IFERROR(weekly_deaths_location_cause_and_excess_deaths_hospital[[#This Row],[Dementia / Alzhemier''s deaths]]-weekly_deaths_location_cause_and_excess_deaths_hospital[[#This Row],[Dementia / Alzheimer''s five year average]],"")</f>
        <v>9</v>
      </c>
      <c r="M195" s="24">
        <v>139</v>
      </c>
      <c r="N195" s="24">
        <v>124</v>
      </c>
      <c r="O195" s="24">
        <f>IFERROR(weekly_deaths_location_cause_and_excess_deaths_hospital[[#This Row],[Circulatory deaths]]-weekly_deaths_location_cause_and_excess_deaths_hospital[[#This Row],[Circulatory five year average]],"")</f>
        <v>15</v>
      </c>
      <c r="P195" s="24">
        <v>72</v>
      </c>
      <c r="Q195" s="24">
        <v>60</v>
      </c>
      <c r="R195" s="24">
        <f>IFERROR(weekly_deaths_location_cause_and_excess_deaths_hospital[[#This Row],[Respiratory deaths]]-weekly_deaths_location_cause_and_excess_deaths_hospital[[#This Row],[Respiratory five year average]],"")</f>
        <v>12</v>
      </c>
      <c r="S195" s="24">
        <v>15</v>
      </c>
      <c r="T195" s="24">
        <v>155</v>
      </c>
      <c r="U195" s="53">
        <v>130</v>
      </c>
      <c r="V195" s="24">
        <f>IFERROR(weekly_deaths_location_cause_and_excess_deaths_hospital[[#This Row],[Other causes]]-weekly_deaths_location_cause_and_excess_deaths_hospital[[#This Row],[Other causes five year average]],"")</f>
        <v>25</v>
      </c>
    </row>
    <row r="196" spans="1:22" x14ac:dyDescent="0.35">
      <c r="A196" s="14">
        <v>2022</v>
      </c>
      <c r="B196" s="14">
        <v>25</v>
      </c>
      <c r="C196" s="15">
        <v>44732</v>
      </c>
      <c r="D196" s="57">
        <v>522</v>
      </c>
      <c r="E196" s="53">
        <v>498</v>
      </c>
      <c r="F196" s="53">
        <f>IFERROR(weekly_deaths_location_cause_and_excess_deaths_hospital[[#This Row],[All causes]]-weekly_deaths_location_cause_and_excess_deaths_hospital[[#This Row],[All causes five year average]],"")</f>
        <v>24</v>
      </c>
      <c r="G196" s="53">
        <v>145</v>
      </c>
      <c r="H196" s="53">
        <v>136</v>
      </c>
      <c r="I196" s="53">
        <f>IFERROR(weekly_deaths_location_cause_and_excess_deaths_hospital[[#This Row],[Cancer deaths]]-weekly_deaths_location_cause_and_excess_deaths_hospital[[#This Row],[Cancer five year average]],"")</f>
        <v>9</v>
      </c>
      <c r="J196" s="53">
        <v>18</v>
      </c>
      <c r="K196" s="53">
        <v>24</v>
      </c>
      <c r="L196" s="53">
        <f>IFERROR(weekly_deaths_location_cause_and_excess_deaths_hospital[[#This Row],[Dementia / Alzhemier''s deaths]]-weekly_deaths_location_cause_and_excess_deaths_hospital[[#This Row],[Dementia / Alzheimer''s five year average]],"")</f>
        <v>-6</v>
      </c>
      <c r="M196" s="24">
        <v>108</v>
      </c>
      <c r="N196" s="24">
        <v>133</v>
      </c>
      <c r="O196" s="24">
        <f>IFERROR(weekly_deaths_location_cause_and_excess_deaths_hospital[[#This Row],[Circulatory deaths]]-weekly_deaths_location_cause_and_excess_deaths_hospital[[#This Row],[Circulatory five year average]],"")</f>
        <v>-25</v>
      </c>
      <c r="P196" s="24">
        <v>62</v>
      </c>
      <c r="Q196" s="24">
        <v>67</v>
      </c>
      <c r="R196" s="24">
        <f>IFERROR(weekly_deaths_location_cause_and_excess_deaths_hospital[[#This Row],[Respiratory deaths]]-weekly_deaths_location_cause_and_excess_deaths_hospital[[#This Row],[Respiratory five year average]],"")</f>
        <v>-5</v>
      </c>
      <c r="S196" s="24">
        <v>24</v>
      </c>
      <c r="T196" s="24">
        <v>165</v>
      </c>
      <c r="U196" s="53">
        <v>137</v>
      </c>
      <c r="V196" s="24">
        <f>IFERROR(weekly_deaths_location_cause_and_excess_deaths_hospital[[#This Row],[Other causes]]-weekly_deaths_location_cause_and_excess_deaths_hospital[[#This Row],[Other causes five year average]],"")</f>
        <v>28</v>
      </c>
    </row>
    <row r="197" spans="1:22" x14ac:dyDescent="0.35">
      <c r="A197" s="14">
        <v>2022</v>
      </c>
      <c r="B197" s="14">
        <v>26</v>
      </c>
      <c r="C197" s="15">
        <v>44739</v>
      </c>
      <c r="D197" s="57">
        <v>542</v>
      </c>
      <c r="E197" s="53">
        <v>496</v>
      </c>
      <c r="F197" s="53">
        <f>IFERROR(weekly_deaths_location_cause_and_excess_deaths_hospital[[#This Row],[All causes]]-weekly_deaths_location_cause_and_excess_deaths_hospital[[#This Row],[All causes five year average]],"")</f>
        <v>46</v>
      </c>
      <c r="G197" s="53">
        <v>130</v>
      </c>
      <c r="H197" s="53">
        <v>141</v>
      </c>
      <c r="I197" s="53">
        <f>IFERROR(weekly_deaths_location_cause_and_excess_deaths_hospital[[#This Row],[Cancer deaths]]-weekly_deaths_location_cause_and_excess_deaths_hospital[[#This Row],[Cancer five year average]],"")</f>
        <v>-11</v>
      </c>
      <c r="J197" s="53">
        <v>23</v>
      </c>
      <c r="K197" s="53">
        <v>22</v>
      </c>
      <c r="L197" s="53">
        <f>IFERROR(weekly_deaths_location_cause_and_excess_deaths_hospital[[#This Row],[Dementia / Alzhemier''s deaths]]-weekly_deaths_location_cause_and_excess_deaths_hospital[[#This Row],[Dementia / Alzheimer''s five year average]],"")</f>
        <v>1</v>
      </c>
      <c r="M197" s="24">
        <v>143</v>
      </c>
      <c r="N197" s="24">
        <v>135</v>
      </c>
      <c r="O197" s="24">
        <f>IFERROR(weekly_deaths_location_cause_and_excess_deaths_hospital[[#This Row],[Circulatory deaths]]-weekly_deaths_location_cause_and_excess_deaths_hospital[[#This Row],[Circulatory five year average]],"")</f>
        <v>8</v>
      </c>
      <c r="P197" s="24">
        <v>75</v>
      </c>
      <c r="Q197" s="24">
        <v>65</v>
      </c>
      <c r="R197" s="24">
        <f>IFERROR(weekly_deaths_location_cause_and_excess_deaths_hospital[[#This Row],[Respiratory deaths]]-weekly_deaths_location_cause_and_excess_deaths_hospital[[#This Row],[Respiratory five year average]],"")</f>
        <v>10</v>
      </c>
      <c r="S197" s="24">
        <v>31</v>
      </c>
      <c r="T197" s="24">
        <v>140</v>
      </c>
      <c r="U197" s="53">
        <v>130</v>
      </c>
      <c r="V197" s="24">
        <f>IFERROR(weekly_deaths_location_cause_and_excess_deaths_hospital[[#This Row],[Other causes]]-weekly_deaths_location_cause_and_excess_deaths_hospital[[#This Row],[Other causes five year average]],"")</f>
        <v>10</v>
      </c>
    </row>
    <row r="198" spans="1:22" x14ac:dyDescent="0.35">
      <c r="A198" s="14">
        <v>2022</v>
      </c>
      <c r="B198" s="14">
        <v>27</v>
      </c>
      <c r="C198" s="15">
        <v>44746</v>
      </c>
      <c r="D198" s="57">
        <v>543</v>
      </c>
      <c r="E198" s="53">
        <v>501</v>
      </c>
      <c r="F198" s="53">
        <f>IFERROR(weekly_deaths_location_cause_and_excess_deaths_hospital[[#This Row],[All causes]]-weekly_deaths_location_cause_and_excess_deaths_hospital[[#This Row],[All causes five year average]],"")</f>
        <v>42</v>
      </c>
      <c r="G198" s="53">
        <v>122</v>
      </c>
      <c r="H198" s="53">
        <v>139</v>
      </c>
      <c r="I198" s="53">
        <f>IFERROR(weekly_deaths_location_cause_and_excess_deaths_hospital[[#This Row],[Cancer deaths]]-weekly_deaths_location_cause_and_excess_deaths_hospital[[#This Row],[Cancer five year average]],"")</f>
        <v>-17</v>
      </c>
      <c r="J198" s="53">
        <v>23</v>
      </c>
      <c r="K198" s="53">
        <v>24</v>
      </c>
      <c r="L198" s="53">
        <f>IFERROR(weekly_deaths_location_cause_and_excess_deaths_hospital[[#This Row],[Dementia / Alzhemier''s deaths]]-weekly_deaths_location_cause_and_excess_deaths_hospital[[#This Row],[Dementia / Alzheimer''s five year average]],"")</f>
        <v>-1</v>
      </c>
      <c r="M198" s="24">
        <v>151</v>
      </c>
      <c r="N198" s="24">
        <v>132</v>
      </c>
      <c r="O198" s="24">
        <f>IFERROR(weekly_deaths_location_cause_and_excess_deaths_hospital[[#This Row],[Circulatory deaths]]-weekly_deaths_location_cause_and_excess_deaths_hospital[[#This Row],[Circulatory five year average]],"")</f>
        <v>19</v>
      </c>
      <c r="P198" s="24">
        <v>63</v>
      </c>
      <c r="Q198" s="24">
        <v>66</v>
      </c>
      <c r="R198" s="24">
        <f>IFERROR(weekly_deaths_location_cause_and_excess_deaths_hospital[[#This Row],[Respiratory deaths]]-weekly_deaths_location_cause_and_excess_deaths_hospital[[#This Row],[Respiratory five year average]],"")</f>
        <v>-3</v>
      </c>
      <c r="S198" s="24">
        <v>38</v>
      </c>
      <c r="T198" s="24">
        <v>146</v>
      </c>
      <c r="U198" s="53">
        <v>136</v>
      </c>
      <c r="V198" s="24">
        <f>IFERROR(weekly_deaths_location_cause_and_excess_deaths_hospital[[#This Row],[Other causes]]-weekly_deaths_location_cause_and_excess_deaths_hospital[[#This Row],[Other causes five year average]],"")</f>
        <v>10</v>
      </c>
    </row>
    <row r="199" spans="1:22" x14ac:dyDescent="0.35">
      <c r="A199" s="14">
        <v>2022</v>
      </c>
      <c r="B199" s="14">
        <v>28</v>
      </c>
      <c r="C199" s="15">
        <v>44753</v>
      </c>
      <c r="D199" s="57">
        <v>559</v>
      </c>
      <c r="E199" s="53">
        <v>509</v>
      </c>
      <c r="F199" s="53">
        <f>IFERROR(weekly_deaths_location_cause_and_excess_deaths_hospital[[#This Row],[All causes]]-weekly_deaths_location_cause_and_excess_deaths_hospital[[#This Row],[All causes five year average]],"")</f>
        <v>50</v>
      </c>
      <c r="G199" s="53">
        <v>142</v>
      </c>
      <c r="H199" s="53">
        <v>140</v>
      </c>
      <c r="I199" s="53">
        <f>IFERROR(weekly_deaths_location_cause_and_excess_deaths_hospital[[#This Row],[Cancer deaths]]-weekly_deaths_location_cause_and_excess_deaths_hospital[[#This Row],[Cancer five year average]],"")</f>
        <v>2</v>
      </c>
      <c r="J199" s="53">
        <v>24</v>
      </c>
      <c r="K199" s="53">
        <v>21</v>
      </c>
      <c r="L199" s="53">
        <f>IFERROR(weekly_deaths_location_cause_and_excess_deaths_hospital[[#This Row],[Dementia / Alzhemier''s deaths]]-weekly_deaths_location_cause_and_excess_deaths_hospital[[#This Row],[Dementia / Alzheimer''s five year average]],"")</f>
        <v>3</v>
      </c>
      <c r="M199" s="24">
        <v>143</v>
      </c>
      <c r="N199" s="24">
        <v>141</v>
      </c>
      <c r="O199" s="24">
        <f>IFERROR(weekly_deaths_location_cause_and_excess_deaths_hospital[[#This Row],[Circulatory deaths]]-weekly_deaths_location_cause_and_excess_deaths_hospital[[#This Row],[Circulatory five year average]],"")</f>
        <v>2</v>
      </c>
      <c r="P199" s="24">
        <v>59</v>
      </c>
      <c r="Q199" s="24">
        <v>59</v>
      </c>
      <c r="R199" s="24">
        <f>IFERROR(weekly_deaths_location_cause_and_excess_deaths_hospital[[#This Row],[Respiratory deaths]]-weekly_deaths_location_cause_and_excess_deaths_hospital[[#This Row],[Respiratory five year average]],"")</f>
        <v>0</v>
      </c>
      <c r="S199" s="24">
        <v>32</v>
      </c>
      <c r="T199" s="24">
        <v>159</v>
      </c>
      <c r="U199" s="53">
        <v>142</v>
      </c>
      <c r="V199" s="24">
        <f>IFERROR(weekly_deaths_location_cause_and_excess_deaths_hospital[[#This Row],[Other causes]]-weekly_deaths_location_cause_and_excess_deaths_hospital[[#This Row],[Other causes five year average]],"")</f>
        <v>17</v>
      </c>
    </row>
    <row r="200" spans="1:22" x14ac:dyDescent="0.35">
      <c r="A200" s="14">
        <v>2022</v>
      </c>
      <c r="B200" s="14">
        <v>29</v>
      </c>
      <c r="C200" s="15">
        <v>44760</v>
      </c>
      <c r="D200" s="57">
        <v>543</v>
      </c>
      <c r="E200" s="53">
        <v>475</v>
      </c>
      <c r="F200" s="53">
        <f>IFERROR(weekly_deaths_location_cause_and_excess_deaths_hospital[[#This Row],[All causes]]-weekly_deaths_location_cause_and_excess_deaths_hospital[[#This Row],[All causes five year average]],"")</f>
        <v>68</v>
      </c>
      <c r="G200" s="53">
        <v>133</v>
      </c>
      <c r="H200" s="53">
        <v>127</v>
      </c>
      <c r="I200" s="53">
        <f>IFERROR(weekly_deaths_location_cause_and_excess_deaths_hospital[[#This Row],[Cancer deaths]]-weekly_deaths_location_cause_and_excess_deaths_hospital[[#This Row],[Cancer five year average]],"")</f>
        <v>6</v>
      </c>
      <c r="J200" s="53">
        <v>25</v>
      </c>
      <c r="K200" s="53">
        <v>22</v>
      </c>
      <c r="L200" s="53">
        <f>IFERROR(weekly_deaths_location_cause_and_excess_deaths_hospital[[#This Row],[Dementia / Alzhemier''s deaths]]-weekly_deaths_location_cause_and_excess_deaths_hospital[[#This Row],[Dementia / Alzheimer''s five year average]],"")</f>
        <v>3</v>
      </c>
      <c r="M200" s="24">
        <v>152</v>
      </c>
      <c r="N200" s="24">
        <v>128</v>
      </c>
      <c r="O200" s="24">
        <f>IFERROR(weekly_deaths_location_cause_and_excess_deaths_hospital[[#This Row],[Circulatory deaths]]-weekly_deaths_location_cause_and_excess_deaths_hospital[[#This Row],[Circulatory five year average]],"")</f>
        <v>24</v>
      </c>
      <c r="P200" s="24">
        <v>58</v>
      </c>
      <c r="Q200" s="24">
        <v>60</v>
      </c>
      <c r="R200" s="24">
        <f>IFERROR(weekly_deaths_location_cause_and_excess_deaths_hospital[[#This Row],[Respiratory deaths]]-weekly_deaths_location_cause_and_excess_deaths_hospital[[#This Row],[Respiratory five year average]],"")</f>
        <v>-2</v>
      </c>
      <c r="S200" s="24">
        <v>34</v>
      </c>
      <c r="T200" s="24">
        <v>141</v>
      </c>
      <c r="U200" s="53">
        <v>131</v>
      </c>
      <c r="V200" s="24">
        <f>IFERROR(weekly_deaths_location_cause_and_excess_deaths_hospital[[#This Row],[Other causes]]-weekly_deaths_location_cause_and_excess_deaths_hospital[[#This Row],[Other causes five year average]],"")</f>
        <v>10</v>
      </c>
    </row>
    <row r="201" spans="1:22" x14ac:dyDescent="0.35">
      <c r="A201" s="14">
        <v>2022</v>
      </c>
      <c r="B201" s="14">
        <v>30</v>
      </c>
      <c r="C201" s="15">
        <v>44767</v>
      </c>
      <c r="D201" s="57">
        <v>586</v>
      </c>
      <c r="E201" s="53">
        <v>499</v>
      </c>
      <c r="F201" s="53">
        <f>IFERROR(weekly_deaths_location_cause_and_excess_deaths_hospital[[#This Row],[All causes]]-weekly_deaths_location_cause_and_excess_deaths_hospital[[#This Row],[All causes five year average]],"")</f>
        <v>87</v>
      </c>
      <c r="G201" s="53">
        <v>151</v>
      </c>
      <c r="H201" s="53">
        <v>150</v>
      </c>
      <c r="I201" s="53">
        <f>IFERROR(weekly_deaths_location_cause_and_excess_deaths_hospital[[#This Row],[Cancer deaths]]-weekly_deaths_location_cause_and_excess_deaths_hospital[[#This Row],[Cancer five year average]],"")</f>
        <v>1</v>
      </c>
      <c r="J201" s="53">
        <v>29</v>
      </c>
      <c r="K201" s="53">
        <v>20</v>
      </c>
      <c r="L201" s="53">
        <f>IFERROR(weekly_deaths_location_cause_and_excess_deaths_hospital[[#This Row],[Dementia / Alzhemier''s deaths]]-weekly_deaths_location_cause_and_excess_deaths_hospital[[#This Row],[Dementia / Alzheimer''s five year average]],"")</f>
        <v>9</v>
      </c>
      <c r="M201" s="24">
        <v>127</v>
      </c>
      <c r="N201" s="24">
        <v>125</v>
      </c>
      <c r="O201" s="24">
        <f>IFERROR(weekly_deaths_location_cause_and_excess_deaths_hospital[[#This Row],[Circulatory deaths]]-weekly_deaths_location_cause_and_excess_deaths_hospital[[#This Row],[Circulatory five year average]],"")</f>
        <v>2</v>
      </c>
      <c r="P201" s="24">
        <v>65</v>
      </c>
      <c r="Q201" s="24">
        <v>65</v>
      </c>
      <c r="R201" s="24">
        <f>IFERROR(weekly_deaths_location_cause_and_excess_deaths_hospital[[#This Row],[Respiratory deaths]]-weekly_deaths_location_cause_and_excess_deaths_hospital[[#This Row],[Respiratory five year average]],"")</f>
        <v>0</v>
      </c>
      <c r="S201" s="24">
        <v>35</v>
      </c>
      <c r="T201" s="24">
        <v>179</v>
      </c>
      <c r="U201" s="53">
        <v>132</v>
      </c>
      <c r="V201" s="24">
        <f>IFERROR(weekly_deaths_location_cause_and_excess_deaths_hospital[[#This Row],[Other causes]]-weekly_deaths_location_cause_and_excess_deaths_hospital[[#This Row],[Other causes five year average]],"")</f>
        <v>47</v>
      </c>
    </row>
    <row r="202" spans="1:22" x14ac:dyDescent="0.35">
      <c r="A202" s="14">
        <v>2022</v>
      </c>
      <c r="B202" s="14">
        <v>31</v>
      </c>
      <c r="C202" s="15">
        <v>44774</v>
      </c>
      <c r="D202" s="57">
        <v>511</v>
      </c>
      <c r="E202" s="53">
        <v>496</v>
      </c>
      <c r="F202" s="53">
        <f>IFERROR(weekly_deaths_location_cause_and_excess_deaths_hospital[[#This Row],[All causes]]-weekly_deaths_location_cause_and_excess_deaths_hospital[[#This Row],[All causes five year average]],"")</f>
        <v>15</v>
      </c>
      <c r="G202" s="53">
        <v>131</v>
      </c>
      <c r="H202" s="53">
        <v>136</v>
      </c>
      <c r="I202" s="53">
        <f>IFERROR(weekly_deaths_location_cause_and_excess_deaths_hospital[[#This Row],[Cancer deaths]]-weekly_deaths_location_cause_and_excess_deaths_hospital[[#This Row],[Cancer five year average]],"")</f>
        <v>-5</v>
      </c>
      <c r="J202" s="53">
        <v>17</v>
      </c>
      <c r="K202" s="53">
        <v>27</v>
      </c>
      <c r="L202" s="53">
        <f>IFERROR(weekly_deaths_location_cause_and_excess_deaths_hospital[[#This Row],[Dementia / Alzhemier''s deaths]]-weekly_deaths_location_cause_and_excess_deaths_hospital[[#This Row],[Dementia / Alzheimer''s five year average]],"")</f>
        <v>-10</v>
      </c>
      <c r="M202" s="24">
        <v>134</v>
      </c>
      <c r="N202" s="24">
        <v>124</v>
      </c>
      <c r="O202" s="24">
        <f>IFERROR(weekly_deaths_location_cause_and_excess_deaths_hospital[[#This Row],[Circulatory deaths]]-weekly_deaths_location_cause_and_excess_deaths_hospital[[#This Row],[Circulatory five year average]],"")</f>
        <v>10</v>
      </c>
      <c r="P202" s="24">
        <v>54</v>
      </c>
      <c r="Q202" s="24">
        <v>66</v>
      </c>
      <c r="R202" s="24">
        <f>IFERROR(weekly_deaths_location_cause_and_excess_deaths_hospital[[#This Row],[Respiratory deaths]]-weekly_deaths_location_cause_and_excess_deaths_hospital[[#This Row],[Respiratory five year average]],"")</f>
        <v>-12</v>
      </c>
      <c r="S202" s="24">
        <v>31</v>
      </c>
      <c r="T202" s="24">
        <v>144</v>
      </c>
      <c r="U202" s="53">
        <v>136</v>
      </c>
      <c r="V202" s="24">
        <f>IFERROR(weekly_deaths_location_cause_and_excess_deaths_hospital[[#This Row],[Other causes]]-weekly_deaths_location_cause_and_excess_deaths_hospital[[#This Row],[Other causes five year average]],"")</f>
        <v>8</v>
      </c>
    </row>
    <row r="203" spans="1:22" x14ac:dyDescent="0.35">
      <c r="A203" s="14">
        <v>2022</v>
      </c>
      <c r="B203" s="14">
        <v>32</v>
      </c>
      <c r="C203" s="15">
        <v>44781</v>
      </c>
      <c r="D203" s="57">
        <v>559</v>
      </c>
      <c r="E203" s="53">
        <v>478</v>
      </c>
      <c r="F203" s="53">
        <f>IFERROR(weekly_deaths_location_cause_and_excess_deaths_hospital[[#This Row],[All causes]]-weekly_deaths_location_cause_and_excess_deaths_hospital[[#This Row],[All causes five year average]],"")</f>
        <v>81</v>
      </c>
      <c r="G203" s="53">
        <v>148</v>
      </c>
      <c r="H203" s="53">
        <v>132</v>
      </c>
      <c r="I203" s="53">
        <f>IFERROR(weekly_deaths_location_cause_and_excess_deaths_hospital[[#This Row],[Cancer deaths]]-weekly_deaths_location_cause_and_excess_deaths_hospital[[#This Row],[Cancer five year average]],"")</f>
        <v>16</v>
      </c>
      <c r="J203" s="53">
        <v>26</v>
      </c>
      <c r="K203" s="53">
        <v>20</v>
      </c>
      <c r="L203" s="53">
        <f>IFERROR(weekly_deaths_location_cause_and_excess_deaths_hospital[[#This Row],[Dementia / Alzhemier''s deaths]]-weekly_deaths_location_cause_and_excess_deaths_hospital[[#This Row],[Dementia / Alzheimer''s five year average]],"")</f>
        <v>6</v>
      </c>
      <c r="M203" s="24">
        <v>109</v>
      </c>
      <c r="N203" s="24">
        <v>129</v>
      </c>
      <c r="O203" s="24">
        <f>IFERROR(weekly_deaths_location_cause_and_excess_deaths_hospital[[#This Row],[Circulatory deaths]]-weekly_deaths_location_cause_and_excess_deaths_hospital[[#This Row],[Circulatory five year average]],"")</f>
        <v>-20</v>
      </c>
      <c r="P203" s="24">
        <v>69</v>
      </c>
      <c r="Q203" s="24">
        <v>66</v>
      </c>
      <c r="R203" s="24">
        <f>IFERROR(weekly_deaths_location_cause_and_excess_deaths_hospital[[#This Row],[Respiratory deaths]]-weekly_deaths_location_cause_and_excess_deaths_hospital[[#This Row],[Respiratory five year average]],"")</f>
        <v>3</v>
      </c>
      <c r="S203" s="24">
        <v>32</v>
      </c>
      <c r="T203" s="24">
        <v>175</v>
      </c>
      <c r="U203" s="53">
        <v>125</v>
      </c>
      <c r="V203" s="24">
        <f>IFERROR(weekly_deaths_location_cause_and_excess_deaths_hospital[[#This Row],[Other causes]]-weekly_deaths_location_cause_and_excess_deaths_hospital[[#This Row],[Other causes five year average]],"")</f>
        <v>50</v>
      </c>
    </row>
    <row r="204" spans="1:22" x14ac:dyDescent="0.35">
      <c r="A204" s="14">
        <v>2022</v>
      </c>
      <c r="B204" s="14">
        <v>33</v>
      </c>
      <c r="C204" s="15">
        <v>44788</v>
      </c>
      <c r="D204" s="57">
        <v>551</v>
      </c>
      <c r="E204" s="53">
        <v>503</v>
      </c>
      <c r="F204" s="53">
        <f>IFERROR(weekly_deaths_location_cause_and_excess_deaths_hospital[[#This Row],[All causes]]-weekly_deaths_location_cause_and_excess_deaths_hospital[[#This Row],[All causes five year average]],"")</f>
        <v>48</v>
      </c>
      <c r="G204" s="53">
        <v>161</v>
      </c>
      <c r="H204" s="53">
        <v>146</v>
      </c>
      <c r="I204" s="53">
        <f>IFERROR(weekly_deaths_location_cause_and_excess_deaths_hospital[[#This Row],[Cancer deaths]]-weekly_deaths_location_cause_and_excess_deaths_hospital[[#This Row],[Cancer five year average]],"")</f>
        <v>15</v>
      </c>
      <c r="J204" s="53">
        <v>30</v>
      </c>
      <c r="K204" s="53">
        <v>24</v>
      </c>
      <c r="L204" s="53">
        <f>IFERROR(weekly_deaths_location_cause_and_excess_deaths_hospital[[#This Row],[Dementia / Alzhemier''s deaths]]-weekly_deaths_location_cause_and_excess_deaths_hospital[[#This Row],[Dementia / Alzheimer''s five year average]],"")</f>
        <v>6</v>
      </c>
      <c r="M204" s="24">
        <v>125</v>
      </c>
      <c r="N204" s="24">
        <v>136</v>
      </c>
      <c r="O204" s="24">
        <f>IFERROR(weekly_deaths_location_cause_and_excess_deaths_hospital[[#This Row],[Circulatory deaths]]-weekly_deaths_location_cause_and_excess_deaths_hospital[[#This Row],[Circulatory five year average]],"")</f>
        <v>-11</v>
      </c>
      <c r="P204" s="24">
        <v>56</v>
      </c>
      <c r="Q204" s="24">
        <v>59</v>
      </c>
      <c r="R204" s="24">
        <f>IFERROR(weekly_deaths_location_cause_and_excess_deaths_hospital[[#This Row],[Respiratory deaths]]-weekly_deaths_location_cause_and_excess_deaths_hospital[[#This Row],[Respiratory five year average]],"")</f>
        <v>-3</v>
      </c>
      <c r="S204" s="24">
        <v>15</v>
      </c>
      <c r="T204" s="24">
        <v>164</v>
      </c>
      <c r="U204" s="53">
        <v>132</v>
      </c>
      <c r="V204" s="24">
        <f>IFERROR(weekly_deaths_location_cause_and_excess_deaths_hospital[[#This Row],[Other causes]]-weekly_deaths_location_cause_and_excess_deaths_hospital[[#This Row],[Other causes five year average]],"")</f>
        <v>32</v>
      </c>
    </row>
    <row r="205" spans="1:22" x14ac:dyDescent="0.35">
      <c r="A205" s="14">
        <v>2022</v>
      </c>
      <c r="B205" s="14">
        <v>34</v>
      </c>
      <c r="C205" s="15">
        <v>44795</v>
      </c>
      <c r="D205" s="57">
        <v>522</v>
      </c>
      <c r="E205" s="53">
        <v>489</v>
      </c>
      <c r="F205" s="53">
        <f>IFERROR(weekly_deaths_location_cause_and_excess_deaths_hospital[[#This Row],[All causes]]-weekly_deaths_location_cause_and_excess_deaths_hospital[[#This Row],[All causes five year average]],"")</f>
        <v>33</v>
      </c>
      <c r="G205" s="53">
        <v>141</v>
      </c>
      <c r="H205" s="53">
        <v>136</v>
      </c>
      <c r="I205" s="53">
        <f>IFERROR(weekly_deaths_location_cause_and_excess_deaths_hospital[[#This Row],[Cancer deaths]]-weekly_deaths_location_cause_and_excess_deaths_hospital[[#This Row],[Cancer five year average]],"")</f>
        <v>5</v>
      </c>
      <c r="J205" s="53">
        <v>22</v>
      </c>
      <c r="K205" s="53">
        <v>20</v>
      </c>
      <c r="L205" s="53">
        <f>IFERROR(weekly_deaths_location_cause_and_excess_deaths_hospital[[#This Row],[Dementia / Alzhemier''s deaths]]-weekly_deaths_location_cause_and_excess_deaths_hospital[[#This Row],[Dementia / Alzheimer''s five year average]],"")</f>
        <v>2</v>
      </c>
      <c r="M205" s="24">
        <v>147</v>
      </c>
      <c r="N205" s="24">
        <v>138</v>
      </c>
      <c r="O205" s="24">
        <f>IFERROR(weekly_deaths_location_cause_and_excess_deaths_hospital[[#This Row],[Circulatory deaths]]-weekly_deaths_location_cause_and_excess_deaths_hospital[[#This Row],[Circulatory five year average]],"")</f>
        <v>9</v>
      </c>
      <c r="P205" s="24">
        <v>63</v>
      </c>
      <c r="Q205" s="24">
        <v>57</v>
      </c>
      <c r="R205" s="24">
        <f>IFERROR(weekly_deaths_location_cause_and_excess_deaths_hospital[[#This Row],[Respiratory deaths]]-weekly_deaths_location_cause_and_excess_deaths_hospital[[#This Row],[Respiratory five year average]],"")</f>
        <v>6</v>
      </c>
      <c r="S205" s="24">
        <v>11</v>
      </c>
      <c r="T205" s="24">
        <v>138</v>
      </c>
      <c r="U205" s="53">
        <v>132</v>
      </c>
      <c r="V205" s="24">
        <f>IFERROR(weekly_deaths_location_cause_and_excess_deaths_hospital[[#This Row],[Other causes]]-weekly_deaths_location_cause_and_excess_deaths_hospital[[#This Row],[Other causes five year average]],"")</f>
        <v>6</v>
      </c>
    </row>
    <row r="206" spans="1:22" x14ac:dyDescent="0.35">
      <c r="A206" s="14">
        <v>2022</v>
      </c>
      <c r="B206" s="14">
        <v>35</v>
      </c>
      <c r="C206" s="15">
        <v>44802</v>
      </c>
      <c r="D206" s="57">
        <v>544</v>
      </c>
      <c r="E206" s="53">
        <v>494</v>
      </c>
      <c r="F206" s="53">
        <f>IFERROR(weekly_deaths_location_cause_and_excess_deaths_hospital[[#This Row],[All causes]]-weekly_deaths_location_cause_and_excess_deaths_hospital[[#This Row],[All causes five year average]],"")</f>
        <v>50</v>
      </c>
      <c r="G206" s="53">
        <v>145</v>
      </c>
      <c r="H206" s="53">
        <v>141</v>
      </c>
      <c r="I206" s="53">
        <f>IFERROR(weekly_deaths_location_cause_and_excess_deaths_hospital[[#This Row],[Cancer deaths]]-weekly_deaths_location_cause_and_excess_deaths_hospital[[#This Row],[Cancer five year average]],"")</f>
        <v>4</v>
      </c>
      <c r="J206" s="53">
        <v>28</v>
      </c>
      <c r="K206" s="53">
        <v>23</v>
      </c>
      <c r="L206" s="53">
        <f>IFERROR(weekly_deaths_location_cause_and_excess_deaths_hospital[[#This Row],[Dementia / Alzhemier''s deaths]]-weekly_deaths_location_cause_and_excess_deaths_hospital[[#This Row],[Dementia / Alzheimer''s five year average]],"")</f>
        <v>5</v>
      </c>
      <c r="M206" s="24">
        <v>140</v>
      </c>
      <c r="N206" s="24">
        <v>134</v>
      </c>
      <c r="O206" s="24">
        <f>IFERROR(weekly_deaths_location_cause_and_excess_deaths_hospital[[#This Row],[Circulatory deaths]]-weekly_deaths_location_cause_and_excess_deaths_hospital[[#This Row],[Circulatory five year average]],"")</f>
        <v>6</v>
      </c>
      <c r="P206" s="24">
        <v>51</v>
      </c>
      <c r="Q206" s="24">
        <v>57</v>
      </c>
      <c r="R206" s="24">
        <f>IFERROR(weekly_deaths_location_cause_and_excess_deaths_hospital[[#This Row],[Respiratory deaths]]-weekly_deaths_location_cause_and_excess_deaths_hospital[[#This Row],[Respiratory five year average]],"")</f>
        <v>-6</v>
      </c>
      <c r="S206" s="24">
        <v>12</v>
      </c>
      <c r="T206" s="24">
        <v>168</v>
      </c>
      <c r="U206" s="53">
        <v>133</v>
      </c>
      <c r="V206" s="24">
        <f>IFERROR(weekly_deaths_location_cause_and_excess_deaths_hospital[[#This Row],[Other causes]]-weekly_deaths_location_cause_and_excess_deaths_hospital[[#This Row],[Other causes five year average]],"")</f>
        <v>35</v>
      </c>
    </row>
    <row r="207" spans="1:22" x14ac:dyDescent="0.35">
      <c r="A207" s="14">
        <v>2022</v>
      </c>
      <c r="B207" s="14">
        <v>36</v>
      </c>
      <c r="C207" s="15">
        <v>44809</v>
      </c>
      <c r="D207" s="57">
        <v>522</v>
      </c>
      <c r="E207" s="53">
        <v>490</v>
      </c>
      <c r="F207" s="53">
        <f>IFERROR(weekly_deaths_location_cause_and_excess_deaths_hospital[[#This Row],[All causes]]-weekly_deaths_location_cause_and_excess_deaths_hospital[[#This Row],[All causes five year average]],"")</f>
        <v>32</v>
      </c>
      <c r="G207" s="53">
        <v>130</v>
      </c>
      <c r="H207" s="53">
        <v>146</v>
      </c>
      <c r="I207" s="53">
        <f>IFERROR(weekly_deaths_location_cause_and_excess_deaths_hospital[[#This Row],[Cancer deaths]]-weekly_deaths_location_cause_and_excess_deaths_hospital[[#This Row],[Cancer five year average]],"")</f>
        <v>-16</v>
      </c>
      <c r="J207" s="53">
        <v>25</v>
      </c>
      <c r="K207" s="53">
        <v>24</v>
      </c>
      <c r="L207" s="53">
        <f>IFERROR(weekly_deaths_location_cause_and_excess_deaths_hospital[[#This Row],[Dementia / Alzhemier''s deaths]]-weekly_deaths_location_cause_and_excess_deaths_hospital[[#This Row],[Dementia / Alzheimer''s five year average]],"")</f>
        <v>1</v>
      </c>
      <c r="M207" s="24">
        <v>133</v>
      </c>
      <c r="N207" s="24">
        <v>126</v>
      </c>
      <c r="O207" s="24">
        <f>IFERROR(weekly_deaths_location_cause_and_excess_deaths_hospital[[#This Row],[Circulatory deaths]]-weekly_deaths_location_cause_and_excess_deaths_hospital[[#This Row],[Circulatory five year average]],"")</f>
        <v>7</v>
      </c>
      <c r="P207" s="24">
        <v>65</v>
      </c>
      <c r="Q207" s="24">
        <v>57</v>
      </c>
      <c r="R207" s="24">
        <f>IFERROR(weekly_deaths_location_cause_and_excess_deaths_hospital[[#This Row],[Respiratory deaths]]-weekly_deaths_location_cause_and_excess_deaths_hospital[[#This Row],[Respiratory five year average]],"")</f>
        <v>8</v>
      </c>
      <c r="S207" s="24">
        <v>15</v>
      </c>
      <c r="T207" s="24">
        <v>154</v>
      </c>
      <c r="U207" s="53">
        <v>126</v>
      </c>
      <c r="V207" s="24">
        <f>IFERROR(weekly_deaths_location_cause_and_excess_deaths_hospital[[#This Row],[Other causes]]-weekly_deaths_location_cause_and_excess_deaths_hospital[[#This Row],[Other causes five year average]],"")</f>
        <v>28</v>
      </c>
    </row>
    <row r="208" spans="1:22" x14ac:dyDescent="0.35">
      <c r="A208" s="14">
        <v>2022</v>
      </c>
      <c r="B208" s="14">
        <v>37</v>
      </c>
      <c r="C208" s="15">
        <v>44816</v>
      </c>
      <c r="D208" s="57">
        <v>521</v>
      </c>
      <c r="E208" s="53">
        <v>511</v>
      </c>
      <c r="F208" s="53">
        <f>IFERROR(weekly_deaths_location_cause_and_excess_deaths_hospital[[#This Row],[All causes]]-weekly_deaths_location_cause_and_excess_deaths_hospital[[#This Row],[All causes five year average]],"")</f>
        <v>10</v>
      </c>
      <c r="G208" s="53">
        <v>145</v>
      </c>
      <c r="H208" s="53">
        <v>151</v>
      </c>
      <c r="I208" s="53">
        <f>IFERROR(weekly_deaths_location_cause_and_excess_deaths_hospital[[#This Row],[Cancer deaths]]-weekly_deaths_location_cause_and_excess_deaths_hospital[[#This Row],[Cancer five year average]],"")</f>
        <v>-6</v>
      </c>
      <c r="J208" s="53">
        <v>21</v>
      </c>
      <c r="K208" s="53">
        <v>23</v>
      </c>
      <c r="L208" s="53">
        <f>IFERROR(weekly_deaths_location_cause_and_excess_deaths_hospital[[#This Row],[Dementia / Alzhemier''s deaths]]-weekly_deaths_location_cause_and_excess_deaths_hospital[[#This Row],[Dementia / Alzheimer''s five year average]],"")</f>
        <v>-2</v>
      </c>
      <c r="M208" s="24">
        <v>137</v>
      </c>
      <c r="N208" s="24">
        <v>122</v>
      </c>
      <c r="O208" s="24">
        <f>IFERROR(weekly_deaths_location_cause_and_excess_deaths_hospital[[#This Row],[Circulatory deaths]]-weekly_deaths_location_cause_and_excess_deaths_hospital[[#This Row],[Circulatory five year average]],"")</f>
        <v>15</v>
      </c>
      <c r="P208" s="24">
        <v>65</v>
      </c>
      <c r="Q208" s="24">
        <v>60</v>
      </c>
      <c r="R208" s="24">
        <f>IFERROR(weekly_deaths_location_cause_and_excess_deaths_hospital[[#This Row],[Respiratory deaths]]-weekly_deaths_location_cause_and_excess_deaths_hospital[[#This Row],[Respiratory five year average]],"")</f>
        <v>5</v>
      </c>
      <c r="S208" s="24">
        <v>13</v>
      </c>
      <c r="T208" s="24">
        <v>140</v>
      </c>
      <c r="U208" s="53">
        <v>135</v>
      </c>
      <c r="V208" s="24">
        <f>IFERROR(weekly_deaths_location_cause_and_excess_deaths_hospital[[#This Row],[Other causes]]-weekly_deaths_location_cause_and_excess_deaths_hospital[[#This Row],[Other causes five year average]],"")</f>
        <v>5</v>
      </c>
    </row>
    <row r="209" spans="1:22" x14ac:dyDescent="0.35">
      <c r="A209" s="14">
        <v>2022</v>
      </c>
      <c r="B209" s="14">
        <v>38</v>
      </c>
      <c r="C209" s="15">
        <v>44823</v>
      </c>
      <c r="D209" s="57">
        <v>483</v>
      </c>
      <c r="E209" s="53">
        <v>514</v>
      </c>
      <c r="F209" s="53">
        <f>IFERROR(weekly_deaths_location_cause_and_excess_deaths_hospital[[#This Row],[All causes]]-weekly_deaths_location_cause_and_excess_deaths_hospital[[#This Row],[All causes five year average]],"")</f>
        <v>-31</v>
      </c>
      <c r="G209" s="53">
        <v>127</v>
      </c>
      <c r="H209" s="53">
        <v>143</v>
      </c>
      <c r="I209" s="53">
        <f>IFERROR(weekly_deaths_location_cause_and_excess_deaths_hospital[[#This Row],[Cancer deaths]]-weekly_deaths_location_cause_and_excess_deaths_hospital[[#This Row],[Cancer five year average]],"")</f>
        <v>-16</v>
      </c>
      <c r="J209" s="53">
        <v>24</v>
      </c>
      <c r="K209" s="53">
        <v>25</v>
      </c>
      <c r="L209" s="53">
        <f>IFERROR(weekly_deaths_location_cause_and_excess_deaths_hospital[[#This Row],[Dementia / Alzhemier''s deaths]]-weekly_deaths_location_cause_and_excess_deaths_hospital[[#This Row],[Dementia / Alzheimer''s five year average]],"")</f>
        <v>-1</v>
      </c>
      <c r="M209" s="24">
        <v>121</v>
      </c>
      <c r="N209" s="24">
        <v>136</v>
      </c>
      <c r="O209" s="24">
        <f>IFERROR(weekly_deaths_location_cause_and_excess_deaths_hospital[[#This Row],[Circulatory deaths]]-weekly_deaths_location_cause_and_excess_deaths_hospital[[#This Row],[Circulatory five year average]],"")</f>
        <v>-15</v>
      </c>
      <c r="P209" s="24">
        <v>62</v>
      </c>
      <c r="Q209" s="24">
        <v>64</v>
      </c>
      <c r="R209" s="24">
        <f>IFERROR(weekly_deaths_location_cause_and_excess_deaths_hospital[[#This Row],[Respiratory deaths]]-weekly_deaths_location_cause_and_excess_deaths_hospital[[#This Row],[Respiratory five year average]],"")</f>
        <v>-2</v>
      </c>
      <c r="S209" s="24">
        <v>10</v>
      </c>
      <c r="T209" s="24">
        <v>139</v>
      </c>
      <c r="U209" s="53">
        <v>123</v>
      </c>
      <c r="V209" s="24">
        <f>IFERROR(weekly_deaths_location_cause_and_excess_deaths_hospital[[#This Row],[Other causes]]-weekly_deaths_location_cause_and_excess_deaths_hospital[[#This Row],[Other causes five year average]],"")</f>
        <v>16</v>
      </c>
    </row>
    <row r="210" spans="1:22" x14ac:dyDescent="0.35">
      <c r="A210" s="14">
        <v>2022</v>
      </c>
      <c r="B210" s="14">
        <v>39</v>
      </c>
      <c r="C210" s="15">
        <v>44830</v>
      </c>
      <c r="D210" s="57">
        <v>555</v>
      </c>
      <c r="E210" s="53">
        <v>537</v>
      </c>
      <c r="F210" s="53">
        <f>IFERROR(weekly_deaths_location_cause_and_excess_deaths_hospital[[#This Row],[All causes]]-weekly_deaths_location_cause_and_excess_deaths_hospital[[#This Row],[All causes five year average]],"")</f>
        <v>18</v>
      </c>
      <c r="G210" s="53">
        <v>129</v>
      </c>
      <c r="H210" s="53">
        <v>144</v>
      </c>
      <c r="I210" s="53">
        <f>IFERROR(weekly_deaths_location_cause_and_excess_deaths_hospital[[#This Row],[Cancer deaths]]-weekly_deaths_location_cause_and_excess_deaths_hospital[[#This Row],[Cancer five year average]],"")</f>
        <v>-15</v>
      </c>
      <c r="J210" s="53">
        <v>29</v>
      </c>
      <c r="K210" s="53">
        <v>23</v>
      </c>
      <c r="L210" s="53">
        <f>IFERROR(weekly_deaths_location_cause_and_excess_deaths_hospital[[#This Row],[Dementia / Alzhemier''s deaths]]-weekly_deaths_location_cause_and_excess_deaths_hospital[[#This Row],[Dementia / Alzheimer''s five year average]],"")</f>
        <v>6</v>
      </c>
      <c r="M210" s="24">
        <v>166</v>
      </c>
      <c r="N210" s="24">
        <v>136</v>
      </c>
      <c r="O210" s="24">
        <f>IFERROR(weekly_deaths_location_cause_and_excess_deaths_hospital[[#This Row],[Circulatory deaths]]-weekly_deaths_location_cause_and_excess_deaths_hospital[[#This Row],[Circulatory five year average]],"")</f>
        <v>30</v>
      </c>
      <c r="P210" s="24">
        <v>64</v>
      </c>
      <c r="Q210" s="24">
        <v>73</v>
      </c>
      <c r="R210" s="24">
        <f>IFERROR(weekly_deaths_location_cause_and_excess_deaths_hospital[[#This Row],[Respiratory deaths]]-weekly_deaths_location_cause_and_excess_deaths_hospital[[#This Row],[Respiratory five year average]],"")</f>
        <v>-9</v>
      </c>
      <c r="S210" s="24">
        <v>16</v>
      </c>
      <c r="T210" s="24">
        <v>151</v>
      </c>
      <c r="U210" s="53">
        <v>141</v>
      </c>
      <c r="V210" s="24">
        <f>IFERROR(weekly_deaths_location_cause_and_excess_deaths_hospital[[#This Row],[Other causes]]-weekly_deaths_location_cause_and_excess_deaths_hospital[[#This Row],[Other causes five year average]],"")</f>
        <v>10</v>
      </c>
    </row>
    <row r="211" spans="1:22" x14ac:dyDescent="0.35">
      <c r="A211" s="14">
        <v>2022</v>
      </c>
      <c r="B211" s="14">
        <v>40</v>
      </c>
      <c r="C211" s="15">
        <v>44837</v>
      </c>
      <c r="D211" s="57">
        <v>642</v>
      </c>
      <c r="E211" s="53">
        <v>542</v>
      </c>
      <c r="F211" s="53">
        <f>IFERROR(weekly_deaths_location_cause_and_excess_deaths_hospital[[#This Row],[All causes]]-weekly_deaths_location_cause_and_excess_deaths_hospital[[#This Row],[All causes five year average]],"")</f>
        <v>100</v>
      </c>
      <c r="G211" s="53">
        <v>158</v>
      </c>
      <c r="H211" s="53">
        <v>154</v>
      </c>
      <c r="I211" s="53">
        <f>IFERROR(weekly_deaths_location_cause_and_excess_deaths_hospital[[#This Row],[Cancer deaths]]-weekly_deaths_location_cause_and_excess_deaths_hospital[[#This Row],[Cancer five year average]],"")</f>
        <v>4</v>
      </c>
      <c r="J211" s="53">
        <v>39</v>
      </c>
      <c r="K211" s="53">
        <v>23</v>
      </c>
      <c r="L211" s="53">
        <f>IFERROR(weekly_deaths_location_cause_and_excess_deaths_hospital[[#This Row],[Dementia / Alzhemier''s deaths]]-weekly_deaths_location_cause_and_excess_deaths_hospital[[#This Row],[Dementia / Alzheimer''s five year average]],"")</f>
        <v>16</v>
      </c>
      <c r="M211" s="24">
        <v>161</v>
      </c>
      <c r="N211" s="24">
        <v>135</v>
      </c>
      <c r="O211" s="24">
        <f>IFERROR(weekly_deaths_location_cause_and_excess_deaths_hospital[[#This Row],[Circulatory deaths]]-weekly_deaths_location_cause_and_excess_deaths_hospital[[#This Row],[Circulatory five year average]],"")</f>
        <v>26</v>
      </c>
      <c r="P211" s="24">
        <v>103</v>
      </c>
      <c r="Q211" s="24">
        <v>70</v>
      </c>
      <c r="R211" s="24">
        <f>IFERROR(weekly_deaths_location_cause_and_excess_deaths_hospital[[#This Row],[Respiratory deaths]]-weekly_deaths_location_cause_and_excess_deaths_hospital[[#This Row],[Respiratory five year average]],"")</f>
        <v>33</v>
      </c>
      <c r="S211" s="24">
        <v>11</v>
      </c>
      <c r="T211" s="24">
        <v>170</v>
      </c>
      <c r="U211" s="53">
        <v>141</v>
      </c>
      <c r="V211" s="24">
        <f>IFERROR(weekly_deaths_location_cause_and_excess_deaths_hospital[[#This Row],[Other causes]]-weekly_deaths_location_cause_and_excess_deaths_hospital[[#This Row],[Other causes five year average]],"")</f>
        <v>29</v>
      </c>
    </row>
    <row r="212" spans="1:22" x14ac:dyDescent="0.35">
      <c r="A212" s="14">
        <v>2022</v>
      </c>
      <c r="B212" s="14">
        <v>41</v>
      </c>
      <c r="C212" s="15">
        <v>44844</v>
      </c>
      <c r="D212" s="57">
        <v>622</v>
      </c>
      <c r="E212" s="53">
        <v>575</v>
      </c>
      <c r="F212" s="53">
        <f>IFERROR(weekly_deaths_location_cause_and_excess_deaths_hospital[[#This Row],[All causes]]-weekly_deaths_location_cause_and_excess_deaths_hospital[[#This Row],[All causes five year average]],"")</f>
        <v>47</v>
      </c>
      <c r="G212" s="53">
        <v>141</v>
      </c>
      <c r="H212" s="53">
        <v>166</v>
      </c>
      <c r="I212" s="53">
        <f>IFERROR(weekly_deaths_location_cause_and_excess_deaths_hospital[[#This Row],[Cancer deaths]]-weekly_deaths_location_cause_and_excess_deaths_hospital[[#This Row],[Cancer five year average]],"")</f>
        <v>-25</v>
      </c>
      <c r="J212" s="53">
        <v>27</v>
      </c>
      <c r="K212" s="53">
        <v>24</v>
      </c>
      <c r="L212" s="53">
        <f>IFERROR(weekly_deaths_location_cause_and_excess_deaths_hospital[[#This Row],[Dementia / Alzhemier''s deaths]]-weekly_deaths_location_cause_and_excess_deaths_hospital[[#This Row],[Dementia / Alzheimer''s five year average]],"")</f>
        <v>3</v>
      </c>
      <c r="M212" s="24">
        <v>165</v>
      </c>
      <c r="N212" s="24">
        <v>140</v>
      </c>
      <c r="O212" s="24">
        <f>IFERROR(weekly_deaths_location_cause_and_excess_deaths_hospital[[#This Row],[Circulatory deaths]]-weekly_deaths_location_cause_and_excess_deaths_hospital[[#This Row],[Circulatory five year average]],"")</f>
        <v>25</v>
      </c>
      <c r="P212" s="24">
        <v>88</v>
      </c>
      <c r="Q212" s="24">
        <v>74</v>
      </c>
      <c r="R212" s="24">
        <f>IFERROR(weekly_deaths_location_cause_and_excess_deaths_hospital[[#This Row],[Respiratory deaths]]-weekly_deaths_location_cause_and_excess_deaths_hospital[[#This Row],[Respiratory five year average]],"")</f>
        <v>14</v>
      </c>
      <c r="S212" s="24">
        <v>30</v>
      </c>
      <c r="T212" s="24">
        <v>171</v>
      </c>
      <c r="U212" s="53">
        <v>152</v>
      </c>
      <c r="V212" s="24">
        <f>IFERROR(weekly_deaths_location_cause_and_excess_deaths_hospital[[#This Row],[Other causes]]-weekly_deaths_location_cause_and_excess_deaths_hospital[[#This Row],[Other causes five year average]],"")</f>
        <v>19</v>
      </c>
    </row>
    <row r="213" spans="1:22" x14ac:dyDescent="0.35">
      <c r="A213" s="14">
        <v>2022</v>
      </c>
      <c r="B213" s="14">
        <v>42</v>
      </c>
      <c r="C213" s="15">
        <v>44851</v>
      </c>
      <c r="D213" s="57">
        <v>599</v>
      </c>
      <c r="E213" s="53">
        <v>546</v>
      </c>
      <c r="F213" s="53">
        <f>IFERROR(weekly_deaths_location_cause_and_excess_deaths_hospital[[#This Row],[All causes]]-weekly_deaths_location_cause_and_excess_deaths_hospital[[#This Row],[All causes five year average]],"")</f>
        <v>53</v>
      </c>
      <c r="G213" s="53">
        <v>156</v>
      </c>
      <c r="H213" s="53">
        <v>150</v>
      </c>
      <c r="I213" s="53">
        <f>IFERROR(weekly_deaths_location_cause_and_excess_deaths_hospital[[#This Row],[Cancer deaths]]-weekly_deaths_location_cause_and_excess_deaths_hospital[[#This Row],[Cancer five year average]],"")</f>
        <v>6</v>
      </c>
      <c r="J213" s="53">
        <v>33</v>
      </c>
      <c r="K213" s="53">
        <v>21</v>
      </c>
      <c r="L213" s="53">
        <f>IFERROR(weekly_deaths_location_cause_and_excess_deaths_hospital[[#This Row],[Dementia / Alzhemier''s deaths]]-weekly_deaths_location_cause_and_excess_deaths_hospital[[#This Row],[Dementia / Alzheimer''s five year average]],"")</f>
        <v>12</v>
      </c>
      <c r="M213" s="24">
        <v>139</v>
      </c>
      <c r="N213" s="24">
        <v>139</v>
      </c>
      <c r="O213" s="24">
        <f>IFERROR(weekly_deaths_location_cause_and_excess_deaths_hospital[[#This Row],[Circulatory deaths]]-weekly_deaths_location_cause_and_excess_deaths_hospital[[#This Row],[Circulatory five year average]],"")</f>
        <v>0</v>
      </c>
      <c r="P213" s="24">
        <v>79</v>
      </c>
      <c r="Q213" s="24">
        <v>77</v>
      </c>
      <c r="R213" s="24">
        <f>IFERROR(weekly_deaths_location_cause_and_excess_deaths_hospital[[#This Row],[Respiratory deaths]]-weekly_deaths_location_cause_and_excess_deaths_hospital[[#This Row],[Respiratory five year average]],"")</f>
        <v>2</v>
      </c>
      <c r="S213" s="24">
        <v>21</v>
      </c>
      <c r="T213" s="24">
        <v>171</v>
      </c>
      <c r="U213" s="53">
        <v>140</v>
      </c>
      <c r="V213" s="24">
        <f>IFERROR(weekly_deaths_location_cause_and_excess_deaths_hospital[[#This Row],[Other causes]]-weekly_deaths_location_cause_and_excess_deaths_hospital[[#This Row],[Other causes five year average]],"")</f>
        <v>31</v>
      </c>
    </row>
    <row r="214" spans="1:22" x14ac:dyDescent="0.35">
      <c r="A214" s="14">
        <v>2022</v>
      </c>
      <c r="B214" s="14">
        <v>43</v>
      </c>
      <c r="C214" s="15">
        <v>44858</v>
      </c>
      <c r="D214" s="57">
        <v>610</v>
      </c>
      <c r="E214" s="53">
        <v>550</v>
      </c>
      <c r="F214" s="53">
        <f>IFERROR(weekly_deaths_location_cause_and_excess_deaths_hospital[[#This Row],[All causes]]-weekly_deaths_location_cause_and_excess_deaths_hospital[[#This Row],[All causes five year average]],"")</f>
        <v>60</v>
      </c>
      <c r="G214" s="53">
        <v>144</v>
      </c>
      <c r="H214" s="53">
        <v>148</v>
      </c>
      <c r="I214" s="53">
        <f>IFERROR(weekly_deaths_location_cause_and_excess_deaths_hospital[[#This Row],[Cancer deaths]]-weekly_deaths_location_cause_and_excess_deaths_hospital[[#This Row],[Cancer five year average]],"")</f>
        <v>-4</v>
      </c>
      <c r="J214" s="53">
        <v>31</v>
      </c>
      <c r="K214" s="53">
        <v>26</v>
      </c>
      <c r="L214" s="53">
        <f>IFERROR(weekly_deaths_location_cause_and_excess_deaths_hospital[[#This Row],[Dementia / Alzhemier''s deaths]]-weekly_deaths_location_cause_and_excess_deaths_hospital[[#This Row],[Dementia / Alzheimer''s five year average]],"")</f>
        <v>5</v>
      </c>
      <c r="M214" s="24">
        <v>155</v>
      </c>
      <c r="N214" s="24">
        <v>142</v>
      </c>
      <c r="O214" s="24">
        <f>IFERROR(weekly_deaths_location_cause_and_excess_deaths_hospital[[#This Row],[Circulatory deaths]]-weekly_deaths_location_cause_and_excess_deaths_hospital[[#This Row],[Circulatory five year average]],"")</f>
        <v>13</v>
      </c>
      <c r="P214" s="24">
        <v>79</v>
      </c>
      <c r="Q214" s="24">
        <v>73</v>
      </c>
      <c r="R214" s="24">
        <f>IFERROR(weekly_deaths_location_cause_and_excess_deaths_hospital[[#This Row],[Respiratory deaths]]-weekly_deaths_location_cause_and_excess_deaths_hospital[[#This Row],[Respiratory five year average]],"")</f>
        <v>6</v>
      </c>
      <c r="S214" s="24">
        <v>22</v>
      </c>
      <c r="T214" s="24">
        <v>179</v>
      </c>
      <c r="U214" s="53">
        <v>143</v>
      </c>
      <c r="V214" s="24">
        <f>IFERROR(weekly_deaths_location_cause_and_excess_deaths_hospital[[#This Row],[Other causes]]-weekly_deaths_location_cause_and_excess_deaths_hospital[[#This Row],[Other causes five year average]],"")</f>
        <v>36</v>
      </c>
    </row>
    <row r="215" spans="1:22" x14ac:dyDescent="0.35">
      <c r="A215" s="14">
        <v>2022</v>
      </c>
      <c r="B215" s="14">
        <v>44</v>
      </c>
      <c r="C215" s="15">
        <v>44865</v>
      </c>
      <c r="D215" s="57">
        <v>586</v>
      </c>
      <c r="E215" s="53">
        <v>553</v>
      </c>
      <c r="F215" s="53">
        <f>IFERROR(weekly_deaths_location_cause_and_excess_deaths_hospital[[#This Row],[All causes]]-weekly_deaths_location_cause_and_excess_deaths_hospital[[#This Row],[All causes five year average]],"")</f>
        <v>33</v>
      </c>
      <c r="G215" s="53">
        <v>154</v>
      </c>
      <c r="H215" s="53">
        <v>153</v>
      </c>
      <c r="I215" s="53">
        <f>IFERROR(weekly_deaths_location_cause_and_excess_deaths_hospital[[#This Row],[Cancer deaths]]-weekly_deaths_location_cause_and_excess_deaths_hospital[[#This Row],[Cancer five year average]],"")</f>
        <v>1</v>
      </c>
      <c r="J215" s="53">
        <v>26</v>
      </c>
      <c r="K215" s="53">
        <v>26</v>
      </c>
      <c r="L215" s="53">
        <f>IFERROR(weekly_deaths_location_cause_and_excess_deaths_hospital[[#This Row],[Dementia / Alzhemier''s deaths]]-weekly_deaths_location_cause_and_excess_deaths_hospital[[#This Row],[Dementia / Alzheimer''s five year average]],"")</f>
        <v>0</v>
      </c>
      <c r="M215" s="24">
        <v>151</v>
      </c>
      <c r="N215" s="24">
        <v>146</v>
      </c>
      <c r="O215" s="24">
        <f>IFERROR(weekly_deaths_location_cause_and_excess_deaths_hospital[[#This Row],[Circulatory deaths]]-weekly_deaths_location_cause_and_excess_deaths_hospital[[#This Row],[Circulatory five year average]],"")</f>
        <v>5</v>
      </c>
      <c r="P215" s="24">
        <v>64</v>
      </c>
      <c r="Q215" s="24">
        <v>71</v>
      </c>
      <c r="R215" s="24">
        <f>IFERROR(weekly_deaths_location_cause_and_excess_deaths_hospital[[#This Row],[Respiratory deaths]]-weekly_deaths_location_cause_and_excess_deaths_hospital[[#This Row],[Respiratory five year average]],"")</f>
        <v>-7</v>
      </c>
      <c r="S215" s="24">
        <v>22</v>
      </c>
      <c r="T215" s="24">
        <v>169</v>
      </c>
      <c r="U215" s="53">
        <v>139</v>
      </c>
      <c r="V215" s="24">
        <f>IFERROR(weekly_deaths_location_cause_and_excess_deaths_hospital[[#This Row],[Other causes]]-weekly_deaths_location_cause_and_excess_deaths_hospital[[#This Row],[Other causes five year average]],"")</f>
        <v>30</v>
      </c>
    </row>
    <row r="216" spans="1:22" x14ac:dyDescent="0.35">
      <c r="A216" s="14">
        <v>2022</v>
      </c>
      <c r="B216" s="14">
        <v>45</v>
      </c>
      <c r="C216" s="15">
        <v>44872</v>
      </c>
      <c r="D216" s="57">
        <v>581</v>
      </c>
      <c r="E216" s="53">
        <v>568</v>
      </c>
      <c r="F216" s="53">
        <f>IFERROR(weekly_deaths_location_cause_and_excess_deaths_hospital[[#This Row],[All causes]]-weekly_deaths_location_cause_and_excess_deaths_hospital[[#This Row],[All causes five year average]],"")</f>
        <v>13</v>
      </c>
      <c r="G216" s="53">
        <v>130</v>
      </c>
      <c r="H216" s="53">
        <v>146</v>
      </c>
      <c r="I216" s="53">
        <f>IFERROR(weekly_deaths_location_cause_and_excess_deaths_hospital[[#This Row],[Cancer deaths]]-weekly_deaths_location_cause_and_excess_deaths_hospital[[#This Row],[Cancer five year average]],"")</f>
        <v>-16</v>
      </c>
      <c r="J216" s="53">
        <v>30</v>
      </c>
      <c r="K216" s="53">
        <v>27</v>
      </c>
      <c r="L216" s="53">
        <f>IFERROR(weekly_deaths_location_cause_and_excess_deaths_hospital[[#This Row],[Dementia / Alzhemier''s deaths]]-weekly_deaths_location_cause_and_excess_deaths_hospital[[#This Row],[Dementia / Alzheimer''s five year average]],"")</f>
        <v>3</v>
      </c>
      <c r="M216" s="24">
        <v>158</v>
      </c>
      <c r="N216" s="24">
        <v>156</v>
      </c>
      <c r="O216" s="24">
        <f>IFERROR(weekly_deaths_location_cause_and_excess_deaths_hospital[[#This Row],[Circulatory deaths]]-weekly_deaths_location_cause_and_excess_deaths_hospital[[#This Row],[Circulatory five year average]],"")</f>
        <v>2</v>
      </c>
      <c r="P216" s="24">
        <v>74</v>
      </c>
      <c r="Q216" s="24">
        <v>77</v>
      </c>
      <c r="R216" s="24">
        <f>IFERROR(weekly_deaths_location_cause_and_excess_deaths_hospital[[#This Row],[Respiratory deaths]]-weekly_deaths_location_cause_and_excess_deaths_hospital[[#This Row],[Respiratory five year average]],"")</f>
        <v>-3</v>
      </c>
      <c r="S216" s="24">
        <v>23</v>
      </c>
      <c r="T216" s="24">
        <v>166</v>
      </c>
      <c r="U216" s="53">
        <v>145</v>
      </c>
      <c r="V216" s="24">
        <f>IFERROR(weekly_deaths_location_cause_and_excess_deaths_hospital[[#This Row],[Other causes]]-weekly_deaths_location_cause_and_excess_deaths_hospital[[#This Row],[Other causes five year average]],"")</f>
        <v>21</v>
      </c>
    </row>
    <row r="217" spans="1:22" x14ac:dyDescent="0.35">
      <c r="A217" s="14">
        <v>2022</v>
      </c>
      <c r="B217" s="14">
        <v>46</v>
      </c>
      <c r="C217" s="15">
        <v>44879</v>
      </c>
      <c r="D217" s="57">
        <v>581</v>
      </c>
      <c r="E217" s="53">
        <v>570</v>
      </c>
      <c r="F217" s="53">
        <f>IFERROR(weekly_deaths_location_cause_and_excess_deaths_hospital[[#This Row],[All causes]]-weekly_deaths_location_cause_and_excess_deaths_hospital[[#This Row],[All causes five year average]],"")</f>
        <v>11</v>
      </c>
      <c r="G217" s="53">
        <v>168</v>
      </c>
      <c r="H217" s="53">
        <v>149</v>
      </c>
      <c r="I217" s="53">
        <f>IFERROR(weekly_deaths_location_cause_and_excess_deaths_hospital[[#This Row],[Cancer deaths]]-weekly_deaths_location_cause_and_excess_deaths_hospital[[#This Row],[Cancer five year average]],"")</f>
        <v>19</v>
      </c>
      <c r="J217" s="53">
        <v>33</v>
      </c>
      <c r="K217" s="53">
        <v>31</v>
      </c>
      <c r="L217" s="53">
        <f>IFERROR(weekly_deaths_location_cause_and_excess_deaths_hospital[[#This Row],[Dementia / Alzhemier''s deaths]]-weekly_deaths_location_cause_and_excess_deaths_hospital[[#This Row],[Dementia / Alzheimer''s five year average]],"")</f>
        <v>2</v>
      </c>
      <c r="M217" s="24">
        <v>134</v>
      </c>
      <c r="N217" s="24">
        <v>145</v>
      </c>
      <c r="O217" s="24">
        <f>IFERROR(weekly_deaths_location_cause_and_excess_deaths_hospital[[#This Row],[Circulatory deaths]]-weekly_deaths_location_cause_and_excess_deaths_hospital[[#This Row],[Circulatory five year average]],"")</f>
        <v>-11</v>
      </c>
      <c r="P217" s="24">
        <v>77</v>
      </c>
      <c r="Q217" s="24">
        <v>78</v>
      </c>
      <c r="R217" s="24">
        <f>IFERROR(weekly_deaths_location_cause_and_excess_deaths_hospital[[#This Row],[Respiratory deaths]]-weekly_deaths_location_cause_and_excess_deaths_hospital[[#This Row],[Respiratory five year average]],"")</f>
        <v>-1</v>
      </c>
      <c r="S217" s="24">
        <v>18</v>
      </c>
      <c r="T217" s="24">
        <v>151</v>
      </c>
      <c r="U217" s="53">
        <v>154</v>
      </c>
      <c r="V217" s="24">
        <f>IFERROR(weekly_deaths_location_cause_and_excess_deaths_hospital[[#This Row],[Other causes]]-weekly_deaths_location_cause_and_excess_deaths_hospital[[#This Row],[Other causes five year average]],"")</f>
        <v>-3</v>
      </c>
    </row>
    <row r="218" spans="1:22" x14ac:dyDescent="0.35">
      <c r="A218" s="14">
        <v>2022</v>
      </c>
      <c r="B218" s="14">
        <v>47</v>
      </c>
      <c r="C218" s="15">
        <v>44886</v>
      </c>
      <c r="D218" s="57">
        <v>598</v>
      </c>
      <c r="E218" s="53">
        <v>572</v>
      </c>
      <c r="F218" s="53">
        <f>IFERROR(weekly_deaths_location_cause_and_excess_deaths_hospital[[#This Row],[All causes]]-weekly_deaths_location_cause_and_excess_deaths_hospital[[#This Row],[All causes five year average]],"")</f>
        <v>26</v>
      </c>
      <c r="G218" s="53">
        <v>148</v>
      </c>
      <c r="H218" s="53">
        <v>147</v>
      </c>
      <c r="I218" s="53">
        <f>IFERROR(weekly_deaths_location_cause_and_excess_deaths_hospital[[#This Row],[Cancer deaths]]-weekly_deaths_location_cause_and_excess_deaths_hospital[[#This Row],[Cancer five year average]],"")</f>
        <v>1</v>
      </c>
      <c r="J218" s="53">
        <v>27</v>
      </c>
      <c r="K218" s="53">
        <v>29</v>
      </c>
      <c r="L218" s="53">
        <f>IFERROR(weekly_deaths_location_cause_and_excess_deaths_hospital[[#This Row],[Dementia / Alzhemier''s deaths]]-weekly_deaths_location_cause_and_excess_deaths_hospital[[#This Row],[Dementia / Alzheimer''s five year average]],"")</f>
        <v>-2</v>
      </c>
      <c r="M218" s="24">
        <v>157</v>
      </c>
      <c r="N218" s="24">
        <v>152</v>
      </c>
      <c r="O218" s="24">
        <f>IFERROR(weekly_deaths_location_cause_and_excess_deaths_hospital[[#This Row],[Circulatory deaths]]-weekly_deaths_location_cause_and_excess_deaths_hospital[[#This Row],[Circulatory five year average]],"")</f>
        <v>5</v>
      </c>
      <c r="P218" s="24">
        <v>88</v>
      </c>
      <c r="Q218" s="24">
        <v>78</v>
      </c>
      <c r="R218" s="24">
        <f>IFERROR(weekly_deaths_location_cause_and_excess_deaths_hospital[[#This Row],[Respiratory deaths]]-weekly_deaths_location_cause_and_excess_deaths_hospital[[#This Row],[Respiratory five year average]],"")</f>
        <v>10</v>
      </c>
      <c r="S218" s="24">
        <v>20</v>
      </c>
      <c r="T218" s="24">
        <v>158</v>
      </c>
      <c r="U218" s="53">
        <v>154</v>
      </c>
      <c r="V218" s="24">
        <f>IFERROR(weekly_deaths_location_cause_and_excess_deaths_hospital[[#This Row],[Other causes]]-weekly_deaths_location_cause_and_excess_deaths_hospital[[#This Row],[Other causes five year average]],"")</f>
        <v>4</v>
      </c>
    </row>
    <row r="219" spans="1:22" x14ac:dyDescent="0.35">
      <c r="A219" s="14">
        <v>2022</v>
      </c>
      <c r="B219" s="14">
        <v>48</v>
      </c>
      <c r="C219" s="15">
        <v>44893</v>
      </c>
      <c r="D219" s="57">
        <v>535</v>
      </c>
      <c r="E219" s="53">
        <v>562</v>
      </c>
      <c r="F219" s="53">
        <f>IFERROR(weekly_deaths_location_cause_and_excess_deaths_hospital[[#This Row],[All causes]]-weekly_deaths_location_cause_and_excess_deaths_hospital[[#This Row],[All causes five year average]],"")</f>
        <v>-27</v>
      </c>
      <c r="G219" s="53">
        <v>139</v>
      </c>
      <c r="H219" s="53">
        <v>147</v>
      </c>
      <c r="I219" s="53">
        <f>IFERROR(weekly_deaths_location_cause_and_excess_deaths_hospital[[#This Row],[Cancer deaths]]-weekly_deaths_location_cause_and_excess_deaths_hospital[[#This Row],[Cancer five year average]],"")</f>
        <v>-8</v>
      </c>
      <c r="J219" s="53">
        <v>30</v>
      </c>
      <c r="K219" s="53">
        <v>26</v>
      </c>
      <c r="L219" s="53">
        <f>IFERROR(weekly_deaths_location_cause_and_excess_deaths_hospital[[#This Row],[Dementia / Alzhemier''s deaths]]-weekly_deaths_location_cause_and_excess_deaths_hospital[[#This Row],[Dementia / Alzheimer''s five year average]],"")</f>
        <v>4</v>
      </c>
      <c r="M219" s="24">
        <v>130</v>
      </c>
      <c r="N219" s="24">
        <v>151</v>
      </c>
      <c r="O219" s="24">
        <f>IFERROR(weekly_deaths_location_cause_and_excess_deaths_hospital[[#This Row],[Circulatory deaths]]-weekly_deaths_location_cause_and_excess_deaths_hospital[[#This Row],[Circulatory five year average]],"")</f>
        <v>-21</v>
      </c>
      <c r="P219" s="24">
        <v>72</v>
      </c>
      <c r="Q219" s="24">
        <v>81</v>
      </c>
      <c r="R219" s="24">
        <f>IFERROR(weekly_deaths_location_cause_and_excess_deaths_hospital[[#This Row],[Respiratory deaths]]-weekly_deaths_location_cause_and_excess_deaths_hospital[[#This Row],[Respiratory five year average]],"")</f>
        <v>-9</v>
      </c>
      <c r="S219" s="24">
        <v>18</v>
      </c>
      <c r="T219" s="24">
        <v>146</v>
      </c>
      <c r="U219" s="53">
        <v>145</v>
      </c>
      <c r="V219" s="24">
        <f>IFERROR(weekly_deaths_location_cause_and_excess_deaths_hospital[[#This Row],[Other causes]]-weekly_deaths_location_cause_and_excess_deaths_hospital[[#This Row],[Other causes five year average]],"")</f>
        <v>1</v>
      </c>
    </row>
    <row r="220" spans="1:22" x14ac:dyDescent="0.35">
      <c r="A220" s="14">
        <v>2022</v>
      </c>
      <c r="B220" s="14">
        <v>49</v>
      </c>
      <c r="C220" s="15">
        <v>44900</v>
      </c>
      <c r="D220" s="57">
        <v>602</v>
      </c>
      <c r="E220" s="53">
        <v>566</v>
      </c>
      <c r="F220" s="53">
        <f>IFERROR(weekly_deaths_location_cause_and_excess_deaths_hospital[[#This Row],[All causes]]-weekly_deaths_location_cause_and_excess_deaths_hospital[[#This Row],[All causes five year average]],"")</f>
        <v>36</v>
      </c>
      <c r="G220" s="53">
        <v>138</v>
      </c>
      <c r="H220" s="53">
        <v>131</v>
      </c>
      <c r="I220" s="53">
        <f>IFERROR(weekly_deaths_location_cause_and_excess_deaths_hospital[[#This Row],[Cancer deaths]]-weekly_deaths_location_cause_and_excess_deaths_hospital[[#This Row],[Cancer five year average]],"")</f>
        <v>7</v>
      </c>
      <c r="J220" s="53">
        <v>30</v>
      </c>
      <c r="K220" s="53">
        <v>29</v>
      </c>
      <c r="L220" s="53">
        <f>IFERROR(weekly_deaths_location_cause_and_excess_deaths_hospital[[#This Row],[Dementia / Alzhemier''s deaths]]-weekly_deaths_location_cause_and_excess_deaths_hospital[[#This Row],[Dementia / Alzheimer''s five year average]],"")</f>
        <v>1</v>
      </c>
      <c r="M220" s="24">
        <v>152</v>
      </c>
      <c r="N220" s="24">
        <v>151</v>
      </c>
      <c r="O220" s="24">
        <f>IFERROR(weekly_deaths_location_cause_and_excess_deaths_hospital[[#This Row],[Circulatory deaths]]-weekly_deaths_location_cause_and_excess_deaths_hospital[[#This Row],[Circulatory five year average]],"")</f>
        <v>1</v>
      </c>
      <c r="P220" s="24">
        <v>81</v>
      </c>
      <c r="Q220" s="24">
        <v>88</v>
      </c>
      <c r="R220" s="24">
        <f>IFERROR(weekly_deaths_location_cause_and_excess_deaths_hospital[[#This Row],[Respiratory deaths]]-weekly_deaths_location_cause_and_excess_deaths_hospital[[#This Row],[Respiratory five year average]],"")</f>
        <v>-7</v>
      </c>
      <c r="S220" s="24">
        <v>18</v>
      </c>
      <c r="T220" s="24">
        <v>183</v>
      </c>
      <c r="U220" s="53">
        <v>156</v>
      </c>
      <c r="V220" s="24">
        <f>IFERROR(weekly_deaths_location_cause_and_excess_deaths_hospital[[#This Row],[Other causes]]-weekly_deaths_location_cause_and_excess_deaths_hospital[[#This Row],[Other causes five year average]],"")</f>
        <v>27</v>
      </c>
    </row>
    <row r="221" spans="1:22" x14ac:dyDescent="0.35">
      <c r="A221" s="14">
        <v>2022</v>
      </c>
      <c r="B221" s="14">
        <v>50</v>
      </c>
      <c r="C221" s="15">
        <v>44907</v>
      </c>
      <c r="D221" s="57">
        <v>624</v>
      </c>
      <c r="E221" s="53">
        <v>622</v>
      </c>
      <c r="F221" s="53">
        <f>IFERROR(weekly_deaths_location_cause_and_excess_deaths_hospital[[#This Row],[All causes]]-weekly_deaths_location_cause_and_excess_deaths_hospital[[#This Row],[All causes five year average]],"")</f>
        <v>2</v>
      </c>
      <c r="G221" s="53">
        <v>155</v>
      </c>
      <c r="H221" s="53">
        <v>166</v>
      </c>
      <c r="I221" s="53">
        <f>IFERROR(weekly_deaths_location_cause_and_excess_deaths_hospital[[#This Row],[Cancer deaths]]-weekly_deaths_location_cause_and_excess_deaths_hospital[[#This Row],[Cancer five year average]],"")</f>
        <v>-11</v>
      </c>
      <c r="J221" s="53">
        <v>28</v>
      </c>
      <c r="K221" s="53">
        <v>33</v>
      </c>
      <c r="L221" s="53">
        <f>IFERROR(weekly_deaths_location_cause_and_excess_deaths_hospital[[#This Row],[Dementia / Alzhemier''s deaths]]-weekly_deaths_location_cause_and_excess_deaths_hospital[[#This Row],[Dementia / Alzheimer''s five year average]],"")</f>
        <v>-5</v>
      </c>
      <c r="M221" s="24">
        <v>158</v>
      </c>
      <c r="N221" s="24">
        <v>159</v>
      </c>
      <c r="O221" s="24">
        <f>IFERROR(weekly_deaths_location_cause_and_excess_deaths_hospital[[#This Row],[Circulatory deaths]]-weekly_deaths_location_cause_and_excess_deaths_hospital[[#This Row],[Circulatory five year average]],"")</f>
        <v>-1</v>
      </c>
      <c r="P221" s="24">
        <v>98</v>
      </c>
      <c r="Q221" s="24">
        <v>101</v>
      </c>
      <c r="R221" s="24">
        <f>IFERROR(weekly_deaths_location_cause_and_excess_deaths_hospital[[#This Row],[Respiratory deaths]]-weekly_deaths_location_cause_and_excess_deaths_hospital[[#This Row],[Respiratory five year average]],"")</f>
        <v>-3</v>
      </c>
      <c r="S221" s="24">
        <v>18</v>
      </c>
      <c r="T221" s="24">
        <v>167</v>
      </c>
      <c r="U221" s="53">
        <v>155</v>
      </c>
      <c r="V221" s="24">
        <f>IFERROR(weekly_deaths_location_cause_and_excess_deaths_hospital[[#This Row],[Other causes]]-weekly_deaths_location_cause_and_excess_deaths_hospital[[#This Row],[Other causes five year average]],"")</f>
        <v>12</v>
      </c>
    </row>
    <row r="222" spans="1:22" x14ac:dyDescent="0.35">
      <c r="A222" s="14">
        <v>2022</v>
      </c>
      <c r="B222" s="14">
        <v>51</v>
      </c>
      <c r="C222" s="15">
        <v>44914</v>
      </c>
      <c r="D222" s="57">
        <v>752</v>
      </c>
      <c r="E222" s="53">
        <v>640</v>
      </c>
      <c r="F222" s="53">
        <f>IFERROR(weekly_deaths_location_cause_and_excess_deaths_hospital[[#This Row],[All causes]]-weekly_deaths_location_cause_and_excess_deaths_hospital[[#This Row],[All causes five year average]],"")</f>
        <v>112</v>
      </c>
      <c r="G222" s="53">
        <v>174</v>
      </c>
      <c r="H222" s="53">
        <v>153</v>
      </c>
      <c r="I222" s="53">
        <f>IFERROR(weekly_deaths_location_cause_and_excess_deaths_hospital[[#This Row],[Cancer deaths]]-weekly_deaths_location_cause_and_excess_deaths_hospital[[#This Row],[Cancer five year average]],"")</f>
        <v>21</v>
      </c>
      <c r="J222" s="53">
        <v>32</v>
      </c>
      <c r="K222" s="53">
        <v>35</v>
      </c>
      <c r="L222" s="53">
        <f>IFERROR(weekly_deaths_location_cause_and_excess_deaths_hospital[[#This Row],[Dementia / Alzhemier''s deaths]]-weekly_deaths_location_cause_and_excess_deaths_hospital[[#This Row],[Dementia / Alzheimer''s five year average]],"")</f>
        <v>-3</v>
      </c>
      <c r="M222" s="24">
        <v>197</v>
      </c>
      <c r="N222" s="24">
        <v>174</v>
      </c>
      <c r="O222" s="24">
        <f>IFERROR(weekly_deaths_location_cause_and_excess_deaths_hospital[[#This Row],[Circulatory deaths]]-weekly_deaths_location_cause_and_excess_deaths_hospital[[#This Row],[Circulatory five year average]],"")</f>
        <v>23</v>
      </c>
      <c r="P222" s="24">
        <v>118</v>
      </c>
      <c r="Q222" s="24">
        <v>109</v>
      </c>
      <c r="R222" s="24">
        <f>IFERROR(weekly_deaths_location_cause_and_excess_deaths_hospital[[#This Row],[Respiratory deaths]]-weekly_deaths_location_cause_and_excess_deaths_hospital[[#This Row],[Respiratory five year average]],"")</f>
        <v>9</v>
      </c>
      <c r="S222" s="24">
        <v>28</v>
      </c>
      <c r="T222" s="24">
        <v>203</v>
      </c>
      <c r="U222" s="53">
        <v>162</v>
      </c>
      <c r="V222" s="24">
        <f>IFERROR(weekly_deaths_location_cause_and_excess_deaths_hospital[[#This Row],[Other causes]]-weekly_deaths_location_cause_and_excess_deaths_hospital[[#This Row],[Other causes five year average]],"")</f>
        <v>41</v>
      </c>
    </row>
    <row r="223" spans="1:22" x14ac:dyDescent="0.35">
      <c r="A223" s="14">
        <v>2022</v>
      </c>
      <c r="B223" s="14">
        <v>52</v>
      </c>
      <c r="C223" s="15">
        <v>44921</v>
      </c>
      <c r="D223" s="57">
        <v>514</v>
      </c>
      <c r="E223" s="53">
        <v>538</v>
      </c>
      <c r="F223" s="53">
        <f>IFERROR(weekly_deaths_location_cause_and_excess_deaths_hospital[[#This Row],[All causes]]-weekly_deaths_location_cause_and_excess_deaths_hospital[[#This Row],[All causes five year average]],"")</f>
        <v>-24</v>
      </c>
      <c r="G223" s="53">
        <v>94</v>
      </c>
      <c r="H223" s="53">
        <v>123</v>
      </c>
      <c r="I223" s="53">
        <f>IFERROR(weekly_deaths_location_cause_and_excess_deaths_hospital[[#This Row],[Cancer deaths]]-weekly_deaths_location_cause_and_excess_deaths_hospital[[#This Row],[Cancer five year average]],"")</f>
        <v>-29</v>
      </c>
      <c r="J223" s="53">
        <v>23</v>
      </c>
      <c r="K223" s="53">
        <v>27</v>
      </c>
      <c r="L223" s="53">
        <f>IFERROR(weekly_deaths_location_cause_and_excess_deaths_hospital[[#This Row],[Dementia / Alzhemier''s deaths]]-weekly_deaths_location_cause_and_excess_deaths_hospital[[#This Row],[Dementia / Alzheimer''s five year average]],"")</f>
        <v>-4</v>
      </c>
      <c r="M223" s="24">
        <v>120</v>
      </c>
      <c r="N223" s="24">
        <v>147</v>
      </c>
      <c r="O223" s="24">
        <f>IFERROR(weekly_deaths_location_cause_and_excess_deaths_hospital[[#This Row],[Circulatory deaths]]-weekly_deaths_location_cause_and_excess_deaths_hospital[[#This Row],[Circulatory five year average]],"")</f>
        <v>-27</v>
      </c>
      <c r="P223" s="24">
        <v>103</v>
      </c>
      <c r="Q223" s="24">
        <v>100</v>
      </c>
      <c r="R223" s="24">
        <f>IFERROR(weekly_deaths_location_cause_and_excess_deaths_hospital[[#This Row],[Respiratory deaths]]-weekly_deaths_location_cause_and_excess_deaths_hospital[[#This Row],[Respiratory five year average]],"")</f>
        <v>3</v>
      </c>
      <c r="S223" s="24">
        <v>29</v>
      </c>
      <c r="T223" s="24">
        <v>145</v>
      </c>
      <c r="U223" s="53">
        <v>136</v>
      </c>
      <c r="V223" s="24">
        <f>IFERROR(weekly_deaths_location_cause_and_excess_deaths_hospital[[#This Row],[Other causes]]-weekly_deaths_location_cause_and_excess_deaths_hospital[[#This Row],[Other causes five year average]],"")</f>
        <v>9</v>
      </c>
    </row>
    <row r="225" spans="1:23" x14ac:dyDescent="0.35">
      <c r="A225" s="21" t="s">
        <v>178</v>
      </c>
      <c r="B225" s="22"/>
      <c r="E225" s="23"/>
      <c r="F225" s="23"/>
    </row>
    <row r="226" spans="1:23" s="59" customFormat="1" ht="62.5" thickBot="1" x14ac:dyDescent="0.4">
      <c r="A226" s="10" t="s">
        <v>62</v>
      </c>
      <c r="B226" s="13" t="s">
        <v>57</v>
      </c>
      <c r="C226" s="13" t="s">
        <v>84</v>
      </c>
      <c r="D226" s="9" t="s">
        <v>79</v>
      </c>
      <c r="E226" s="10" t="s">
        <v>128</v>
      </c>
      <c r="F226" s="10" t="s">
        <v>134</v>
      </c>
      <c r="G226" s="10" t="s">
        <v>80</v>
      </c>
      <c r="H226" s="10" t="s">
        <v>130</v>
      </c>
      <c r="I226" s="10" t="s">
        <v>131</v>
      </c>
      <c r="J226" s="10" t="s">
        <v>83</v>
      </c>
      <c r="K226" s="10" t="s">
        <v>132</v>
      </c>
      <c r="L226" s="10" t="s">
        <v>133</v>
      </c>
      <c r="M226" s="10" t="s">
        <v>142</v>
      </c>
      <c r="N226" s="10" t="s">
        <v>143</v>
      </c>
      <c r="O226" s="10" t="s">
        <v>144</v>
      </c>
      <c r="P226" s="10" t="s">
        <v>81</v>
      </c>
      <c r="Q226" s="10" t="s">
        <v>135</v>
      </c>
      <c r="R226" s="10" t="s">
        <v>136</v>
      </c>
      <c r="S226" s="10" t="s">
        <v>82</v>
      </c>
      <c r="T226" s="10" t="s">
        <v>86</v>
      </c>
      <c r="U226" s="10" t="s">
        <v>137</v>
      </c>
      <c r="V226" s="10" t="s">
        <v>138</v>
      </c>
      <c r="W226" s="32"/>
    </row>
    <row r="227" spans="1:23" x14ac:dyDescent="0.35">
      <c r="A227" s="14">
        <v>2022</v>
      </c>
      <c r="B227" s="14">
        <v>1</v>
      </c>
      <c r="C227" s="15">
        <v>44564</v>
      </c>
      <c r="D227" s="57">
        <v>8</v>
      </c>
      <c r="E227" s="53">
        <v>6</v>
      </c>
      <c r="F227" s="53">
        <f>IFERROR(weekly_deaths_location_cause_and_excess_deaths_other_institution[[#This Row],[All causes]]-weekly_deaths_location_cause_and_excess_deaths_other_institution[[#This Row],[All causes five year average]],"")</f>
        <v>2</v>
      </c>
      <c r="G227" s="53">
        <v>5</v>
      </c>
      <c r="H227" s="53">
        <v>2</v>
      </c>
      <c r="I227" s="53">
        <f>IFERROR(weekly_deaths_location_cause_and_excess_deaths_other_institution[[#This Row],[Cancer deaths]]-weekly_deaths_location_cause_and_excess_deaths_other_institution[[#This Row],[Cancer five year average]],"")</f>
        <v>3</v>
      </c>
      <c r="J227" s="53">
        <v>0</v>
      </c>
      <c r="K227" s="53">
        <v>1</v>
      </c>
      <c r="L227" s="53">
        <f>IFERROR(weekly_deaths_location_cause_and_excess_deaths_other_institution[[#This Row],[Dementia / Alzhemier''s deaths]]-weekly_deaths_location_cause_and_excess_deaths_other_institution[[#This Row],[Dementia / Alzheimer''s five year average]],"")</f>
        <v>-1</v>
      </c>
      <c r="M227" s="24">
        <v>1</v>
      </c>
      <c r="N227" s="24">
        <v>2</v>
      </c>
      <c r="O227" s="24">
        <f>IFERROR(weekly_deaths_location_cause_and_excess_deaths_other_institution[[#This Row],[Circulatory deaths]]-weekly_deaths_location_cause_and_excess_deaths_other_institution[[#This Row],[Circulatory five year average]],"")</f>
        <v>-1</v>
      </c>
      <c r="P227" s="24">
        <v>1</v>
      </c>
      <c r="Q227" s="24">
        <v>2</v>
      </c>
      <c r="R227" s="24">
        <f>IFERROR(weekly_deaths_location_cause_and_excess_deaths_other_institution[[#This Row],[Respiratory deaths]]-weekly_deaths_location_cause_and_excess_deaths_other_institution[[#This Row],[Respiratory five year average]],"")</f>
        <v>-1</v>
      </c>
      <c r="S227" s="24">
        <v>0</v>
      </c>
      <c r="T227" s="24">
        <v>1</v>
      </c>
      <c r="U227" s="53">
        <v>2</v>
      </c>
      <c r="V227" s="24">
        <f>IFERROR(weekly_deaths_location_cause_and_excess_deaths_other_institution[[#This Row],[Other causes]]-weekly_deaths_location_cause_and_excess_deaths_other_institution[[#This Row],[Other causes five year average]],"")</f>
        <v>-1</v>
      </c>
    </row>
    <row r="228" spans="1:23" x14ac:dyDescent="0.35">
      <c r="A228" s="14">
        <v>2022</v>
      </c>
      <c r="B228" s="14">
        <v>2</v>
      </c>
      <c r="C228" s="15">
        <v>44571</v>
      </c>
      <c r="D228" s="57">
        <v>9</v>
      </c>
      <c r="E228" s="53">
        <v>7</v>
      </c>
      <c r="F228" s="53">
        <f>IFERROR(weekly_deaths_location_cause_and_excess_deaths_other_institution[[#This Row],[All causes]]-weekly_deaths_location_cause_and_excess_deaths_other_institution[[#This Row],[All causes five year average]],"")</f>
        <v>2</v>
      </c>
      <c r="G228" s="53">
        <v>1</v>
      </c>
      <c r="H228" s="53">
        <v>3</v>
      </c>
      <c r="I228" s="53">
        <f>IFERROR(weekly_deaths_location_cause_and_excess_deaths_other_institution[[#This Row],[Cancer deaths]]-weekly_deaths_location_cause_and_excess_deaths_other_institution[[#This Row],[Cancer five year average]],"")</f>
        <v>-2</v>
      </c>
      <c r="J228" s="53">
        <v>2</v>
      </c>
      <c r="K228" s="53">
        <v>1</v>
      </c>
      <c r="L228" s="53">
        <f>IFERROR(weekly_deaths_location_cause_and_excess_deaths_other_institution[[#This Row],[Dementia / Alzhemier''s deaths]]-weekly_deaths_location_cause_and_excess_deaths_other_institution[[#This Row],[Dementia / Alzheimer''s five year average]],"")</f>
        <v>1</v>
      </c>
      <c r="M228" s="24">
        <v>2</v>
      </c>
      <c r="N228" s="24">
        <v>2</v>
      </c>
      <c r="O228" s="24">
        <f>IFERROR(weekly_deaths_location_cause_and_excess_deaths_other_institution[[#This Row],[Circulatory deaths]]-weekly_deaths_location_cause_and_excess_deaths_other_institution[[#This Row],[Circulatory five year average]],"")</f>
        <v>0</v>
      </c>
      <c r="P228" s="24">
        <v>1</v>
      </c>
      <c r="Q228" s="24">
        <v>3</v>
      </c>
      <c r="R228" s="24">
        <f>IFERROR(weekly_deaths_location_cause_and_excess_deaths_other_institution[[#This Row],[Respiratory deaths]]-weekly_deaths_location_cause_and_excess_deaths_other_institution[[#This Row],[Respiratory five year average]],"")</f>
        <v>-2</v>
      </c>
      <c r="S228" s="24">
        <v>0</v>
      </c>
      <c r="T228" s="24">
        <v>3</v>
      </c>
      <c r="U228" s="53">
        <v>1</v>
      </c>
      <c r="V228" s="24">
        <f>IFERROR(weekly_deaths_location_cause_and_excess_deaths_other_institution[[#This Row],[Other causes]]-weekly_deaths_location_cause_and_excess_deaths_other_institution[[#This Row],[Other causes five year average]],"")</f>
        <v>2</v>
      </c>
    </row>
    <row r="229" spans="1:23" x14ac:dyDescent="0.35">
      <c r="A229" s="14">
        <v>2022</v>
      </c>
      <c r="B229" s="14">
        <v>3</v>
      </c>
      <c r="C229" s="15">
        <v>44578</v>
      </c>
      <c r="D229" s="57">
        <v>12</v>
      </c>
      <c r="E229" s="53">
        <v>7</v>
      </c>
      <c r="F229" s="53">
        <f>IFERROR(weekly_deaths_location_cause_and_excess_deaths_other_institution[[#This Row],[All causes]]-weekly_deaths_location_cause_and_excess_deaths_other_institution[[#This Row],[All causes five year average]],"")</f>
        <v>5</v>
      </c>
      <c r="G229" s="53">
        <v>2</v>
      </c>
      <c r="H229" s="53">
        <v>2</v>
      </c>
      <c r="I229" s="53">
        <f>IFERROR(weekly_deaths_location_cause_and_excess_deaths_other_institution[[#This Row],[Cancer deaths]]-weekly_deaths_location_cause_and_excess_deaths_other_institution[[#This Row],[Cancer five year average]],"")</f>
        <v>0</v>
      </c>
      <c r="J229" s="53">
        <v>2</v>
      </c>
      <c r="K229" s="53">
        <v>3</v>
      </c>
      <c r="L229" s="53">
        <f>IFERROR(weekly_deaths_location_cause_and_excess_deaths_other_institution[[#This Row],[Dementia / Alzhemier''s deaths]]-weekly_deaths_location_cause_and_excess_deaths_other_institution[[#This Row],[Dementia / Alzheimer''s five year average]],"")</f>
        <v>-1</v>
      </c>
      <c r="M229" s="24">
        <v>3</v>
      </c>
      <c r="N229" s="24">
        <v>1</v>
      </c>
      <c r="O229" s="24">
        <f>IFERROR(weekly_deaths_location_cause_and_excess_deaths_other_institution[[#This Row],[Circulatory deaths]]-weekly_deaths_location_cause_and_excess_deaths_other_institution[[#This Row],[Circulatory five year average]],"")</f>
        <v>2</v>
      </c>
      <c r="P229" s="24">
        <v>0</v>
      </c>
      <c r="Q229" s="24">
        <v>1</v>
      </c>
      <c r="R229" s="24">
        <f>IFERROR(weekly_deaths_location_cause_and_excess_deaths_other_institution[[#This Row],[Respiratory deaths]]-weekly_deaths_location_cause_and_excess_deaths_other_institution[[#This Row],[Respiratory five year average]],"")</f>
        <v>-1</v>
      </c>
      <c r="S229" s="24">
        <v>1</v>
      </c>
      <c r="T229" s="24">
        <v>4</v>
      </c>
      <c r="U229" s="53">
        <v>2</v>
      </c>
      <c r="V229" s="24">
        <f>IFERROR(weekly_deaths_location_cause_and_excess_deaths_other_institution[[#This Row],[Other causes]]-weekly_deaths_location_cause_and_excess_deaths_other_institution[[#This Row],[Other causes five year average]],"")</f>
        <v>2</v>
      </c>
    </row>
    <row r="230" spans="1:23" x14ac:dyDescent="0.35">
      <c r="A230" s="14">
        <v>2022</v>
      </c>
      <c r="B230" s="14">
        <v>4</v>
      </c>
      <c r="C230" s="15">
        <v>44585</v>
      </c>
      <c r="D230" s="57">
        <v>11</v>
      </c>
      <c r="E230" s="53">
        <v>6</v>
      </c>
      <c r="F230" s="53">
        <f>IFERROR(weekly_deaths_location_cause_and_excess_deaths_other_institution[[#This Row],[All causes]]-weekly_deaths_location_cause_and_excess_deaths_other_institution[[#This Row],[All causes five year average]],"")</f>
        <v>5</v>
      </c>
      <c r="G230" s="53">
        <v>2</v>
      </c>
      <c r="H230" s="53">
        <v>2</v>
      </c>
      <c r="I230" s="53">
        <f>IFERROR(weekly_deaths_location_cause_and_excess_deaths_other_institution[[#This Row],[Cancer deaths]]-weekly_deaths_location_cause_and_excess_deaths_other_institution[[#This Row],[Cancer five year average]],"")</f>
        <v>0</v>
      </c>
      <c r="J230" s="53">
        <v>2</v>
      </c>
      <c r="K230" s="53">
        <v>1</v>
      </c>
      <c r="L230" s="53">
        <f>IFERROR(weekly_deaths_location_cause_and_excess_deaths_other_institution[[#This Row],[Dementia / Alzhemier''s deaths]]-weekly_deaths_location_cause_and_excess_deaths_other_institution[[#This Row],[Dementia / Alzheimer''s five year average]],"")</f>
        <v>1</v>
      </c>
      <c r="M230" s="24">
        <v>4</v>
      </c>
      <c r="N230" s="24">
        <v>2</v>
      </c>
      <c r="O230" s="24">
        <f>IFERROR(weekly_deaths_location_cause_and_excess_deaths_other_institution[[#This Row],[Circulatory deaths]]-weekly_deaths_location_cause_and_excess_deaths_other_institution[[#This Row],[Circulatory five year average]],"")</f>
        <v>2</v>
      </c>
      <c r="P230" s="24">
        <v>0</v>
      </c>
      <c r="Q230" s="24">
        <v>0</v>
      </c>
      <c r="R230" s="24">
        <f>IFERROR(weekly_deaths_location_cause_and_excess_deaths_other_institution[[#This Row],[Respiratory deaths]]-weekly_deaths_location_cause_and_excess_deaths_other_institution[[#This Row],[Respiratory five year average]],"")</f>
        <v>0</v>
      </c>
      <c r="S230" s="24">
        <v>0</v>
      </c>
      <c r="T230" s="24">
        <v>3</v>
      </c>
      <c r="U230" s="53">
        <v>2</v>
      </c>
      <c r="V230" s="24">
        <f>IFERROR(weekly_deaths_location_cause_and_excess_deaths_other_institution[[#This Row],[Other causes]]-weekly_deaths_location_cause_and_excess_deaths_other_institution[[#This Row],[Other causes five year average]],"")</f>
        <v>1</v>
      </c>
    </row>
    <row r="231" spans="1:23" x14ac:dyDescent="0.35">
      <c r="A231" s="14">
        <v>2022</v>
      </c>
      <c r="B231" s="14">
        <v>5</v>
      </c>
      <c r="C231" s="15">
        <v>44592</v>
      </c>
      <c r="D231" s="57">
        <v>7</v>
      </c>
      <c r="E231" s="53">
        <v>6</v>
      </c>
      <c r="F231" s="53">
        <f>IFERROR(weekly_deaths_location_cause_and_excess_deaths_other_institution[[#This Row],[All causes]]-weekly_deaths_location_cause_and_excess_deaths_other_institution[[#This Row],[All causes five year average]],"")</f>
        <v>1</v>
      </c>
      <c r="G231" s="53">
        <v>3</v>
      </c>
      <c r="H231" s="53">
        <v>3</v>
      </c>
      <c r="I231" s="53">
        <f>IFERROR(weekly_deaths_location_cause_and_excess_deaths_other_institution[[#This Row],[Cancer deaths]]-weekly_deaths_location_cause_and_excess_deaths_other_institution[[#This Row],[Cancer five year average]],"")</f>
        <v>0</v>
      </c>
      <c r="J231" s="53">
        <v>2</v>
      </c>
      <c r="K231" s="53">
        <v>1</v>
      </c>
      <c r="L231" s="53">
        <f>IFERROR(weekly_deaths_location_cause_and_excess_deaths_other_institution[[#This Row],[Dementia / Alzhemier''s deaths]]-weekly_deaths_location_cause_and_excess_deaths_other_institution[[#This Row],[Dementia / Alzheimer''s five year average]],"")</f>
        <v>1</v>
      </c>
      <c r="M231" s="24">
        <v>0</v>
      </c>
      <c r="N231" s="24">
        <v>1</v>
      </c>
      <c r="O231" s="24">
        <f>IFERROR(weekly_deaths_location_cause_and_excess_deaths_other_institution[[#This Row],[Circulatory deaths]]-weekly_deaths_location_cause_and_excess_deaths_other_institution[[#This Row],[Circulatory five year average]],"")</f>
        <v>-1</v>
      </c>
      <c r="P231" s="24">
        <v>0</v>
      </c>
      <c r="Q231" s="24">
        <v>0</v>
      </c>
      <c r="R231" s="24">
        <f>IFERROR(weekly_deaths_location_cause_and_excess_deaths_other_institution[[#This Row],[Respiratory deaths]]-weekly_deaths_location_cause_and_excess_deaths_other_institution[[#This Row],[Respiratory five year average]],"")</f>
        <v>0</v>
      </c>
      <c r="S231" s="24">
        <v>0</v>
      </c>
      <c r="T231" s="24">
        <v>2</v>
      </c>
      <c r="U231" s="53">
        <v>2</v>
      </c>
      <c r="V231" s="24">
        <f>IFERROR(weekly_deaths_location_cause_and_excess_deaths_other_institution[[#This Row],[Other causes]]-weekly_deaths_location_cause_and_excess_deaths_other_institution[[#This Row],[Other causes five year average]],"")</f>
        <v>0</v>
      </c>
    </row>
    <row r="232" spans="1:23" x14ac:dyDescent="0.35">
      <c r="A232" s="14">
        <v>2022</v>
      </c>
      <c r="B232" s="14">
        <v>6</v>
      </c>
      <c r="C232" s="15">
        <v>44599</v>
      </c>
      <c r="D232" s="57">
        <v>4</v>
      </c>
      <c r="E232" s="53">
        <v>5</v>
      </c>
      <c r="F232" s="53">
        <f>IFERROR(weekly_deaths_location_cause_and_excess_deaths_other_institution[[#This Row],[All causes]]-weekly_deaths_location_cause_and_excess_deaths_other_institution[[#This Row],[All causes five year average]],"")</f>
        <v>-1</v>
      </c>
      <c r="G232" s="53">
        <v>1</v>
      </c>
      <c r="H232" s="53">
        <v>1</v>
      </c>
      <c r="I232" s="53">
        <f>IFERROR(weekly_deaths_location_cause_and_excess_deaths_other_institution[[#This Row],[Cancer deaths]]-weekly_deaths_location_cause_and_excess_deaths_other_institution[[#This Row],[Cancer five year average]],"")</f>
        <v>0</v>
      </c>
      <c r="J232" s="53">
        <v>2</v>
      </c>
      <c r="K232" s="53">
        <v>1</v>
      </c>
      <c r="L232" s="53">
        <f>IFERROR(weekly_deaths_location_cause_and_excess_deaths_other_institution[[#This Row],[Dementia / Alzhemier''s deaths]]-weekly_deaths_location_cause_and_excess_deaths_other_institution[[#This Row],[Dementia / Alzheimer''s five year average]],"")</f>
        <v>1</v>
      </c>
      <c r="M232" s="24">
        <v>1</v>
      </c>
      <c r="N232" s="24">
        <v>1</v>
      </c>
      <c r="O232" s="24">
        <f>IFERROR(weekly_deaths_location_cause_and_excess_deaths_other_institution[[#This Row],[Circulatory deaths]]-weekly_deaths_location_cause_and_excess_deaths_other_institution[[#This Row],[Circulatory five year average]],"")</f>
        <v>0</v>
      </c>
      <c r="P232" s="24">
        <v>0</v>
      </c>
      <c r="Q232" s="24">
        <v>1</v>
      </c>
      <c r="R232" s="24">
        <f>IFERROR(weekly_deaths_location_cause_and_excess_deaths_other_institution[[#This Row],[Respiratory deaths]]-weekly_deaths_location_cause_and_excess_deaths_other_institution[[#This Row],[Respiratory five year average]],"")</f>
        <v>-1</v>
      </c>
      <c r="S232" s="24">
        <v>0</v>
      </c>
      <c r="T232" s="24">
        <v>0</v>
      </c>
      <c r="U232" s="53">
        <v>2</v>
      </c>
      <c r="V232" s="24">
        <f>IFERROR(weekly_deaths_location_cause_and_excess_deaths_other_institution[[#This Row],[Other causes]]-weekly_deaths_location_cause_and_excess_deaths_other_institution[[#This Row],[Other causes five year average]],"")</f>
        <v>-2</v>
      </c>
    </row>
    <row r="233" spans="1:23" x14ac:dyDescent="0.35">
      <c r="A233" s="14">
        <v>2022</v>
      </c>
      <c r="B233" s="14">
        <v>7</v>
      </c>
      <c r="C233" s="15">
        <v>44606</v>
      </c>
      <c r="D233" s="57">
        <v>7</v>
      </c>
      <c r="E233" s="53">
        <v>6</v>
      </c>
      <c r="F233" s="53">
        <f>IFERROR(weekly_deaths_location_cause_and_excess_deaths_other_institution[[#This Row],[All causes]]-weekly_deaths_location_cause_and_excess_deaths_other_institution[[#This Row],[All causes five year average]],"")</f>
        <v>1</v>
      </c>
      <c r="G233" s="53">
        <v>1</v>
      </c>
      <c r="H233" s="53">
        <v>2</v>
      </c>
      <c r="I233" s="53">
        <f>IFERROR(weekly_deaths_location_cause_and_excess_deaths_other_institution[[#This Row],[Cancer deaths]]-weekly_deaths_location_cause_and_excess_deaths_other_institution[[#This Row],[Cancer five year average]],"")</f>
        <v>-1</v>
      </c>
      <c r="J233" s="53">
        <v>2</v>
      </c>
      <c r="K233" s="53">
        <v>2</v>
      </c>
      <c r="L233" s="53">
        <f>IFERROR(weekly_deaths_location_cause_and_excess_deaths_other_institution[[#This Row],[Dementia / Alzhemier''s deaths]]-weekly_deaths_location_cause_and_excess_deaths_other_institution[[#This Row],[Dementia / Alzheimer''s five year average]],"")</f>
        <v>0</v>
      </c>
      <c r="M233" s="24">
        <v>1</v>
      </c>
      <c r="N233" s="24">
        <v>2</v>
      </c>
      <c r="O233" s="24">
        <f>IFERROR(weekly_deaths_location_cause_and_excess_deaths_other_institution[[#This Row],[Circulatory deaths]]-weekly_deaths_location_cause_and_excess_deaths_other_institution[[#This Row],[Circulatory five year average]],"")</f>
        <v>-1</v>
      </c>
      <c r="P233" s="24">
        <v>1</v>
      </c>
      <c r="Q233" s="24">
        <v>1</v>
      </c>
      <c r="R233" s="24">
        <f>IFERROR(weekly_deaths_location_cause_and_excess_deaths_other_institution[[#This Row],[Respiratory deaths]]-weekly_deaths_location_cause_and_excess_deaths_other_institution[[#This Row],[Respiratory five year average]],"")</f>
        <v>0</v>
      </c>
      <c r="S233" s="24">
        <v>1</v>
      </c>
      <c r="T233" s="24">
        <v>1</v>
      </c>
      <c r="U233" s="53">
        <v>2</v>
      </c>
      <c r="V233" s="24">
        <f>IFERROR(weekly_deaths_location_cause_and_excess_deaths_other_institution[[#This Row],[Other causes]]-weekly_deaths_location_cause_and_excess_deaths_other_institution[[#This Row],[Other causes five year average]],"")</f>
        <v>-1</v>
      </c>
    </row>
    <row r="234" spans="1:23" x14ac:dyDescent="0.35">
      <c r="A234" s="14">
        <v>2022</v>
      </c>
      <c r="B234" s="14">
        <v>8</v>
      </c>
      <c r="C234" s="15">
        <v>44613</v>
      </c>
      <c r="D234" s="57">
        <v>4</v>
      </c>
      <c r="E234" s="53">
        <v>5</v>
      </c>
      <c r="F234" s="53">
        <f>IFERROR(weekly_deaths_location_cause_and_excess_deaths_other_institution[[#This Row],[All causes]]-weekly_deaths_location_cause_and_excess_deaths_other_institution[[#This Row],[All causes five year average]],"")</f>
        <v>-1</v>
      </c>
      <c r="G234" s="53">
        <v>2</v>
      </c>
      <c r="H234" s="53">
        <v>2</v>
      </c>
      <c r="I234" s="53">
        <f>IFERROR(weekly_deaths_location_cause_and_excess_deaths_other_institution[[#This Row],[Cancer deaths]]-weekly_deaths_location_cause_and_excess_deaths_other_institution[[#This Row],[Cancer five year average]],"")</f>
        <v>0</v>
      </c>
      <c r="J234" s="53">
        <v>0</v>
      </c>
      <c r="K234" s="53">
        <v>2</v>
      </c>
      <c r="L234" s="53">
        <f>IFERROR(weekly_deaths_location_cause_and_excess_deaths_other_institution[[#This Row],[Dementia / Alzhemier''s deaths]]-weekly_deaths_location_cause_and_excess_deaths_other_institution[[#This Row],[Dementia / Alzheimer''s five year average]],"")</f>
        <v>-2</v>
      </c>
      <c r="M234" s="24">
        <v>1</v>
      </c>
      <c r="N234" s="24">
        <v>1</v>
      </c>
      <c r="O234" s="24">
        <f>IFERROR(weekly_deaths_location_cause_and_excess_deaths_other_institution[[#This Row],[Circulatory deaths]]-weekly_deaths_location_cause_and_excess_deaths_other_institution[[#This Row],[Circulatory five year average]],"")</f>
        <v>0</v>
      </c>
      <c r="P234" s="24">
        <v>1</v>
      </c>
      <c r="Q234" s="24">
        <v>0</v>
      </c>
      <c r="R234" s="24">
        <f>IFERROR(weekly_deaths_location_cause_and_excess_deaths_other_institution[[#This Row],[Respiratory deaths]]-weekly_deaths_location_cause_and_excess_deaths_other_institution[[#This Row],[Respiratory five year average]],"")</f>
        <v>1</v>
      </c>
      <c r="S234" s="24">
        <v>0</v>
      </c>
      <c r="T234" s="24">
        <v>0</v>
      </c>
      <c r="U234" s="53">
        <v>2</v>
      </c>
      <c r="V234" s="24">
        <f>IFERROR(weekly_deaths_location_cause_and_excess_deaths_other_institution[[#This Row],[Other causes]]-weekly_deaths_location_cause_and_excess_deaths_other_institution[[#This Row],[Other causes five year average]],"")</f>
        <v>-2</v>
      </c>
    </row>
    <row r="235" spans="1:23" x14ac:dyDescent="0.35">
      <c r="A235" s="14">
        <v>2022</v>
      </c>
      <c r="B235" s="14">
        <v>9</v>
      </c>
      <c r="C235" s="15">
        <v>44620</v>
      </c>
      <c r="D235" s="57">
        <v>6</v>
      </c>
      <c r="E235" s="53">
        <v>5</v>
      </c>
      <c r="F235" s="53">
        <f>IFERROR(weekly_deaths_location_cause_and_excess_deaths_other_institution[[#This Row],[All causes]]-weekly_deaths_location_cause_and_excess_deaths_other_institution[[#This Row],[All causes five year average]],"")</f>
        <v>1</v>
      </c>
      <c r="G235" s="53">
        <v>2</v>
      </c>
      <c r="H235" s="53">
        <v>4</v>
      </c>
      <c r="I235" s="53">
        <f>IFERROR(weekly_deaths_location_cause_and_excess_deaths_other_institution[[#This Row],[Cancer deaths]]-weekly_deaths_location_cause_and_excess_deaths_other_institution[[#This Row],[Cancer five year average]],"")</f>
        <v>-2</v>
      </c>
      <c r="J235" s="53">
        <v>1</v>
      </c>
      <c r="K235" s="53">
        <v>2</v>
      </c>
      <c r="L235" s="53">
        <f>IFERROR(weekly_deaths_location_cause_and_excess_deaths_other_institution[[#This Row],[Dementia / Alzhemier''s deaths]]-weekly_deaths_location_cause_and_excess_deaths_other_institution[[#This Row],[Dementia / Alzheimer''s five year average]],"")</f>
        <v>-1</v>
      </c>
      <c r="M235" s="24">
        <v>1</v>
      </c>
      <c r="N235" s="24">
        <v>0</v>
      </c>
      <c r="O235" s="24">
        <f>IFERROR(weekly_deaths_location_cause_and_excess_deaths_other_institution[[#This Row],[Circulatory deaths]]-weekly_deaths_location_cause_and_excess_deaths_other_institution[[#This Row],[Circulatory five year average]],"")</f>
        <v>1</v>
      </c>
      <c r="P235" s="24">
        <v>0</v>
      </c>
      <c r="Q235" s="24">
        <v>0</v>
      </c>
      <c r="R235" s="24">
        <f>IFERROR(weekly_deaths_location_cause_and_excess_deaths_other_institution[[#This Row],[Respiratory deaths]]-weekly_deaths_location_cause_and_excess_deaths_other_institution[[#This Row],[Respiratory five year average]],"")</f>
        <v>0</v>
      </c>
      <c r="S235" s="24">
        <v>0</v>
      </c>
      <c r="T235" s="24">
        <v>2</v>
      </c>
      <c r="U235" s="53">
        <v>2</v>
      </c>
      <c r="V235" s="24">
        <f>IFERROR(weekly_deaths_location_cause_and_excess_deaths_other_institution[[#This Row],[Other causes]]-weekly_deaths_location_cause_and_excess_deaths_other_institution[[#This Row],[Other causes five year average]],"")</f>
        <v>0</v>
      </c>
    </row>
    <row r="236" spans="1:23" x14ac:dyDescent="0.35">
      <c r="A236" s="14">
        <v>2022</v>
      </c>
      <c r="B236" s="14">
        <v>10</v>
      </c>
      <c r="C236" s="15">
        <v>44627</v>
      </c>
      <c r="D236" s="57">
        <v>2</v>
      </c>
      <c r="E236" s="53">
        <v>4</v>
      </c>
      <c r="F236" s="53">
        <f>IFERROR(weekly_deaths_location_cause_and_excess_deaths_other_institution[[#This Row],[All causes]]-weekly_deaths_location_cause_and_excess_deaths_other_institution[[#This Row],[All causes five year average]],"")</f>
        <v>-2</v>
      </c>
      <c r="G236" s="53">
        <v>1</v>
      </c>
      <c r="H236" s="53">
        <v>2</v>
      </c>
      <c r="I236" s="53">
        <f>IFERROR(weekly_deaths_location_cause_and_excess_deaths_other_institution[[#This Row],[Cancer deaths]]-weekly_deaths_location_cause_and_excess_deaths_other_institution[[#This Row],[Cancer five year average]],"")</f>
        <v>-1</v>
      </c>
      <c r="J236" s="53">
        <v>0</v>
      </c>
      <c r="K236" s="53">
        <v>2</v>
      </c>
      <c r="L236" s="53">
        <f>IFERROR(weekly_deaths_location_cause_and_excess_deaths_other_institution[[#This Row],[Dementia / Alzhemier''s deaths]]-weekly_deaths_location_cause_and_excess_deaths_other_institution[[#This Row],[Dementia / Alzheimer''s five year average]],"")</f>
        <v>-2</v>
      </c>
      <c r="M236" s="24">
        <v>1</v>
      </c>
      <c r="N236" s="24">
        <v>2</v>
      </c>
      <c r="O236" s="24">
        <f>IFERROR(weekly_deaths_location_cause_and_excess_deaths_other_institution[[#This Row],[Circulatory deaths]]-weekly_deaths_location_cause_and_excess_deaths_other_institution[[#This Row],[Circulatory five year average]],"")</f>
        <v>-1</v>
      </c>
      <c r="P236" s="24">
        <v>0</v>
      </c>
      <c r="Q236" s="24">
        <v>1</v>
      </c>
      <c r="R236" s="24">
        <f>IFERROR(weekly_deaths_location_cause_and_excess_deaths_other_institution[[#This Row],[Respiratory deaths]]-weekly_deaths_location_cause_and_excess_deaths_other_institution[[#This Row],[Respiratory five year average]],"")</f>
        <v>-1</v>
      </c>
      <c r="S236" s="24">
        <v>0</v>
      </c>
      <c r="T236" s="24">
        <v>0</v>
      </c>
      <c r="U236" s="53">
        <v>2</v>
      </c>
      <c r="V236" s="24">
        <f>IFERROR(weekly_deaths_location_cause_and_excess_deaths_other_institution[[#This Row],[Other causes]]-weekly_deaths_location_cause_and_excess_deaths_other_institution[[#This Row],[Other causes five year average]],"")</f>
        <v>-2</v>
      </c>
    </row>
    <row r="237" spans="1:23" x14ac:dyDescent="0.35">
      <c r="A237" s="14">
        <v>2022</v>
      </c>
      <c r="B237" s="14">
        <v>11</v>
      </c>
      <c r="C237" s="15">
        <v>44634</v>
      </c>
      <c r="D237" s="57">
        <v>2</v>
      </c>
      <c r="E237" s="53">
        <v>5</v>
      </c>
      <c r="F237" s="53">
        <f>IFERROR(weekly_deaths_location_cause_and_excess_deaths_other_institution[[#This Row],[All causes]]-weekly_deaths_location_cause_and_excess_deaths_other_institution[[#This Row],[All causes five year average]],"")</f>
        <v>-3</v>
      </c>
      <c r="G237" s="53">
        <v>1</v>
      </c>
      <c r="H237" s="53">
        <v>2</v>
      </c>
      <c r="I237" s="53">
        <f>IFERROR(weekly_deaths_location_cause_and_excess_deaths_other_institution[[#This Row],[Cancer deaths]]-weekly_deaths_location_cause_and_excess_deaths_other_institution[[#This Row],[Cancer five year average]],"")</f>
        <v>-1</v>
      </c>
      <c r="J237" s="53">
        <v>1</v>
      </c>
      <c r="K237" s="53">
        <v>2</v>
      </c>
      <c r="L237" s="53">
        <f>IFERROR(weekly_deaths_location_cause_and_excess_deaths_other_institution[[#This Row],[Dementia / Alzhemier''s deaths]]-weekly_deaths_location_cause_and_excess_deaths_other_institution[[#This Row],[Dementia / Alzheimer''s five year average]],"")</f>
        <v>-1</v>
      </c>
      <c r="M237" s="24">
        <v>0</v>
      </c>
      <c r="N237" s="24">
        <v>2</v>
      </c>
      <c r="O237" s="24">
        <f>IFERROR(weekly_deaths_location_cause_and_excess_deaths_other_institution[[#This Row],[Circulatory deaths]]-weekly_deaths_location_cause_and_excess_deaths_other_institution[[#This Row],[Circulatory five year average]],"")</f>
        <v>-2</v>
      </c>
      <c r="P237" s="24">
        <v>0</v>
      </c>
      <c r="Q237" s="24">
        <v>1</v>
      </c>
      <c r="R237" s="24">
        <f>IFERROR(weekly_deaths_location_cause_and_excess_deaths_other_institution[[#This Row],[Respiratory deaths]]-weekly_deaths_location_cause_and_excess_deaths_other_institution[[#This Row],[Respiratory five year average]],"")</f>
        <v>-1</v>
      </c>
      <c r="S237" s="24">
        <v>0</v>
      </c>
      <c r="T237" s="24">
        <v>0</v>
      </c>
      <c r="U237" s="53">
        <v>1</v>
      </c>
      <c r="V237" s="24">
        <f>IFERROR(weekly_deaths_location_cause_and_excess_deaths_other_institution[[#This Row],[Other causes]]-weekly_deaths_location_cause_and_excess_deaths_other_institution[[#This Row],[Other causes five year average]],"")</f>
        <v>-1</v>
      </c>
    </row>
    <row r="238" spans="1:23" x14ac:dyDescent="0.35">
      <c r="A238" s="14">
        <v>2022</v>
      </c>
      <c r="B238" s="14">
        <v>12</v>
      </c>
      <c r="C238" s="15">
        <v>44641</v>
      </c>
      <c r="D238" s="57">
        <v>4</v>
      </c>
      <c r="E238" s="53">
        <v>6</v>
      </c>
      <c r="F238" s="53">
        <f>IFERROR(weekly_deaths_location_cause_and_excess_deaths_other_institution[[#This Row],[All causes]]-weekly_deaths_location_cause_and_excess_deaths_other_institution[[#This Row],[All causes five year average]],"")</f>
        <v>-2</v>
      </c>
      <c r="G238" s="53">
        <v>1</v>
      </c>
      <c r="H238" s="53">
        <v>3</v>
      </c>
      <c r="I238" s="53">
        <f>IFERROR(weekly_deaths_location_cause_and_excess_deaths_other_institution[[#This Row],[Cancer deaths]]-weekly_deaths_location_cause_and_excess_deaths_other_institution[[#This Row],[Cancer five year average]],"")</f>
        <v>-2</v>
      </c>
      <c r="J238" s="53">
        <v>0</v>
      </c>
      <c r="K238" s="53">
        <v>1</v>
      </c>
      <c r="L238" s="53">
        <f>IFERROR(weekly_deaths_location_cause_and_excess_deaths_other_institution[[#This Row],[Dementia / Alzhemier''s deaths]]-weekly_deaths_location_cause_and_excess_deaths_other_institution[[#This Row],[Dementia / Alzheimer''s five year average]],"")</f>
        <v>-1</v>
      </c>
      <c r="M238" s="24">
        <v>1</v>
      </c>
      <c r="N238" s="24">
        <v>2</v>
      </c>
      <c r="O238" s="24">
        <f>IFERROR(weekly_deaths_location_cause_and_excess_deaths_other_institution[[#This Row],[Circulatory deaths]]-weekly_deaths_location_cause_and_excess_deaths_other_institution[[#This Row],[Circulatory five year average]],"")</f>
        <v>-1</v>
      </c>
      <c r="P238" s="24">
        <v>0</v>
      </c>
      <c r="Q238" s="24">
        <v>1</v>
      </c>
      <c r="R238" s="24">
        <f>IFERROR(weekly_deaths_location_cause_and_excess_deaths_other_institution[[#This Row],[Respiratory deaths]]-weekly_deaths_location_cause_and_excess_deaths_other_institution[[#This Row],[Respiratory five year average]],"")</f>
        <v>-1</v>
      </c>
      <c r="S238" s="24">
        <v>1</v>
      </c>
      <c r="T238" s="24">
        <v>1</v>
      </c>
      <c r="U238" s="53">
        <v>1</v>
      </c>
      <c r="V238" s="24">
        <f>IFERROR(weekly_deaths_location_cause_and_excess_deaths_other_institution[[#This Row],[Other causes]]-weekly_deaths_location_cause_and_excess_deaths_other_institution[[#This Row],[Other causes five year average]],"")</f>
        <v>0</v>
      </c>
    </row>
    <row r="239" spans="1:23" x14ac:dyDescent="0.35">
      <c r="A239" s="14">
        <v>2022</v>
      </c>
      <c r="B239" s="14">
        <v>13</v>
      </c>
      <c r="C239" s="15">
        <v>44648</v>
      </c>
      <c r="D239" s="57">
        <v>6</v>
      </c>
      <c r="E239" s="53">
        <v>5</v>
      </c>
      <c r="F239" s="53">
        <f>IFERROR(weekly_deaths_location_cause_and_excess_deaths_other_institution[[#This Row],[All causes]]-weekly_deaths_location_cause_and_excess_deaths_other_institution[[#This Row],[All causes five year average]],"")</f>
        <v>1</v>
      </c>
      <c r="G239" s="53">
        <v>2</v>
      </c>
      <c r="H239" s="53">
        <v>2</v>
      </c>
      <c r="I239" s="53">
        <f>IFERROR(weekly_deaths_location_cause_and_excess_deaths_other_institution[[#This Row],[Cancer deaths]]-weekly_deaths_location_cause_and_excess_deaths_other_institution[[#This Row],[Cancer five year average]],"")</f>
        <v>0</v>
      </c>
      <c r="J239" s="53">
        <v>1</v>
      </c>
      <c r="K239" s="53">
        <v>1</v>
      </c>
      <c r="L239" s="53">
        <f>IFERROR(weekly_deaths_location_cause_and_excess_deaths_other_institution[[#This Row],[Dementia / Alzhemier''s deaths]]-weekly_deaths_location_cause_and_excess_deaths_other_institution[[#This Row],[Dementia / Alzheimer''s five year average]],"")</f>
        <v>0</v>
      </c>
      <c r="M239" s="24">
        <v>3</v>
      </c>
      <c r="N239" s="24">
        <v>1</v>
      </c>
      <c r="O239" s="24">
        <f>IFERROR(weekly_deaths_location_cause_and_excess_deaths_other_institution[[#This Row],[Circulatory deaths]]-weekly_deaths_location_cause_and_excess_deaths_other_institution[[#This Row],[Circulatory five year average]],"")</f>
        <v>2</v>
      </c>
      <c r="P239" s="24">
        <v>0</v>
      </c>
      <c r="Q239" s="24">
        <v>2</v>
      </c>
      <c r="R239" s="24">
        <f>IFERROR(weekly_deaths_location_cause_and_excess_deaths_other_institution[[#This Row],[Respiratory deaths]]-weekly_deaths_location_cause_and_excess_deaths_other_institution[[#This Row],[Respiratory five year average]],"")</f>
        <v>-2</v>
      </c>
      <c r="S239" s="24">
        <v>0</v>
      </c>
      <c r="T239" s="24">
        <v>0</v>
      </c>
      <c r="U239" s="53">
        <v>1</v>
      </c>
      <c r="V239" s="24">
        <f>IFERROR(weekly_deaths_location_cause_and_excess_deaths_other_institution[[#This Row],[Other causes]]-weekly_deaths_location_cause_and_excess_deaths_other_institution[[#This Row],[Other causes five year average]],"")</f>
        <v>-1</v>
      </c>
    </row>
    <row r="240" spans="1:23" x14ac:dyDescent="0.35">
      <c r="A240" s="14">
        <v>2022</v>
      </c>
      <c r="B240" s="14">
        <v>14</v>
      </c>
      <c r="C240" s="15">
        <v>44655</v>
      </c>
      <c r="D240" s="57">
        <v>7</v>
      </c>
      <c r="E240" s="53">
        <v>4</v>
      </c>
      <c r="F240" s="53">
        <f>IFERROR(weekly_deaths_location_cause_and_excess_deaths_other_institution[[#This Row],[All causes]]-weekly_deaths_location_cause_and_excess_deaths_other_institution[[#This Row],[All causes five year average]],"")</f>
        <v>3</v>
      </c>
      <c r="G240" s="53">
        <v>1</v>
      </c>
      <c r="H240" s="53">
        <v>3</v>
      </c>
      <c r="I240" s="53">
        <f>IFERROR(weekly_deaths_location_cause_and_excess_deaths_other_institution[[#This Row],[Cancer deaths]]-weekly_deaths_location_cause_and_excess_deaths_other_institution[[#This Row],[Cancer five year average]],"")</f>
        <v>-2</v>
      </c>
      <c r="J240" s="53">
        <v>1</v>
      </c>
      <c r="K240" s="53">
        <v>1</v>
      </c>
      <c r="L240" s="53">
        <f>IFERROR(weekly_deaths_location_cause_and_excess_deaths_other_institution[[#This Row],[Dementia / Alzhemier''s deaths]]-weekly_deaths_location_cause_and_excess_deaths_other_institution[[#This Row],[Dementia / Alzheimer''s five year average]],"")</f>
        <v>0</v>
      </c>
      <c r="M240" s="24">
        <v>0</v>
      </c>
      <c r="N240" s="24">
        <v>0</v>
      </c>
      <c r="O240" s="24">
        <f>IFERROR(weekly_deaths_location_cause_and_excess_deaths_other_institution[[#This Row],[Circulatory deaths]]-weekly_deaths_location_cause_and_excess_deaths_other_institution[[#This Row],[Circulatory five year average]],"")</f>
        <v>0</v>
      </c>
      <c r="P240" s="24">
        <v>0</v>
      </c>
      <c r="Q240" s="24">
        <v>1</v>
      </c>
      <c r="R240" s="24">
        <f>IFERROR(weekly_deaths_location_cause_and_excess_deaths_other_institution[[#This Row],[Respiratory deaths]]-weekly_deaths_location_cause_and_excess_deaths_other_institution[[#This Row],[Respiratory five year average]],"")</f>
        <v>-1</v>
      </c>
      <c r="S240" s="24">
        <v>1</v>
      </c>
      <c r="T240" s="24">
        <v>4</v>
      </c>
      <c r="U240" s="53">
        <v>1</v>
      </c>
      <c r="V240" s="24">
        <f>IFERROR(weekly_deaths_location_cause_and_excess_deaths_other_institution[[#This Row],[Other causes]]-weekly_deaths_location_cause_and_excess_deaths_other_institution[[#This Row],[Other causes five year average]],"")</f>
        <v>3</v>
      </c>
    </row>
    <row r="241" spans="1:22" x14ac:dyDescent="0.35">
      <c r="A241" s="14">
        <v>2022</v>
      </c>
      <c r="B241" s="14">
        <v>15</v>
      </c>
      <c r="C241" s="15">
        <v>44662</v>
      </c>
      <c r="D241" s="57">
        <v>6</v>
      </c>
      <c r="E241" s="53">
        <v>4</v>
      </c>
      <c r="F241" s="53">
        <f>IFERROR(weekly_deaths_location_cause_and_excess_deaths_other_institution[[#This Row],[All causes]]-weekly_deaths_location_cause_and_excess_deaths_other_institution[[#This Row],[All causes five year average]],"")</f>
        <v>2</v>
      </c>
      <c r="G241" s="53">
        <v>2</v>
      </c>
      <c r="H241" s="53">
        <v>1</v>
      </c>
      <c r="I241" s="53">
        <f>IFERROR(weekly_deaths_location_cause_and_excess_deaths_other_institution[[#This Row],[Cancer deaths]]-weekly_deaths_location_cause_and_excess_deaths_other_institution[[#This Row],[Cancer five year average]],"")</f>
        <v>1</v>
      </c>
      <c r="J241" s="53">
        <v>0</v>
      </c>
      <c r="K241" s="53">
        <v>2</v>
      </c>
      <c r="L241" s="53">
        <f>IFERROR(weekly_deaths_location_cause_and_excess_deaths_other_institution[[#This Row],[Dementia / Alzhemier''s deaths]]-weekly_deaths_location_cause_and_excess_deaths_other_institution[[#This Row],[Dementia / Alzheimer''s five year average]],"")</f>
        <v>-2</v>
      </c>
      <c r="M241" s="24">
        <v>3</v>
      </c>
      <c r="N241" s="24">
        <v>1</v>
      </c>
      <c r="O241" s="24">
        <f>IFERROR(weekly_deaths_location_cause_and_excess_deaths_other_institution[[#This Row],[Circulatory deaths]]-weekly_deaths_location_cause_and_excess_deaths_other_institution[[#This Row],[Circulatory five year average]],"")</f>
        <v>2</v>
      </c>
      <c r="P241" s="24">
        <v>0</v>
      </c>
      <c r="Q241" s="24">
        <v>1</v>
      </c>
      <c r="R241" s="24">
        <f>IFERROR(weekly_deaths_location_cause_and_excess_deaths_other_institution[[#This Row],[Respiratory deaths]]-weekly_deaths_location_cause_and_excess_deaths_other_institution[[#This Row],[Respiratory five year average]],"")</f>
        <v>-1</v>
      </c>
      <c r="S241" s="24">
        <v>1</v>
      </c>
      <c r="T241" s="24">
        <v>0</v>
      </c>
      <c r="U241" s="53">
        <v>2</v>
      </c>
      <c r="V241" s="24">
        <f>IFERROR(weekly_deaths_location_cause_and_excess_deaths_other_institution[[#This Row],[Other causes]]-weekly_deaths_location_cause_and_excess_deaths_other_institution[[#This Row],[Other causes five year average]],"")</f>
        <v>-2</v>
      </c>
    </row>
    <row r="242" spans="1:22" x14ac:dyDescent="0.35">
      <c r="A242" s="14">
        <v>2022</v>
      </c>
      <c r="B242" s="14">
        <v>16</v>
      </c>
      <c r="C242" s="15">
        <v>44669</v>
      </c>
      <c r="D242" s="57">
        <v>6</v>
      </c>
      <c r="E242" s="53">
        <v>4</v>
      </c>
      <c r="F242" s="53">
        <f>IFERROR(weekly_deaths_location_cause_and_excess_deaths_other_institution[[#This Row],[All causes]]-weekly_deaths_location_cause_and_excess_deaths_other_institution[[#This Row],[All causes five year average]],"")</f>
        <v>2</v>
      </c>
      <c r="G242" s="53">
        <v>3</v>
      </c>
      <c r="H242" s="53">
        <v>2</v>
      </c>
      <c r="I242" s="53">
        <f>IFERROR(weekly_deaths_location_cause_and_excess_deaths_other_institution[[#This Row],[Cancer deaths]]-weekly_deaths_location_cause_and_excess_deaths_other_institution[[#This Row],[Cancer five year average]],"")</f>
        <v>1</v>
      </c>
      <c r="J242" s="53">
        <v>0</v>
      </c>
      <c r="K242" s="53">
        <v>2</v>
      </c>
      <c r="L242" s="53">
        <f>IFERROR(weekly_deaths_location_cause_and_excess_deaths_other_institution[[#This Row],[Dementia / Alzhemier''s deaths]]-weekly_deaths_location_cause_and_excess_deaths_other_institution[[#This Row],[Dementia / Alzheimer''s five year average]],"")</f>
        <v>-2</v>
      </c>
      <c r="M242" s="24">
        <v>1</v>
      </c>
      <c r="N242" s="24">
        <v>1</v>
      </c>
      <c r="O242" s="24">
        <f>IFERROR(weekly_deaths_location_cause_and_excess_deaths_other_institution[[#This Row],[Circulatory deaths]]-weekly_deaths_location_cause_and_excess_deaths_other_institution[[#This Row],[Circulatory five year average]],"")</f>
        <v>0</v>
      </c>
      <c r="P242" s="24">
        <v>0</v>
      </c>
      <c r="Q242" s="24">
        <v>1</v>
      </c>
      <c r="R242" s="24">
        <f>IFERROR(weekly_deaths_location_cause_and_excess_deaths_other_institution[[#This Row],[Respiratory deaths]]-weekly_deaths_location_cause_and_excess_deaths_other_institution[[#This Row],[Respiratory five year average]],"")</f>
        <v>-1</v>
      </c>
      <c r="S242" s="24">
        <v>0</v>
      </c>
      <c r="T242" s="24">
        <v>2</v>
      </c>
      <c r="U242" s="53">
        <v>1</v>
      </c>
      <c r="V242" s="24">
        <f>IFERROR(weekly_deaths_location_cause_and_excess_deaths_other_institution[[#This Row],[Other causes]]-weekly_deaths_location_cause_and_excess_deaths_other_institution[[#This Row],[Other causes five year average]],"")</f>
        <v>1</v>
      </c>
    </row>
    <row r="243" spans="1:22" x14ac:dyDescent="0.35">
      <c r="A243" s="14">
        <v>2022</v>
      </c>
      <c r="B243" s="14">
        <v>17</v>
      </c>
      <c r="C243" s="15">
        <v>44676</v>
      </c>
      <c r="D243" s="57">
        <v>2</v>
      </c>
      <c r="E243" s="53">
        <v>4</v>
      </c>
      <c r="F243" s="53">
        <f>IFERROR(weekly_deaths_location_cause_and_excess_deaths_other_institution[[#This Row],[All causes]]-weekly_deaths_location_cause_and_excess_deaths_other_institution[[#This Row],[All causes five year average]],"")</f>
        <v>-2</v>
      </c>
      <c r="G243" s="53">
        <v>1</v>
      </c>
      <c r="H243" s="53">
        <v>2</v>
      </c>
      <c r="I243" s="53">
        <f>IFERROR(weekly_deaths_location_cause_and_excess_deaths_other_institution[[#This Row],[Cancer deaths]]-weekly_deaths_location_cause_and_excess_deaths_other_institution[[#This Row],[Cancer five year average]],"")</f>
        <v>-1</v>
      </c>
      <c r="J243" s="53">
        <v>0</v>
      </c>
      <c r="K243" s="53">
        <v>2</v>
      </c>
      <c r="L243" s="53">
        <f>IFERROR(weekly_deaths_location_cause_and_excess_deaths_other_institution[[#This Row],[Dementia / Alzhemier''s deaths]]-weekly_deaths_location_cause_and_excess_deaths_other_institution[[#This Row],[Dementia / Alzheimer''s five year average]],"")</f>
        <v>-2</v>
      </c>
      <c r="M243" s="24">
        <v>0</v>
      </c>
      <c r="N243" s="24">
        <v>2</v>
      </c>
      <c r="O243" s="24">
        <f>IFERROR(weekly_deaths_location_cause_and_excess_deaths_other_institution[[#This Row],[Circulatory deaths]]-weekly_deaths_location_cause_and_excess_deaths_other_institution[[#This Row],[Circulatory five year average]],"")</f>
        <v>-2</v>
      </c>
      <c r="P243" s="24">
        <v>0</v>
      </c>
      <c r="Q243" s="24">
        <v>0</v>
      </c>
      <c r="R243" s="24">
        <f>IFERROR(weekly_deaths_location_cause_and_excess_deaths_other_institution[[#This Row],[Respiratory deaths]]-weekly_deaths_location_cause_and_excess_deaths_other_institution[[#This Row],[Respiratory five year average]],"")</f>
        <v>0</v>
      </c>
      <c r="S243" s="24">
        <v>0</v>
      </c>
      <c r="T243" s="24">
        <v>1</v>
      </c>
      <c r="U243" s="53">
        <v>1</v>
      </c>
      <c r="V243" s="24">
        <f>IFERROR(weekly_deaths_location_cause_and_excess_deaths_other_institution[[#This Row],[Other causes]]-weekly_deaths_location_cause_and_excess_deaths_other_institution[[#This Row],[Other causes five year average]],"")</f>
        <v>0</v>
      </c>
    </row>
    <row r="244" spans="1:22" x14ac:dyDescent="0.35">
      <c r="A244" s="14">
        <v>2022</v>
      </c>
      <c r="B244" s="14">
        <v>18</v>
      </c>
      <c r="C244" s="15">
        <v>44683</v>
      </c>
      <c r="D244" s="57">
        <v>3</v>
      </c>
      <c r="E244" s="53">
        <v>4</v>
      </c>
      <c r="F244" s="53">
        <f>IFERROR(weekly_deaths_location_cause_and_excess_deaths_other_institution[[#This Row],[All causes]]-weekly_deaths_location_cause_and_excess_deaths_other_institution[[#This Row],[All causes five year average]],"")</f>
        <v>-1</v>
      </c>
      <c r="G244" s="53">
        <v>1</v>
      </c>
      <c r="H244" s="53">
        <v>2</v>
      </c>
      <c r="I244" s="53">
        <f>IFERROR(weekly_deaths_location_cause_and_excess_deaths_other_institution[[#This Row],[Cancer deaths]]-weekly_deaths_location_cause_and_excess_deaths_other_institution[[#This Row],[Cancer five year average]],"")</f>
        <v>-1</v>
      </c>
      <c r="J244" s="53">
        <v>0</v>
      </c>
      <c r="K244" s="53">
        <v>1</v>
      </c>
      <c r="L244" s="53">
        <f>IFERROR(weekly_deaths_location_cause_and_excess_deaths_other_institution[[#This Row],[Dementia / Alzhemier''s deaths]]-weekly_deaths_location_cause_and_excess_deaths_other_institution[[#This Row],[Dementia / Alzheimer''s five year average]],"")</f>
        <v>-1</v>
      </c>
      <c r="M244" s="24">
        <v>0</v>
      </c>
      <c r="N244" s="24">
        <v>1</v>
      </c>
      <c r="O244" s="24">
        <f>IFERROR(weekly_deaths_location_cause_and_excess_deaths_other_institution[[#This Row],[Circulatory deaths]]-weekly_deaths_location_cause_and_excess_deaths_other_institution[[#This Row],[Circulatory five year average]],"")</f>
        <v>-1</v>
      </c>
      <c r="P244" s="24">
        <v>0</v>
      </c>
      <c r="Q244" s="24">
        <v>1</v>
      </c>
      <c r="R244" s="24">
        <f>IFERROR(weekly_deaths_location_cause_and_excess_deaths_other_institution[[#This Row],[Respiratory deaths]]-weekly_deaths_location_cause_and_excess_deaths_other_institution[[#This Row],[Respiratory five year average]],"")</f>
        <v>-1</v>
      </c>
      <c r="S244" s="24">
        <v>0</v>
      </c>
      <c r="T244" s="24">
        <v>2</v>
      </c>
      <c r="U244" s="53">
        <v>1</v>
      </c>
      <c r="V244" s="24">
        <f>IFERROR(weekly_deaths_location_cause_and_excess_deaths_other_institution[[#This Row],[Other causes]]-weekly_deaths_location_cause_and_excess_deaths_other_institution[[#This Row],[Other causes five year average]],"")</f>
        <v>1</v>
      </c>
    </row>
    <row r="245" spans="1:22" x14ac:dyDescent="0.35">
      <c r="A245" s="14">
        <v>2022</v>
      </c>
      <c r="B245" s="14">
        <v>19</v>
      </c>
      <c r="C245" s="15">
        <v>44690</v>
      </c>
      <c r="D245" s="57">
        <v>11</v>
      </c>
      <c r="E245" s="53">
        <v>5</v>
      </c>
      <c r="F245" s="53">
        <f>IFERROR(weekly_deaths_location_cause_and_excess_deaths_other_institution[[#This Row],[All causes]]-weekly_deaths_location_cause_and_excess_deaths_other_institution[[#This Row],[All causes five year average]],"")</f>
        <v>6</v>
      </c>
      <c r="G245" s="53">
        <v>5</v>
      </c>
      <c r="H245" s="53">
        <v>3</v>
      </c>
      <c r="I245" s="53">
        <f>IFERROR(weekly_deaths_location_cause_and_excess_deaths_other_institution[[#This Row],[Cancer deaths]]-weekly_deaths_location_cause_and_excess_deaths_other_institution[[#This Row],[Cancer five year average]],"")</f>
        <v>2</v>
      </c>
      <c r="J245" s="53">
        <v>4</v>
      </c>
      <c r="K245" s="53">
        <v>1</v>
      </c>
      <c r="L245" s="53">
        <f>IFERROR(weekly_deaths_location_cause_and_excess_deaths_other_institution[[#This Row],[Dementia / Alzhemier''s deaths]]-weekly_deaths_location_cause_and_excess_deaths_other_institution[[#This Row],[Dementia / Alzheimer''s five year average]],"")</f>
        <v>3</v>
      </c>
      <c r="M245" s="24">
        <v>1</v>
      </c>
      <c r="N245" s="24">
        <v>1</v>
      </c>
      <c r="O245" s="24">
        <f>IFERROR(weekly_deaths_location_cause_and_excess_deaths_other_institution[[#This Row],[Circulatory deaths]]-weekly_deaths_location_cause_and_excess_deaths_other_institution[[#This Row],[Circulatory five year average]],"")</f>
        <v>0</v>
      </c>
      <c r="P245" s="24">
        <v>0</v>
      </c>
      <c r="Q245" s="24">
        <v>1</v>
      </c>
      <c r="R245" s="24">
        <f>IFERROR(weekly_deaths_location_cause_and_excess_deaths_other_institution[[#This Row],[Respiratory deaths]]-weekly_deaths_location_cause_and_excess_deaths_other_institution[[#This Row],[Respiratory five year average]],"")</f>
        <v>-1</v>
      </c>
      <c r="S245" s="24">
        <v>0</v>
      </c>
      <c r="T245" s="24">
        <v>1</v>
      </c>
      <c r="U245" s="53">
        <v>2</v>
      </c>
      <c r="V245" s="24">
        <f>IFERROR(weekly_deaths_location_cause_and_excess_deaths_other_institution[[#This Row],[Other causes]]-weekly_deaths_location_cause_and_excess_deaths_other_institution[[#This Row],[Other causes five year average]],"")</f>
        <v>-1</v>
      </c>
    </row>
    <row r="246" spans="1:22" x14ac:dyDescent="0.35">
      <c r="A246" s="14">
        <v>2022</v>
      </c>
      <c r="B246" s="14">
        <v>20</v>
      </c>
      <c r="C246" s="15">
        <v>44697</v>
      </c>
      <c r="D246" s="57">
        <v>6</v>
      </c>
      <c r="E246" s="53">
        <v>5</v>
      </c>
      <c r="F246" s="53">
        <f>IFERROR(weekly_deaths_location_cause_and_excess_deaths_other_institution[[#This Row],[All causes]]-weekly_deaths_location_cause_and_excess_deaths_other_institution[[#This Row],[All causes five year average]],"")</f>
        <v>1</v>
      </c>
      <c r="G246" s="53">
        <v>2</v>
      </c>
      <c r="H246" s="53">
        <v>2</v>
      </c>
      <c r="I246" s="53">
        <f>IFERROR(weekly_deaths_location_cause_and_excess_deaths_other_institution[[#This Row],[Cancer deaths]]-weekly_deaths_location_cause_and_excess_deaths_other_institution[[#This Row],[Cancer five year average]],"")</f>
        <v>0</v>
      </c>
      <c r="J246" s="53">
        <v>3</v>
      </c>
      <c r="K246" s="53">
        <v>2</v>
      </c>
      <c r="L246" s="53">
        <f>IFERROR(weekly_deaths_location_cause_and_excess_deaths_other_institution[[#This Row],[Dementia / Alzhemier''s deaths]]-weekly_deaths_location_cause_and_excess_deaths_other_institution[[#This Row],[Dementia / Alzheimer''s five year average]],"")</f>
        <v>1</v>
      </c>
      <c r="M246" s="24">
        <v>0</v>
      </c>
      <c r="N246" s="24">
        <v>2</v>
      </c>
      <c r="O246" s="24">
        <f>IFERROR(weekly_deaths_location_cause_and_excess_deaths_other_institution[[#This Row],[Circulatory deaths]]-weekly_deaths_location_cause_and_excess_deaths_other_institution[[#This Row],[Circulatory five year average]],"")</f>
        <v>-2</v>
      </c>
      <c r="P246" s="24">
        <v>0</v>
      </c>
      <c r="Q246" s="24">
        <v>1</v>
      </c>
      <c r="R246" s="24">
        <f>IFERROR(weekly_deaths_location_cause_and_excess_deaths_other_institution[[#This Row],[Respiratory deaths]]-weekly_deaths_location_cause_and_excess_deaths_other_institution[[#This Row],[Respiratory five year average]],"")</f>
        <v>-1</v>
      </c>
      <c r="S246" s="24">
        <v>0</v>
      </c>
      <c r="T246" s="24">
        <v>1</v>
      </c>
      <c r="U246" s="53">
        <v>1</v>
      </c>
      <c r="V246" s="24">
        <f>IFERROR(weekly_deaths_location_cause_and_excess_deaths_other_institution[[#This Row],[Other causes]]-weekly_deaths_location_cause_and_excess_deaths_other_institution[[#This Row],[Other causes five year average]],"")</f>
        <v>0</v>
      </c>
    </row>
    <row r="247" spans="1:22" x14ac:dyDescent="0.35">
      <c r="A247" s="14">
        <v>2022</v>
      </c>
      <c r="B247" s="14">
        <v>21</v>
      </c>
      <c r="C247" s="15">
        <v>44704</v>
      </c>
      <c r="D247" s="57">
        <v>2</v>
      </c>
      <c r="E247" s="53">
        <v>5</v>
      </c>
      <c r="F247" s="53">
        <f>IFERROR(weekly_deaths_location_cause_and_excess_deaths_other_institution[[#This Row],[All causes]]-weekly_deaths_location_cause_and_excess_deaths_other_institution[[#This Row],[All causes five year average]],"")</f>
        <v>-3</v>
      </c>
      <c r="G247" s="53">
        <v>0</v>
      </c>
      <c r="H247" s="53">
        <v>3</v>
      </c>
      <c r="I247" s="53">
        <f>IFERROR(weekly_deaths_location_cause_and_excess_deaths_other_institution[[#This Row],[Cancer deaths]]-weekly_deaths_location_cause_and_excess_deaths_other_institution[[#This Row],[Cancer five year average]],"")</f>
        <v>-3</v>
      </c>
      <c r="J247" s="53">
        <v>1</v>
      </c>
      <c r="K247" s="53">
        <v>1</v>
      </c>
      <c r="L247" s="53">
        <f>IFERROR(weekly_deaths_location_cause_and_excess_deaths_other_institution[[#This Row],[Dementia / Alzhemier''s deaths]]-weekly_deaths_location_cause_and_excess_deaths_other_institution[[#This Row],[Dementia / Alzheimer''s five year average]],"")</f>
        <v>0</v>
      </c>
      <c r="M247" s="24">
        <v>1</v>
      </c>
      <c r="N247" s="24">
        <v>1</v>
      </c>
      <c r="O247" s="24">
        <f>IFERROR(weekly_deaths_location_cause_and_excess_deaths_other_institution[[#This Row],[Circulatory deaths]]-weekly_deaths_location_cause_and_excess_deaths_other_institution[[#This Row],[Circulatory five year average]],"")</f>
        <v>0</v>
      </c>
      <c r="P247" s="24">
        <v>0</v>
      </c>
      <c r="Q247" s="24">
        <v>1</v>
      </c>
      <c r="R247" s="24">
        <f>IFERROR(weekly_deaths_location_cause_and_excess_deaths_other_institution[[#This Row],[Respiratory deaths]]-weekly_deaths_location_cause_and_excess_deaths_other_institution[[#This Row],[Respiratory five year average]],"")</f>
        <v>-1</v>
      </c>
      <c r="S247" s="24">
        <v>0</v>
      </c>
      <c r="T247" s="24">
        <v>0</v>
      </c>
      <c r="U247" s="53">
        <v>2</v>
      </c>
      <c r="V247" s="24">
        <f>IFERROR(weekly_deaths_location_cause_and_excess_deaths_other_institution[[#This Row],[Other causes]]-weekly_deaths_location_cause_and_excess_deaths_other_institution[[#This Row],[Other causes five year average]],"")</f>
        <v>-2</v>
      </c>
    </row>
    <row r="248" spans="1:22" x14ac:dyDescent="0.35">
      <c r="A248" s="14">
        <v>2022</v>
      </c>
      <c r="B248" s="14">
        <v>22</v>
      </c>
      <c r="C248" s="15">
        <v>44711</v>
      </c>
      <c r="D248" s="57">
        <v>5</v>
      </c>
      <c r="E248" s="53">
        <v>6</v>
      </c>
      <c r="F248" s="53">
        <f>IFERROR(weekly_deaths_location_cause_and_excess_deaths_other_institution[[#This Row],[All causes]]-weekly_deaths_location_cause_and_excess_deaths_other_institution[[#This Row],[All causes five year average]],"")</f>
        <v>-1</v>
      </c>
      <c r="G248" s="53">
        <v>2</v>
      </c>
      <c r="H248" s="53">
        <v>2</v>
      </c>
      <c r="I248" s="53">
        <f>IFERROR(weekly_deaths_location_cause_and_excess_deaths_other_institution[[#This Row],[Cancer deaths]]-weekly_deaths_location_cause_and_excess_deaths_other_institution[[#This Row],[Cancer five year average]],"")</f>
        <v>0</v>
      </c>
      <c r="J248" s="53">
        <v>0</v>
      </c>
      <c r="K248" s="53">
        <v>1</v>
      </c>
      <c r="L248" s="53">
        <f>IFERROR(weekly_deaths_location_cause_and_excess_deaths_other_institution[[#This Row],[Dementia / Alzhemier''s deaths]]-weekly_deaths_location_cause_and_excess_deaths_other_institution[[#This Row],[Dementia / Alzheimer''s five year average]],"")</f>
        <v>-1</v>
      </c>
      <c r="M248" s="24">
        <v>1</v>
      </c>
      <c r="N248" s="24">
        <v>2</v>
      </c>
      <c r="O248" s="24">
        <f>IFERROR(weekly_deaths_location_cause_and_excess_deaths_other_institution[[#This Row],[Circulatory deaths]]-weekly_deaths_location_cause_and_excess_deaths_other_institution[[#This Row],[Circulatory five year average]],"")</f>
        <v>-1</v>
      </c>
      <c r="P248" s="24">
        <v>0</v>
      </c>
      <c r="Q248" s="24">
        <v>1</v>
      </c>
      <c r="R248" s="24">
        <f>IFERROR(weekly_deaths_location_cause_and_excess_deaths_other_institution[[#This Row],[Respiratory deaths]]-weekly_deaths_location_cause_and_excess_deaths_other_institution[[#This Row],[Respiratory five year average]],"")</f>
        <v>-1</v>
      </c>
      <c r="S248" s="24">
        <v>0</v>
      </c>
      <c r="T248" s="24">
        <v>2</v>
      </c>
      <c r="U248" s="53">
        <v>3</v>
      </c>
      <c r="V248" s="24">
        <f>IFERROR(weekly_deaths_location_cause_and_excess_deaths_other_institution[[#This Row],[Other causes]]-weekly_deaths_location_cause_and_excess_deaths_other_institution[[#This Row],[Other causes five year average]],"")</f>
        <v>-1</v>
      </c>
    </row>
    <row r="249" spans="1:22" x14ac:dyDescent="0.35">
      <c r="A249" s="14">
        <v>2022</v>
      </c>
      <c r="B249" s="14">
        <v>23</v>
      </c>
      <c r="C249" s="15">
        <v>44718</v>
      </c>
      <c r="D249" s="57">
        <v>3</v>
      </c>
      <c r="E249" s="53">
        <v>5</v>
      </c>
      <c r="F249" s="53">
        <f>IFERROR(weekly_deaths_location_cause_and_excess_deaths_other_institution[[#This Row],[All causes]]-weekly_deaths_location_cause_and_excess_deaths_other_institution[[#This Row],[All causes five year average]],"")</f>
        <v>-2</v>
      </c>
      <c r="G249" s="53">
        <v>1</v>
      </c>
      <c r="H249" s="53">
        <v>2</v>
      </c>
      <c r="I249" s="53">
        <f>IFERROR(weekly_deaths_location_cause_and_excess_deaths_other_institution[[#This Row],[Cancer deaths]]-weekly_deaths_location_cause_and_excess_deaths_other_institution[[#This Row],[Cancer five year average]],"")</f>
        <v>-1</v>
      </c>
      <c r="J249" s="53">
        <v>0</v>
      </c>
      <c r="K249" s="53">
        <v>3</v>
      </c>
      <c r="L249" s="53">
        <f>IFERROR(weekly_deaths_location_cause_and_excess_deaths_other_institution[[#This Row],[Dementia / Alzhemier''s deaths]]-weekly_deaths_location_cause_and_excess_deaths_other_institution[[#This Row],[Dementia / Alzheimer''s five year average]],"")</f>
        <v>-3</v>
      </c>
      <c r="M249" s="24">
        <v>0</v>
      </c>
      <c r="N249" s="24">
        <v>1</v>
      </c>
      <c r="O249" s="24">
        <f>IFERROR(weekly_deaths_location_cause_and_excess_deaths_other_institution[[#This Row],[Circulatory deaths]]-weekly_deaths_location_cause_and_excess_deaths_other_institution[[#This Row],[Circulatory five year average]],"")</f>
        <v>-1</v>
      </c>
      <c r="P249" s="24">
        <v>1</v>
      </c>
      <c r="Q249" s="24">
        <v>1</v>
      </c>
      <c r="R249" s="24">
        <f>IFERROR(weekly_deaths_location_cause_and_excess_deaths_other_institution[[#This Row],[Respiratory deaths]]-weekly_deaths_location_cause_and_excess_deaths_other_institution[[#This Row],[Respiratory five year average]],"")</f>
        <v>0</v>
      </c>
      <c r="S249" s="24">
        <v>0</v>
      </c>
      <c r="T249" s="24">
        <v>1</v>
      </c>
      <c r="U249" s="53">
        <v>2</v>
      </c>
      <c r="V249" s="24">
        <f>IFERROR(weekly_deaths_location_cause_and_excess_deaths_other_institution[[#This Row],[Other causes]]-weekly_deaths_location_cause_and_excess_deaths_other_institution[[#This Row],[Other causes five year average]],"")</f>
        <v>-1</v>
      </c>
    </row>
    <row r="250" spans="1:22" x14ac:dyDescent="0.35">
      <c r="A250" s="14">
        <v>2022</v>
      </c>
      <c r="B250" s="14">
        <v>24</v>
      </c>
      <c r="C250" s="15">
        <v>44725</v>
      </c>
      <c r="D250" s="57">
        <v>5</v>
      </c>
      <c r="E250" s="53">
        <v>4</v>
      </c>
      <c r="F250" s="53">
        <f>IFERROR(weekly_deaths_location_cause_and_excess_deaths_other_institution[[#This Row],[All causes]]-weekly_deaths_location_cause_and_excess_deaths_other_institution[[#This Row],[All causes five year average]],"")</f>
        <v>1</v>
      </c>
      <c r="G250" s="53">
        <v>2</v>
      </c>
      <c r="H250" s="53">
        <v>2</v>
      </c>
      <c r="I250" s="53">
        <f>IFERROR(weekly_deaths_location_cause_and_excess_deaths_other_institution[[#This Row],[Cancer deaths]]-weekly_deaths_location_cause_and_excess_deaths_other_institution[[#This Row],[Cancer five year average]],"")</f>
        <v>0</v>
      </c>
      <c r="J250" s="53">
        <v>0</v>
      </c>
      <c r="K250" s="53">
        <v>1</v>
      </c>
      <c r="L250" s="53">
        <f>IFERROR(weekly_deaths_location_cause_and_excess_deaths_other_institution[[#This Row],[Dementia / Alzhemier''s deaths]]-weekly_deaths_location_cause_and_excess_deaths_other_institution[[#This Row],[Dementia / Alzheimer''s five year average]],"")</f>
        <v>-1</v>
      </c>
      <c r="M250" s="24">
        <v>1</v>
      </c>
      <c r="N250" s="24">
        <v>1</v>
      </c>
      <c r="O250" s="24">
        <f>IFERROR(weekly_deaths_location_cause_and_excess_deaths_other_institution[[#This Row],[Circulatory deaths]]-weekly_deaths_location_cause_and_excess_deaths_other_institution[[#This Row],[Circulatory five year average]],"")</f>
        <v>0</v>
      </c>
      <c r="P250" s="24">
        <v>0</v>
      </c>
      <c r="Q250" s="24">
        <v>2</v>
      </c>
      <c r="R250" s="24">
        <f>IFERROR(weekly_deaths_location_cause_and_excess_deaths_other_institution[[#This Row],[Respiratory deaths]]-weekly_deaths_location_cause_and_excess_deaths_other_institution[[#This Row],[Respiratory five year average]],"")</f>
        <v>-2</v>
      </c>
      <c r="S250" s="24">
        <v>0</v>
      </c>
      <c r="T250" s="24">
        <v>2</v>
      </c>
      <c r="U250" s="53">
        <v>1</v>
      </c>
      <c r="V250" s="24">
        <f>IFERROR(weekly_deaths_location_cause_and_excess_deaths_other_institution[[#This Row],[Other causes]]-weekly_deaths_location_cause_and_excess_deaths_other_institution[[#This Row],[Other causes five year average]],"")</f>
        <v>1</v>
      </c>
    </row>
    <row r="251" spans="1:22" x14ac:dyDescent="0.35">
      <c r="A251" s="14">
        <v>2022</v>
      </c>
      <c r="B251" s="14">
        <v>25</v>
      </c>
      <c r="C251" s="15">
        <v>44732</v>
      </c>
      <c r="D251" s="57">
        <v>8</v>
      </c>
      <c r="E251" s="53">
        <v>5</v>
      </c>
      <c r="F251" s="53">
        <f>IFERROR(weekly_deaths_location_cause_and_excess_deaths_other_institution[[#This Row],[All causes]]-weekly_deaths_location_cause_and_excess_deaths_other_institution[[#This Row],[All causes five year average]],"")</f>
        <v>3</v>
      </c>
      <c r="G251" s="53">
        <v>5</v>
      </c>
      <c r="H251" s="53">
        <v>2</v>
      </c>
      <c r="I251" s="53">
        <f>IFERROR(weekly_deaths_location_cause_and_excess_deaths_other_institution[[#This Row],[Cancer deaths]]-weekly_deaths_location_cause_and_excess_deaths_other_institution[[#This Row],[Cancer five year average]],"")</f>
        <v>3</v>
      </c>
      <c r="J251" s="53">
        <v>0</v>
      </c>
      <c r="K251" s="53">
        <v>2</v>
      </c>
      <c r="L251" s="53">
        <f>IFERROR(weekly_deaths_location_cause_and_excess_deaths_other_institution[[#This Row],[Dementia / Alzhemier''s deaths]]-weekly_deaths_location_cause_and_excess_deaths_other_institution[[#This Row],[Dementia / Alzheimer''s five year average]],"")</f>
        <v>-2</v>
      </c>
      <c r="M251" s="24">
        <v>2</v>
      </c>
      <c r="N251" s="24">
        <v>2</v>
      </c>
      <c r="O251" s="24">
        <f>IFERROR(weekly_deaths_location_cause_and_excess_deaths_other_institution[[#This Row],[Circulatory deaths]]-weekly_deaths_location_cause_and_excess_deaths_other_institution[[#This Row],[Circulatory five year average]],"")</f>
        <v>0</v>
      </c>
      <c r="P251" s="24">
        <v>0</v>
      </c>
      <c r="Q251" s="24">
        <v>1</v>
      </c>
      <c r="R251" s="24">
        <f>IFERROR(weekly_deaths_location_cause_and_excess_deaths_other_institution[[#This Row],[Respiratory deaths]]-weekly_deaths_location_cause_and_excess_deaths_other_institution[[#This Row],[Respiratory five year average]],"")</f>
        <v>-1</v>
      </c>
      <c r="S251" s="24">
        <v>0</v>
      </c>
      <c r="T251" s="24">
        <v>1</v>
      </c>
      <c r="U251" s="53">
        <v>2</v>
      </c>
      <c r="V251" s="24">
        <f>IFERROR(weekly_deaths_location_cause_and_excess_deaths_other_institution[[#This Row],[Other causes]]-weekly_deaths_location_cause_and_excess_deaths_other_institution[[#This Row],[Other causes five year average]],"")</f>
        <v>-1</v>
      </c>
    </row>
    <row r="252" spans="1:22" x14ac:dyDescent="0.35">
      <c r="A252" s="14">
        <v>2022</v>
      </c>
      <c r="B252" s="14">
        <v>26</v>
      </c>
      <c r="C252" s="15">
        <v>44739</v>
      </c>
      <c r="D252" s="57">
        <v>3</v>
      </c>
      <c r="E252" s="53">
        <v>5</v>
      </c>
      <c r="F252" s="53">
        <f>IFERROR(weekly_deaths_location_cause_and_excess_deaths_other_institution[[#This Row],[All causes]]-weekly_deaths_location_cause_and_excess_deaths_other_institution[[#This Row],[All causes five year average]],"")</f>
        <v>-2</v>
      </c>
      <c r="G252" s="53">
        <v>2</v>
      </c>
      <c r="H252" s="53">
        <v>2</v>
      </c>
      <c r="I252" s="53">
        <f>IFERROR(weekly_deaths_location_cause_and_excess_deaths_other_institution[[#This Row],[Cancer deaths]]-weekly_deaths_location_cause_and_excess_deaths_other_institution[[#This Row],[Cancer five year average]],"")</f>
        <v>0</v>
      </c>
      <c r="J252" s="53">
        <v>0</v>
      </c>
      <c r="K252" s="53">
        <v>1</v>
      </c>
      <c r="L252" s="53">
        <f>IFERROR(weekly_deaths_location_cause_and_excess_deaths_other_institution[[#This Row],[Dementia / Alzhemier''s deaths]]-weekly_deaths_location_cause_and_excess_deaths_other_institution[[#This Row],[Dementia / Alzheimer''s five year average]],"")</f>
        <v>-1</v>
      </c>
      <c r="M252" s="24">
        <v>0</v>
      </c>
      <c r="N252" s="24">
        <v>1</v>
      </c>
      <c r="O252" s="24">
        <f>IFERROR(weekly_deaths_location_cause_and_excess_deaths_other_institution[[#This Row],[Circulatory deaths]]-weekly_deaths_location_cause_and_excess_deaths_other_institution[[#This Row],[Circulatory five year average]],"")</f>
        <v>-1</v>
      </c>
      <c r="P252" s="24">
        <v>0</v>
      </c>
      <c r="Q252" s="24">
        <v>1</v>
      </c>
      <c r="R252" s="24">
        <f>IFERROR(weekly_deaths_location_cause_and_excess_deaths_other_institution[[#This Row],[Respiratory deaths]]-weekly_deaths_location_cause_and_excess_deaths_other_institution[[#This Row],[Respiratory five year average]],"")</f>
        <v>-1</v>
      </c>
      <c r="S252" s="24">
        <v>0</v>
      </c>
      <c r="T252" s="24">
        <v>1</v>
      </c>
      <c r="U252" s="53">
        <v>2</v>
      </c>
      <c r="V252" s="24">
        <f>IFERROR(weekly_deaths_location_cause_and_excess_deaths_other_institution[[#This Row],[Other causes]]-weekly_deaths_location_cause_and_excess_deaths_other_institution[[#This Row],[Other causes five year average]],"")</f>
        <v>-1</v>
      </c>
    </row>
    <row r="253" spans="1:22" x14ac:dyDescent="0.35">
      <c r="A253" s="14">
        <v>2022</v>
      </c>
      <c r="B253" s="14">
        <v>27</v>
      </c>
      <c r="C253" s="15">
        <v>44746</v>
      </c>
      <c r="D253" s="57">
        <v>3</v>
      </c>
      <c r="E253" s="53">
        <v>5</v>
      </c>
      <c r="F253" s="53">
        <f>IFERROR(weekly_deaths_location_cause_and_excess_deaths_other_institution[[#This Row],[All causes]]-weekly_deaths_location_cause_and_excess_deaths_other_institution[[#This Row],[All causes five year average]],"")</f>
        <v>-2</v>
      </c>
      <c r="G253" s="53">
        <v>2</v>
      </c>
      <c r="H253" s="53">
        <v>3</v>
      </c>
      <c r="I253" s="53">
        <f>IFERROR(weekly_deaths_location_cause_and_excess_deaths_other_institution[[#This Row],[Cancer deaths]]-weekly_deaths_location_cause_and_excess_deaths_other_institution[[#This Row],[Cancer five year average]],"")</f>
        <v>-1</v>
      </c>
      <c r="J253" s="53">
        <v>0</v>
      </c>
      <c r="K253" s="53">
        <v>1</v>
      </c>
      <c r="L253" s="53">
        <f>IFERROR(weekly_deaths_location_cause_and_excess_deaths_other_institution[[#This Row],[Dementia / Alzhemier''s deaths]]-weekly_deaths_location_cause_and_excess_deaths_other_institution[[#This Row],[Dementia / Alzheimer''s five year average]],"")</f>
        <v>-1</v>
      </c>
      <c r="M253" s="24">
        <v>0</v>
      </c>
      <c r="N253" s="24">
        <v>1</v>
      </c>
      <c r="O253" s="24">
        <f>IFERROR(weekly_deaths_location_cause_and_excess_deaths_other_institution[[#This Row],[Circulatory deaths]]-weekly_deaths_location_cause_and_excess_deaths_other_institution[[#This Row],[Circulatory five year average]],"")</f>
        <v>-1</v>
      </c>
      <c r="P253" s="24">
        <v>0</v>
      </c>
      <c r="Q253" s="24">
        <v>0</v>
      </c>
      <c r="R253" s="24">
        <f>IFERROR(weekly_deaths_location_cause_and_excess_deaths_other_institution[[#This Row],[Respiratory deaths]]-weekly_deaths_location_cause_and_excess_deaths_other_institution[[#This Row],[Respiratory five year average]],"")</f>
        <v>0</v>
      </c>
      <c r="S253" s="24">
        <v>0</v>
      </c>
      <c r="T253" s="24">
        <v>1</v>
      </c>
      <c r="U253" s="53">
        <v>2</v>
      </c>
      <c r="V253" s="24">
        <f>IFERROR(weekly_deaths_location_cause_and_excess_deaths_other_institution[[#This Row],[Other causes]]-weekly_deaths_location_cause_and_excess_deaths_other_institution[[#This Row],[Other causes five year average]],"")</f>
        <v>-1</v>
      </c>
    </row>
    <row r="254" spans="1:22" x14ac:dyDescent="0.35">
      <c r="A254" s="14">
        <v>2022</v>
      </c>
      <c r="B254" s="14">
        <v>28</v>
      </c>
      <c r="C254" s="15">
        <v>44753</v>
      </c>
      <c r="D254" s="57">
        <v>6</v>
      </c>
      <c r="E254" s="53">
        <v>4</v>
      </c>
      <c r="F254" s="53">
        <f>IFERROR(weekly_deaths_location_cause_and_excess_deaths_other_institution[[#This Row],[All causes]]-weekly_deaths_location_cause_and_excess_deaths_other_institution[[#This Row],[All causes five year average]],"")</f>
        <v>2</v>
      </c>
      <c r="G254" s="53">
        <v>3</v>
      </c>
      <c r="H254" s="53">
        <v>2</v>
      </c>
      <c r="I254" s="53">
        <f>IFERROR(weekly_deaths_location_cause_and_excess_deaths_other_institution[[#This Row],[Cancer deaths]]-weekly_deaths_location_cause_and_excess_deaths_other_institution[[#This Row],[Cancer five year average]],"")</f>
        <v>1</v>
      </c>
      <c r="J254" s="53">
        <v>1</v>
      </c>
      <c r="K254" s="53">
        <v>2</v>
      </c>
      <c r="L254" s="53">
        <f>IFERROR(weekly_deaths_location_cause_and_excess_deaths_other_institution[[#This Row],[Dementia / Alzhemier''s deaths]]-weekly_deaths_location_cause_and_excess_deaths_other_institution[[#This Row],[Dementia / Alzheimer''s five year average]],"")</f>
        <v>-1</v>
      </c>
      <c r="M254" s="24">
        <v>0</v>
      </c>
      <c r="N254" s="24">
        <v>1</v>
      </c>
      <c r="O254" s="24">
        <f>IFERROR(weekly_deaths_location_cause_and_excess_deaths_other_institution[[#This Row],[Circulatory deaths]]-weekly_deaths_location_cause_and_excess_deaths_other_institution[[#This Row],[Circulatory five year average]],"")</f>
        <v>-1</v>
      </c>
      <c r="P254" s="24">
        <v>0</v>
      </c>
      <c r="Q254" s="24">
        <v>1</v>
      </c>
      <c r="R254" s="24">
        <f>IFERROR(weekly_deaths_location_cause_and_excess_deaths_other_institution[[#This Row],[Respiratory deaths]]-weekly_deaths_location_cause_and_excess_deaths_other_institution[[#This Row],[Respiratory five year average]],"")</f>
        <v>-1</v>
      </c>
      <c r="S254" s="24">
        <v>0</v>
      </c>
      <c r="T254" s="24">
        <v>2</v>
      </c>
      <c r="U254" s="53">
        <v>2</v>
      </c>
      <c r="V254" s="24">
        <f>IFERROR(weekly_deaths_location_cause_and_excess_deaths_other_institution[[#This Row],[Other causes]]-weekly_deaths_location_cause_and_excess_deaths_other_institution[[#This Row],[Other causes five year average]],"")</f>
        <v>0</v>
      </c>
    </row>
    <row r="255" spans="1:22" x14ac:dyDescent="0.35">
      <c r="A255" s="14">
        <v>2022</v>
      </c>
      <c r="B255" s="14">
        <v>29</v>
      </c>
      <c r="C255" s="15">
        <v>44760</v>
      </c>
      <c r="D255" s="57">
        <v>5</v>
      </c>
      <c r="E255" s="53">
        <v>4</v>
      </c>
      <c r="F255" s="53">
        <f>IFERROR(weekly_deaths_location_cause_and_excess_deaths_other_institution[[#This Row],[All causes]]-weekly_deaths_location_cause_and_excess_deaths_other_institution[[#This Row],[All causes five year average]],"")</f>
        <v>1</v>
      </c>
      <c r="G255" s="53">
        <v>5</v>
      </c>
      <c r="H255" s="53">
        <v>2</v>
      </c>
      <c r="I255" s="53">
        <f>IFERROR(weekly_deaths_location_cause_and_excess_deaths_other_institution[[#This Row],[Cancer deaths]]-weekly_deaths_location_cause_and_excess_deaths_other_institution[[#This Row],[Cancer five year average]],"")</f>
        <v>3</v>
      </c>
      <c r="J255" s="53">
        <v>0</v>
      </c>
      <c r="K255" s="53">
        <v>2</v>
      </c>
      <c r="L255" s="53">
        <f>IFERROR(weekly_deaths_location_cause_and_excess_deaths_other_institution[[#This Row],[Dementia / Alzhemier''s deaths]]-weekly_deaths_location_cause_and_excess_deaths_other_institution[[#This Row],[Dementia / Alzheimer''s five year average]],"")</f>
        <v>-2</v>
      </c>
      <c r="M255" s="24">
        <v>0</v>
      </c>
      <c r="N255" s="24">
        <v>2</v>
      </c>
      <c r="O255" s="24">
        <f>IFERROR(weekly_deaths_location_cause_and_excess_deaths_other_institution[[#This Row],[Circulatory deaths]]-weekly_deaths_location_cause_and_excess_deaths_other_institution[[#This Row],[Circulatory five year average]],"")</f>
        <v>-2</v>
      </c>
      <c r="P255" s="24">
        <v>0</v>
      </c>
      <c r="Q255" s="24">
        <v>0</v>
      </c>
      <c r="R255" s="24">
        <f>IFERROR(weekly_deaths_location_cause_and_excess_deaths_other_institution[[#This Row],[Respiratory deaths]]-weekly_deaths_location_cause_and_excess_deaths_other_institution[[#This Row],[Respiratory five year average]],"")</f>
        <v>0</v>
      </c>
      <c r="S255" s="24">
        <v>0</v>
      </c>
      <c r="T255" s="24">
        <v>0</v>
      </c>
      <c r="U255" s="53">
        <v>2</v>
      </c>
      <c r="V255" s="24">
        <f>IFERROR(weekly_deaths_location_cause_and_excess_deaths_other_institution[[#This Row],[Other causes]]-weekly_deaths_location_cause_and_excess_deaths_other_institution[[#This Row],[Other causes five year average]],"")</f>
        <v>-2</v>
      </c>
    </row>
    <row r="256" spans="1:22" x14ac:dyDescent="0.35">
      <c r="A256" s="14">
        <v>2022</v>
      </c>
      <c r="B256" s="14">
        <v>30</v>
      </c>
      <c r="C256" s="15">
        <v>44767</v>
      </c>
      <c r="D256" s="57">
        <v>4</v>
      </c>
      <c r="E256" s="53">
        <v>4</v>
      </c>
      <c r="F256" s="53">
        <f>IFERROR(weekly_deaths_location_cause_and_excess_deaths_other_institution[[#This Row],[All causes]]-weekly_deaths_location_cause_and_excess_deaths_other_institution[[#This Row],[All causes five year average]],"")</f>
        <v>0</v>
      </c>
      <c r="G256" s="53">
        <v>1</v>
      </c>
      <c r="H256" s="53">
        <v>2</v>
      </c>
      <c r="I256" s="53">
        <f>IFERROR(weekly_deaths_location_cause_and_excess_deaths_other_institution[[#This Row],[Cancer deaths]]-weekly_deaths_location_cause_and_excess_deaths_other_institution[[#This Row],[Cancer five year average]],"")</f>
        <v>-1</v>
      </c>
      <c r="J256" s="53">
        <v>0</v>
      </c>
      <c r="K256" s="53">
        <v>1</v>
      </c>
      <c r="L256" s="53">
        <f>IFERROR(weekly_deaths_location_cause_and_excess_deaths_other_institution[[#This Row],[Dementia / Alzhemier''s deaths]]-weekly_deaths_location_cause_and_excess_deaths_other_institution[[#This Row],[Dementia / Alzheimer''s five year average]],"")</f>
        <v>-1</v>
      </c>
      <c r="M256" s="24">
        <v>1</v>
      </c>
      <c r="N256" s="24">
        <v>3</v>
      </c>
      <c r="O256" s="24">
        <f>IFERROR(weekly_deaths_location_cause_and_excess_deaths_other_institution[[#This Row],[Circulatory deaths]]-weekly_deaths_location_cause_and_excess_deaths_other_institution[[#This Row],[Circulatory five year average]],"")</f>
        <v>-2</v>
      </c>
      <c r="P256" s="24">
        <v>0</v>
      </c>
      <c r="Q256" s="24">
        <v>1</v>
      </c>
      <c r="R256" s="24">
        <f>IFERROR(weekly_deaths_location_cause_and_excess_deaths_other_institution[[#This Row],[Respiratory deaths]]-weekly_deaths_location_cause_and_excess_deaths_other_institution[[#This Row],[Respiratory five year average]],"")</f>
        <v>-1</v>
      </c>
      <c r="S256" s="24">
        <v>0</v>
      </c>
      <c r="T256" s="24">
        <v>2</v>
      </c>
      <c r="U256" s="53">
        <v>1</v>
      </c>
      <c r="V256" s="24">
        <f>IFERROR(weekly_deaths_location_cause_and_excess_deaths_other_institution[[#This Row],[Other causes]]-weekly_deaths_location_cause_and_excess_deaths_other_institution[[#This Row],[Other causes five year average]],"")</f>
        <v>1</v>
      </c>
    </row>
    <row r="257" spans="1:22" x14ac:dyDescent="0.35">
      <c r="A257" s="14">
        <v>2022</v>
      </c>
      <c r="B257" s="14">
        <v>31</v>
      </c>
      <c r="C257" s="15">
        <v>44774</v>
      </c>
      <c r="D257" s="57">
        <v>6</v>
      </c>
      <c r="E257" s="53">
        <v>6</v>
      </c>
      <c r="F257" s="53">
        <f>IFERROR(weekly_deaths_location_cause_and_excess_deaths_other_institution[[#This Row],[All causes]]-weekly_deaths_location_cause_and_excess_deaths_other_institution[[#This Row],[All causes five year average]],"")</f>
        <v>0</v>
      </c>
      <c r="G257" s="53">
        <v>2</v>
      </c>
      <c r="H257" s="53">
        <v>3</v>
      </c>
      <c r="I257" s="53">
        <f>IFERROR(weekly_deaths_location_cause_and_excess_deaths_other_institution[[#This Row],[Cancer deaths]]-weekly_deaths_location_cause_and_excess_deaths_other_institution[[#This Row],[Cancer five year average]],"")</f>
        <v>-1</v>
      </c>
      <c r="J257" s="53">
        <v>4</v>
      </c>
      <c r="K257" s="53">
        <v>1</v>
      </c>
      <c r="L257" s="53">
        <f>IFERROR(weekly_deaths_location_cause_and_excess_deaths_other_institution[[#This Row],[Dementia / Alzhemier''s deaths]]-weekly_deaths_location_cause_and_excess_deaths_other_institution[[#This Row],[Dementia / Alzheimer''s five year average]],"")</f>
        <v>3</v>
      </c>
      <c r="M257" s="24">
        <v>0</v>
      </c>
      <c r="N257" s="24">
        <v>1</v>
      </c>
      <c r="O257" s="24">
        <f>IFERROR(weekly_deaths_location_cause_and_excess_deaths_other_institution[[#This Row],[Circulatory deaths]]-weekly_deaths_location_cause_and_excess_deaths_other_institution[[#This Row],[Circulatory five year average]],"")</f>
        <v>-1</v>
      </c>
      <c r="P257" s="24">
        <v>0</v>
      </c>
      <c r="Q257" s="24">
        <v>2</v>
      </c>
      <c r="R257" s="24">
        <f>IFERROR(weekly_deaths_location_cause_and_excess_deaths_other_institution[[#This Row],[Respiratory deaths]]-weekly_deaths_location_cause_and_excess_deaths_other_institution[[#This Row],[Respiratory five year average]],"")</f>
        <v>-2</v>
      </c>
      <c r="S257" s="24">
        <v>0</v>
      </c>
      <c r="T257" s="24">
        <v>0</v>
      </c>
      <c r="U257" s="53">
        <v>2</v>
      </c>
      <c r="V257" s="24">
        <f>IFERROR(weekly_deaths_location_cause_and_excess_deaths_other_institution[[#This Row],[Other causes]]-weekly_deaths_location_cause_and_excess_deaths_other_institution[[#This Row],[Other causes five year average]],"")</f>
        <v>-2</v>
      </c>
    </row>
    <row r="258" spans="1:22" x14ac:dyDescent="0.35">
      <c r="A258" s="14">
        <v>2022</v>
      </c>
      <c r="B258" s="14">
        <v>32</v>
      </c>
      <c r="C258" s="15">
        <v>44781</v>
      </c>
      <c r="D258" s="57">
        <v>12</v>
      </c>
      <c r="E258" s="53">
        <v>5</v>
      </c>
      <c r="F258" s="53">
        <f>IFERROR(weekly_deaths_location_cause_and_excess_deaths_other_institution[[#This Row],[All causes]]-weekly_deaths_location_cause_and_excess_deaths_other_institution[[#This Row],[All causes five year average]],"")</f>
        <v>7</v>
      </c>
      <c r="G258" s="53">
        <v>4</v>
      </c>
      <c r="H258" s="53">
        <v>3</v>
      </c>
      <c r="I258" s="53">
        <f>IFERROR(weekly_deaths_location_cause_and_excess_deaths_other_institution[[#This Row],[Cancer deaths]]-weekly_deaths_location_cause_and_excess_deaths_other_institution[[#This Row],[Cancer five year average]],"")</f>
        <v>1</v>
      </c>
      <c r="J258" s="53">
        <v>2</v>
      </c>
      <c r="K258" s="53">
        <v>1</v>
      </c>
      <c r="L258" s="53">
        <f>IFERROR(weekly_deaths_location_cause_and_excess_deaths_other_institution[[#This Row],[Dementia / Alzhemier''s deaths]]-weekly_deaths_location_cause_and_excess_deaths_other_institution[[#This Row],[Dementia / Alzheimer''s five year average]],"")</f>
        <v>1</v>
      </c>
      <c r="M258" s="24">
        <v>2</v>
      </c>
      <c r="N258" s="24">
        <v>2</v>
      </c>
      <c r="O258" s="24">
        <f>IFERROR(weekly_deaths_location_cause_and_excess_deaths_other_institution[[#This Row],[Circulatory deaths]]-weekly_deaths_location_cause_and_excess_deaths_other_institution[[#This Row],[Circulatory five year average]],"")</f>
        <v>0</v>
      </c>
      <c r="P258" s="24">
        <v>1</v>
      </c>
      <c r="Q258" s="24">
        <v>0</v>
      </c>
      <c r="R258" s="24">
        <f>IFERROR(weekly_deaths_location_cause_and_excess_deaths_other_institution[[#This Row],[Respiratory deaths]]-weekly_deaths_location_cause_and_excess_deaths_other_institution[[#This Row],[Respiratory five year average]],"")</f>
        <v>1</v>
      </c>
      <c r="S258" s="24">
        <v>0</v>
      </c>
      <c r="T258" s="24">
        <v>3</v>
      </c>
      <c r="U258" s="53">
        <v>2</v>
      </c>
      <c r="V258" s="24">
        <f>IFERROR(weekly_deaths_location_cause_and_excess_deaths_other_institution[[#This Row],[Other causes]]-weekly_deaths_location_cause_and_excess_deaths_other_institution[[#This Row],[Other causes five year average]],"")</f>
        <v>1</v>
      </c>
    </row>
    <row r="259" spans="1:22" x14ac:dyDescent="0.35">
      <c r="A259" s="14">
        <v>2022</v>
      </c>
      <c r="B259" s="14">
        <v>33</v>
      </c>
      <c r="C259" s="15">
        <v>44788</v>
      </c>
      <c r="D259" s="57">
        <v>9</v>
      </c>
      <c r="E259" s="53">
        <v>7</v>
      </c>
      <c r="F259" s="53">
        <f>IFERROR(weekly_deaths_location_cause_and_excess_deaths_other_institution[[#This Row],[All causes]]-weekly_deaths_location_cause_and_excess_deaths_other_institution[[#This Row],[All causes five year average]],"")</f>
        <v>2</v>
      </c>
      <c r="G259" s="53">
        <v>2</v>
      </c>
      <c r="H259" s="53">
        <v>4</v>
      </c>
      <c r="I259" s="53">
        <f>IFERROR(weekly_deaths_location_cause_and_excess_deaths_other_institution[[#This Row],[Cancer deaths]]-weekly_deaths_location_cause_and_excess_deaths_other_institution[[#This Row],[Cancer five year average]],"")</f>
        <v>-2</v>
      </c>
      <c r="J259" s="53">
        <v>0</v>
      </c>
      <c r="K259" s="53">
        <v>2</v>
      </c>
      <c r="L259" s="53">
        <f>IFERROR(weekly_deaths_location_cause_and_excess_deaths_other_institution[[#This Row],[Dementia / Alzhemier''s deaths]]-weekly_deaths_location_cause_and_excess_deaths_other_institution[[#This Row],[Dementia / Alzheimer''s five year average]],"")</f>
        <v>-2</v>
      </c>
      <c r="M259" s="24">
        <v>2</v>
      </c>
      <c r="N259" s="24">
        <v>2</v>
      </c>
      <c r="O259" s="24">
        <f>IFERROR(weekly_deaths_location_cause_and_excess_deaths_other_institution[[#This Row],[Circulatory deaths]]-weekly_deaths_location_cause_and_excess_deaths_other_institution[[#This Row],[Circulatory five year average]],"")</f>
        <v>0</v>
      </c>
      <c r="P259" s="24">
        <v>1</v>
      </c>
      <c r="Q259" s="24">
        <v>1</v>
      </c>
      <c r="R259" s="24">
        <f>IFERROR(weekly_deaths_location_cause_and_excess_deaths_other_institution[[#This Row],[Respiratory deaths]]-weekly_deaths_location_cause_and_excess_deaths_other_institution[[#This Row],[Respiratory five year average]],"")</f>
        <v>0</v>
      </c>
      <c r="S259" s="24">
        <v>0</v>
      </c>
      <c r="T259" s="24">
        <v>4</v>
      </c>
      <c r="U259" s="53">
        <v>1</v>
      </c>
      <c r="V259" s="24">
        <f>IFERROR(weekly_deaths_location_cause_and_excess_deaths_other_institution[[#This Row],[Other causes]]-weekly_deaths_location_cause_and_excess_deaths_other_institution[[#This Row],[Other causes five year average]],"")</f>
        <v>3</v>
      </c>
    </row>
    <row r="260" spans="1:22" x14ac:dyDescent="0.35">
      <c r="A260" s="14">
        <v>2022</v>
      </c>
      <c r="B260" s="14">
        <v>34</v>
      </c>
      <c r="C260" s="15">
        <v>44795</v>
      </c>
      <c r="D260" s="57">
        <v>4</v>
      </c>
      <c r="E260" s="53">
        <v>5</v>
      </c>
      <c r="F260" s="53">
        <f>IFERROR(weekly_deaths_location_cause_and_excess_deaths_other_institution[[#This Row],[All causes]]-weekly_deaths_location_cause_and_excess_deaths_other_institution[[#This Row],[All causes five year average]],"")</f>
        <v>-1</v>
      </c>
      <c r="G260" s="53">
        <v>1</v>
      </c>
      <c r="H260" s="53">
        <v>3</v>
      </c>
      <c r="I260" s="53">
        <f>IFERROR(weekly_deaths_location_cause_and_excess_deaths_other_institution[[#This Row],[Cancer deaths]]-weekly_deaths_location_cause_and_excess_deaths_other_institution[[#This Row],[Cancer five year average]],"")</f>
        <v>-2</v>
      </c>
      <c r="J260" s="53">
        <v>2</v>
      </c>
      <c r="K260" s="53">
        <v>2</v>
      </c>
      <c r="L260" s="53">
        <f>IFERROR(weekly_deaths_location_cause_and_excess_deaths_other_institution[[#This Row],[Dementia / Alzhemier''s deaths]]-weekly_deaths_location_cause_and_excess_deaths_other_institution[[#This Row],[Dementia / Alzheimer''s five year average]],"")</f>
        <v>0</v>
      </c>
      <c r="M260" s="24">
        <v>1</v>
      </c>
      <c r="N260" s="24">
        <v>0</v>
      </c>
      <c r="O260" s="24">
        <f>IFERROR(weekly_deaths_location_cause_and_excess_deaths_other_institution[[#This Row],[Circulatory deaths]]-weekly_deaths_location_cause_and_excess_deaths_other_institution[[#This Row],[Circulatory five year average]],"")</f>
        <v>1</v>
      </c>
      <c r="P260" s="24">
        <v>0</v>
      </c>
      <c r="Q260" s="24">
        <v>1</v>
      </c>
      <c r="R260" s="24">
        <f>IFERROR(weekly_deaths_location_cause_and_excess_deaths_other_institution[[#This Row],[Respiratory deaths]]-weekly_deaths_location_cause_and_excess_deaths_other_institution[[#This Row],[Respiratory five year average]],"")</f>
        <v>-1</v>
      </c>
      <c r="S260" s="24">
        <v>0</v>
      </c>
      <c r="T260" s="24">
        <v>0</v>
      </c>
      <c r="U260" s="53">
        <v>2</v>
      </c>
      <c r="V260" s="24">
        <f>IFERROR(weekly_deaths_location_cause_and_excess_deaths_other_institution[[#This Row],[Other causes]]-weekly_deaths_location_cause_and_excess_deaths_other_institution[[#This Row],[Other causes five year average]],"")</f>
        <v>-2</v>
      </c>
    </row>
    <row r="261" spans="1:22" x14ac:dyDescent="0.35">
      <c r="A261" s="14">
        <v>2022</v>
      </c>
      <c r="B261" s="14">
        <v>35</v>
      </c>
      <c r="C261" s="15">
        <v>44802</v>
      </c>
      <c r="D261" s="57">
        <v>8</v>
      </c>
      <c r="E261" s="53">
        <v>6</v>
      </c>
      <c r="F261" s="53">
        <f>IFERROR(weekly_deaths_location_cause_and_excess_deaths_other_institution[[#This Row],[All causes]]-weekly_deaths_location_cause_and_excess_deaths_other_institution[[#This Row],[All causes five year average]],"")</f>
        <v>2</v>
      </c>
      <c r="G261" s="53">
        <v>3</v>
      </c>
      <c r="H261" s="53">
        <v>3</v>
      </c>
      <c r="I261" s="53">
        <f>IFERROR(weekly_deaths_location_cause_and_excess_deaths_other_institution[[#This Row],[Cancer deaths]]-weekly_deaths_location_cause_and_excess_deaths_other_institution[[#This Row],[Cancer five year average]],"")</f>
        <v>0</v>
      </c>
      <c r="J261" s="53">
        <v>2</v>
      </c>
      <c r="K261" s="53">
        <v>1</v>
      </c>
      <c r="L261" s="53">
        <f>IFERROR(weekly_deaths_location_cause_and_excess_deaths_other_institution[[#This Row],[Dementia / Alzhemier''s deaths]]-weekly_deaths_location_cause_and_excess_deaths_other_institution[[#This Row],[Dementia / Alzheimer''s five year average]],"")</f>
        <v>1</v>
      </c>
      <c r="M261" s="24">
        <v>0</v>
      </c>
      <c r="N261" s="24">
        <v>1</v>
      </c>
      <c r="O261" s="24">
        <f>IFERROR(weekly_deaths_location_cause_and_excess_deaths_other_institution[[#This Row],[Circulatory deaths]]-weekly_deaths_location_cause_and_excess_deaths_other_institution[[#This Row],[Circulatory five year average]],"")</f>
        <v>-1</v>
      </c>
      <c r="P261" s="24">
        <v>1</v>
      </c>
      <c r="Q261" s="24">
        <v>0</v>
      </c>
      <c r="R261" s="24">
        <f>IFERROR(weekly_deaths_location_cause_and_excess_deaths_other_institution[[#This Row],[Respiratory deaths]]-weekly_deaths_location_cause_and_excess_deaths_other_institution[[#This Row],[Respiratory five year average]],"")</f>
        <v>1</v>
      </c>
      <c r="S261" s="24">
        <v>0</v>
      </c>
      <c r="T261" s="24">
        <v>2</v>
      </c>
      <c r="U261" s="53">
        <v>3</v>
      </c>
      <c r="V261" s="24">
        <f>IFERROR(weekly_deaths_location_cause_and_excess_deaths_other_institution[[#This Row],[Other causes]]-weekly_deaths_location_cause_and_excess_deaths_other_institution[[#This Row],[Other causes five year average]],"")</f>
        <v>-1</v>
      </c>
    </row>
    <row r="262" spans="1:22" x14ac:dyDescent="0.35">
      <c r="A262" s="14">
        <v>2022</v>
      </c>
      <c r="B262" s="14">
        <v>36</v>
      </c>
      <c r="C262" s="15">
        <v>44809</v>
      </c>
      <c r="D262" s="57">
        <v>9</v>
      </c>
      <c r="E262" s="53">
        <v>6</v>
      </c>
      <c r="F262" s="53">
        <f>IFERROR(weekly_deaths_location_cause_and_excess_deaths_other_institution[[#This Row],[All causes]]-weekly_deaths_location_cause_and_excess_deaths_other_institution[[#This Row],[All causes five year average]],"")</f>
        <v>3</v>
      </c>
      <c r="G262" s="53">
        <v>6</v>
      </c>
      <c r="H262" s="53">
        <v>4</v>
      </c>
      <c r="I262" s="53">
        <f>IFERROR(weekly_deaths_location_cause_and_excess_deaths_other_institution[[#This Row],[Cancer deaths]]-weekly_deaths_location_cause_and_excess_deaths_other_institution[[#This Row],[Cancer five year average]],"")</f>
        <v>2</v>
      </c>
      <c r="J262" s="53">
        <v>2</v>
      </c>
      <c r="K262" s="53">
        <v>2</v>
      </c>
      <c r="L262" s="53">
        <f>IFERROR(weekly_deaths_location_cause_and_excess_deaths_other_institution[[#This Row],[Dementia / Alzhemier''s deaths]]-weekly_deaths_location_cause_and_excess_deaths_other_institution[[#This Row],[Dementia / Alzheimer''s five year average]],"")</f>
        <v>0</v>
      </c>
      <c r="M262" s="24">
        <v>0</v>
      </c>
      <c r="N262" s="24">
        <v>1</v>
      </c>
      <c r="O262" s="24">
        <f>IFERROR(weekly_deaths_location_cause_and_excess_deaths_other_institution[[#This Row],[Circulatory deaths]]-weekly_deaths_location_cause_and_excess_deaths_other_institution[[#This Row],[Circulatory five year average]],"")</f>
        <v>-1</v>
      </c>
      <c r="P262" s="24">
        <v>0</v>
      </c>
      <c r="Q262" s="24">
        <v>1</v>
      </c>
      <c r="R262" s="24">
        <f>IFERROR(weekly_deaths_location_cause_and_excess_deaths_other_institution[[#This Row],[Respiratory deaths]]-weekly_deaths_location_cause_and_excess_deaths_other_institution[[#This Row],[Respiratory five year average]],"")</f>
        <v>-1</v>
      </c>
      <c r="S262" s="24">
        <v>0</v>
      </c>
      <c r="T262" s="24">
        <v>1</v>
      </c>
      <c r="U262" s="53">
        <v>6</v>
      </c>
      <c r="V262" s="24">
        <f>IFERROR(weekly_deaths_location_cause_and_excess_deaths_other_institution[[#This Row],[Other causes]]-weekly_deaths_location_cause_and_excess_deaths_other_institution[[#This Row],[Other causes five year average]],"")</f>
        <v>-5</v>
      </c>
    </row>
    <row r="263" spans="1:22" x14ac:dyDescent="0.35">
      <c r="A263" s="14">
        <v>2022</v>
      </c>
      <c r="B263" s="14">
        <v>37</v>
      </c>
      <c r="C263" s="15">
        <v>44816</v>
      </c>
      <c r="D263" s="57">
        <v>5</v>
      </c>
      <c r="E263" s="53">
        <v>6</v>
      </c>
      <c r="F263" s="53">
        <f>IFERROR(weekly_deaths_location_cause_and_excess_deaths_other_institution[[#This Row],[All causes]]-weekly_deaths_location_cause_and_excess_deaths_other_institution[[#This Row],[All causes five year average]],"")</f>
        <v>-1</v>
      </c>
      <c r="G263" s="53">
        <v>3</v>
      </c>
      <c r="H263" s="53">
        <v>3</v>
      </c>
      <c r="I263" s="53">
        <f>IFERROR(weekly_deaths_location_cause_and_excess_deaths_other_institution[[#This Row],[Cancer deaths]]-weekly_deaths_location_cause_and_excess_deaths_other_institution[[#This Row],[Cancer five year average]],"")</f>
        <v>0</v>
      </c>
      <c r="J263" s="53">
        <v>1</v>
      </c>
      <c r="K263" s="53">
        <v>1</v>
      </c>
      <c r="L263" s="53">
        <f>IFERROR(weekly_deaths_location_cause_and_excess_deaths_other_institution[[#This Row],[Dementia / Alzhemier''s deaths]]-weekly_deaths_location_cause_and_excess_deaths_other_institution[[#This Row],[Dementia / Alzheimer''s five year average]],"")</f>
        <v>0</v>
      </c>
      <c r="M263" s="24">
        <v>0</v>
      </c>
      <c r="N263" s="24">
        <v>1</v>
      </c>
      <c r="O263" s="24">
        <f>IFERROR(weekly_deaths_location_cause_and_excess_deaths_other_institution[[#This Row],[Circulatory deaths]]-weekly_deaths_location_cause_and_excess_deaths_other_institution[[#This Row],[Circulatory five year average]],"")</f>
        <v>-1</v>
      </c>
      <c r="P263" s="24">
        <v>0</v>
      </c>
      <c r="Q263" s="24">
        <v>1</v>
      </c>
      <c r="R263" s="24">
        <f>IFERROR(weekly_deaths_location_cause_and_excess_deaths_other_institution[[#This Row],[Respiratory deaths]]-weekly_deaths_location_cause_and_excess_deaths_other_institution[[#This Row],[Respiratory five year average]],"")</f>
        <v>-1</v>
      </c>
      <c r="S263" s="24">
        <v>0</v>
      </c>
      <c r="T263" s="24">
        <v>1</v>
      </c>
      <c r="U263" s="53">
        <v>3</v>
      </c>
      <c r="V263" s="24">
        <f>IFERROR(weekly_deaths_location_cause_and_excess_deaths_other_institution[[#This Row],[Other causes]]-weekly_deaths_location_cause_and_excess_deaths_other_institution[[#This Row],[Other causes five year average]],"")</f>
        <v>-2</v>
      </c>
    </row>
    <row r="264" spans="1:22" x14ac:dyDescent="0.35">
      <c r="A264" s="14">
        <v>2022</v>
      </c>
      <c r="B264" s="14">
        <v>38</v>
      </c>
      <c r="C264" s="15">
        <v>44823</v>
      </c>
      <c r="D264" s="57">
        <v>7</v>
      </c>
      <c r="E264" s="53">
        <v>5</v>
      </c>
      <c r="F264" s="53">
        <f>IFERROR(weekly_deaths_location_cause_and_excess_deaths_other_institution[[#This Row],[All causes]]-weekly_deaths_location_cause_and_excess_deaths_other_institution[[#This Row],[All causes five year average]],"")</f>
        <v>2</v>
      </c>
      <c r="G264" s="53">
        <v>3</v>
      </c>
      <c r="H264" s="53">
        <v>3</v>
      </c>
      <c r="I264" s="53">
        <f>IFERROR(weekly_deaths_location_cause_and_excess_deaths_other_institution[[#This Row],[Cancer deaths]]-weekly_deaths_location_cause_and_excess_deaths_other_institution[[#This Row],[Cancer five year average]],"")</f>
        <v>0</v>
      </c>
      <c r="J264" s="53">
        <v>1</v>
      </c>
      <c r="K264" s="53">
        <v>1</v>
      </c>
      <c r="L264" s="53">
        <f>IFERROR(weekly_deaths_location_cause_and_excess_deaths_other_institution[[#This Row],[Dementia / Alzhemier''s deaths]]-weekly_deaths_location_cause_and_excess_deaths_other_institution[[#This Row],[Dementia / Alzheimer''s five year average]],"")</f>
        <v>0</v>
      </c>
      <c r="M264" s="24">
        <v>2</v>
      </c>
      <c r="N264" s="24">
        <v>2</v>
      </c>
      <c r="O264" s="24">
        <f>IFERROR(weekly_deaths_location_cause_and_excess_deaths_other_institution[[#This Row],[Circulatory deaths]]-weekly_deaths_location_cause_and_excess_deaths_other_institution[[#This Row],[Circulatory five year average]],"")</f>
        <v>0</v>
      </c>
      <c r="P264" s="24">
        <v>0</v>
      </c>
      <c r="Q264" s="24">
        <v>1</v>
      </c>
      <c r="R264" s="24">
        <f>IFERROR(weekly_deaths_location_cause_and_excess_deaths_other_institution[[#This Row],[Respiratory deaths]]-weekly_deaths_location_cause_and_excess_deaths_other_institution[[#This Row],[Respiratory five year average]],"")</f>
        <v>-1</v>
      </c>
      <c r="S264" s="24">
        <v>0</v>
      </c>
      <c r="T264" s="24">
        <v>1</v>
      </c>
      <c r="U264" s="53">
        <v>1</v>
      </c>
      <c r="V264" s="24">
        <f>IFERROR(weekly_deaths_location_cause_and_excess_deaths_other_institution[[#This Row],[Other causes]]-weekly_deaths_location_cause_and_excess_deaths_other_institution[[#This Row],[Other causes five year average]],"")</f>
        <v>0</v>
      </c>
    </row>
    <row r="265" spans="1:22" x14ac:dyDescent="0.35">
      <c r="A265" s="14">
        <v>2022</v>
      </c>
      <c r="B265" s="14">
        <v>39</v>
      </c>
      <c r="C265" s="15">
        <v>44830</v>
      </c>
      <c r="D265" s="57">
        <v>9</v>
      </c>
      <c r="E265" s="53">
        <v>5</v>
      </c>
      <c r="F265" s="53">
        <f>IFERROR(weekly_deaths_location_cause_and_excess_deaths_other_institution[[#This Row],[All causes]]-weekly_deaths_location_cause_and_excess_deaths_other_institution[[#This Row],[All causes five year average]],"")</f>
        <v>4</v>
      </c>
      <c r="G265" s="53">
        <v>4</v>
      </c>
      <c r="H265" s="53">
        <v>2</v>
      </c>
      <c r="I265" s="53">
        <f>IFERROR(weekly_deaths_location_cause_and_excess_deaths_other_institution[[#This Row],[Cancer deaths]]-weekly_deaths_location_cause_and_excess_deaths_other_institution[[#This Row],[Cancer five year average]],"")</f>
        <v>2</v>
      </c>
      <c r="J265" s="53">
        <v>1</v>
      </c>
      <c r="K265" s="53">
        <v>2</v>
      </c>
      <c r="L265" s="53">
        <f>IFERROR(weekly_deaths_location_cause_and_excess_deaths_other_institution[[#This Row],[Dementia / Alzhemier''s deaths]]-weekly_deaths_location_cause_and_excess_deaths_other_institution[[#This Row],[Dementia / Alzheimer''s five year average]],"")</f>
        <v>-1</v>
      </c>
      <c r="M265" s="24">
        <v>1</v>
      </c>
      <c r="N265" s="24">
        <v>1</v>
      </c>
      <c r="O265" s="24">
        <f>IFERROR(weekly_deaths_location_cause_and_excess_deaths_other_institution[[#This Row],[Circulatory deaths]]-weekly_deaths_location_cause_and_excess_deaths_other_institution[[#This Row],[Circulatory five year average]],"")</f>
        <v>0</v>
      </c>
      <c r="P265" s="24">
        <v>0</v>
      </c>
      <c r="Q265" s="24">
        <v>2</v>
      </c>
      <c r="R265" s="24">
        <f>IFERROR(weekly_deaths_location_cause_and_excess_deaths_other_institution[[#This Row],[Respiratory deaths]]-weekly_deaths_location_cause_and_excess_deaths_other_institution[[#This Row],[Respiratory five year average]],"")</f>
        <v>-2</v>
      </c>
      <c r="S265" s="24">
        <v>0</v>
      </c>
      <c r="T265" s="24">
        <v>3</v>
      </c>
      <c r="U265" s="53">
        <v>2</v>
      </c>
      <c r="V265" s="24">
        <f>IFERROR(weekly_deaths_location_cause_and_excess_deaths_other_institution[[#This Row],[Other causes]]-weekly_deaths_location_cause_and_excess_deaths_other_institution[[#This Row],[Other causes five year average]],"")</f>
        <v>1</v>
      </c>
    </row>
    <row r="266" spans="1:22" x14ac:dyDescent="0.35">
      <c r="A266" s="14">
        <v>2022</v>
      </c>
      <c r="B266" s="14">
        <v>40</v>
      </c>
      <c r="C266" s="15">
        <v>44837</v>
      </c>
      <c r="D266" s="57">
        <v>6</v>
      </c>
      <c r="E266" s="53">
        <v>4</v>
      </c>
      <c r="F266" s="53">
        <f>IFERROR(weekly_deaths_location_cause_and_excess_deaths_other_institution[[#This Row],[All causes]]-weekly_deaths_location_cause_and_excess_deaths_other_institution[[#This Row],[All causes five year average]],"")</f>
        <v>2</v>
      </c>
      <c r="G266" s="53">
        <v>1</v>
      </c>
      <c r="H266" s="53">
        <v>2</v>
      </c>
      <c r="I266" s="53">
        <f>IFERROR(weekly_deaths_location_cause_and_excess_deaths_other_institution[[#This Row],[Cancer deaths]]-weekly_deaths_location_cause_and_excess_deaths_other_institution[[#This Row],[Cancer five year average]],"")</f>
        <v>-1</v>
      </c>
      <c r="J266" s="53">
        <v>1</v>
      </c>
      <c r="K266" s="53">
        <v>1</v>
      </c>
      <c r="L266" s="53">
        <f>IFERROR(weekly_deaths_location_cause_and_excess_deaths_other_institution[[#This Row],[Dementia / Alzhemier''s deaths]]-weekly_deaths_location_cause_and_excess_deaths_other_institution[[#This Row],[Dementia / Alzheimer''s five year average]],"")</f>
        <v>0</v>
      </c>
      <c r="M266" s="24">
        <v>2</v>
      </c>
      <c r="N266" s="24">
        <v>1</v>
      </c>
      <c r="O266" s="24">
        <f>IFERROR(weekly_deaths_location_cause_and_excess_deaths_other_institution[[#This Row],[Circulatory deaths]]-weekly_deaths_location_cause_and_excess_deaths_other_institution[[#This Row],[Circulatory five year average]],"")</f>
        <v>1</v>
      </c>
      <c r="P266" s="24">
        <v>1</v>
      </c>
      <c r="Q266" s="24">
        <v>0</v>
      </c>
      <c r="R266" s="24">
        <f>IFERROR(weekly_deaths_location_cause_and_excess_deaths_other_institution[[#This Row],[Respiratory deaths]]-weekly_deaths_location_cause_and_excess_deaths_other_institution[[#This Row],[Respiratory five year average]],"")</f>
        <v>1</v>
      </c>
      <c r="S266" s="24">
        <v>0</v>
      </c>
      <c r="T266" s="24">
        <v>1</v>
      </c>
      <c r="U266" s="53">
        <v>2</v>
      </c>
      <c r="V266" s="24">
        <f>IFERROR(weekly_deaths_location_cause_and_excess_deaths_other_institution[[#This Row],[Other causes]]-weekly_deaths_location_cause_and_excess_deaths_other_institution[[#This Row],[Other causes five year average]],"")</f>
        <v>-1</v>
      </c>
    </row>
    <row r="267" spans="1:22" x14ac:dyDescent="0.35">
      <c r="A267" s="14">
        <v>2022</v>
      </c>
      <c r="B267" s="14">
        <v>41</v>
      </c>
      <c r="C267" s="15">
        <v>44844</v>
      </c>
      <c r="D267" s="57">
        <v>5</v>
      </c>
      <c r="E267" s="53">
        <v>5</v>
      </c>
      <c r="F267" s="53">
        <f>IFERROR(weekly_deaths_location_cause_and_excess_deaths_other_institution[[#This Row],[All causes]]-weekly_deaths_location_cause_and_excess_deaths_other_institution[[#This Row],[All causes five year average]],"")</f>
        <v>0</v>
      </c>
      <c r="G267" s="53">
        <v>1</v>
      </c>
      <c r="H267" s="53">
        <v>2</v>
      </c>
      <c r="I267" s="53">
        <f>IFERROR(weekly_deaths_location_cause_and_excess_deaths_other_institution[[#This Row],[Cancer deaths]]-weekly_deaths_location_cause_and_excess_deaths_other_institution[[#This Row],[Cancer five year average]],"")</f>
        <v>-1</v>
      </c>
      <c r="J267" s="53">
        <v>1</v>
      </c>
      <c r="K267" s="53">
        <v>2</v>
      </c>
      <c r="L267" s="53">
        <f>IFERROR(weekly_deaths_location_cause_and_excess_deaths_other_institution[[#This Row],[Dementia / Alzhemier''s deaths]]-weekly_deaths_location_cause_and_excess_deaths_other_institution[[#This Row],[Dementia / Alzheimer''s five year average]],"")</f>
        <v>-1</v>
      </c>
      <c r="M267" s="24">
        <v>1</v>
      </c>
      <c r="N267" s="24">
        <v>2</v>
      </c>
      <c r="O267" s="24">
        <f>IFERROR(weekly_deaths_location_cause_and_excess_deaths_other_institution[[#This Row],[Circulatory deaths]]-weekly_deaths_location_cause_and_excess_deaths_other_institution[[#This Row],[Circulatory five year average]],"")</f>
        <v>-1</v>
      </c>
      <c r="P267" s="24">
        <v>0</v>
      </c>
      <c r="Q267" s="24">
        <v>1</v>
      </c>
      <c r="R267" s="24">
        <f>IFERROR(weekly_deaths_location_cause_and_excess_deaths_other_institution[[#This Row],[Respiratory deaths]]-weekly_deaths_location_cause_and_excess_deaths_other_institution[[#This Row],[Respiratory five year average]],"")</f>
        <v>-1</v>
      </c>
      <c r="S267" s="24">
        <v>0</v>
      </c>
      <c r="T267" s="24">
        <v>2</v>
      </c>
      <c r="U267" s="53">
        <v>2</v>
      </c>
      <c r="V267" s="24">
        <f>IFERROR(weekly_deaths_location_cause_and_excess_deaths_other_institution[[#This Row],[Other causes]]-weekly_deaths_location_cause_and_excess_deaths_other_institution[[#This Row],[Other causes five year average]],"")</f>
        <v>0</v>
      </c>
    </row>
    <row r="268" spans="1:22" x14ac:dyDescent="0.35">
      <c r="A268" s="14">
        <v>2022</v>
      </c>
      <c r="B268" s="14">
        <v>42</v>
      </c>
      <c r="C268" s="15">
        <v>44851</v>
      </c>
      <c r="D268" s="57">
        <v>5</v>
      </c>
      <c r="E268" s="53">
        <v>5</v>
      </c>
      <c r="F268" s="53">
        <f>IFERROR(weekly_deaths_location_cause_and_excess_deaths_other_institution[[#This Row],[All causes]]-weekly_deaths_location_cause_and_excess_deaths_other_institution[[#This Row],[All causes five year average]],"")</f>
        <v>0</v>
      </c>
      <c r="G268" s="53">
        <v>3</v>
      </c>
      <c r="H268" s="53">
        <v>3</v>
      </c>
      <c r="I268" s="53">
        <f>IFERROR(weekly_deaths_location_cause_and_excess_deaths_other_institution[[#This Row],[Cancer deaths]]-weekly_deaths_location_cause_and_excess_deaths_other_institution[[#This Row],[Cancer five year average]],"")</f>
        <v>0</v>
      </c>
      <c r="J268" s="53">
        <v>2</v>
      </c>
      <c r="K268" s="53">
        <v>1</v>
      </c>
      <c r="L268" s="53">
        <f>IFERROR(weekly_deaths_location_cause_and_excess_deaths_other_institution[[#This Row],[Dementia / Alzhemier''s deaths]]-weekly_deaths_location_cause_and_excess_deaths_other_institution[[#This Row],[Dementia / Alzheimer''s five year average]],"")</f>
        <v>1</v>
      </c>
      <c r="M268" s="24">
        <v>0</v>
      </c>
      <c r="N268" s="24">
        <v>1</v>
      </c>
      <c r="O268" s="24">
        <f>IFERROR(weekly_deaths_location_cause_and_excess_deaths_other_institution[[#This Row],[Circulatory deaths]]-weekly_deaths_location_cause_and_excess_deaths_other_institution[[#This Row],[Circulatory five year average]],"")</f>
        <v>-1</v>
      </c>
      <c r="P268" s="24">
        <v>0</v>
      </c>
      <c r="Q268" s="24">
        <v>1</v>
      </c>
      <c r="R268" s="24">
        <f>IFERROR(weekly_deaths_location_cause_and_excess_deaths_other_institution[[#This Row],[Respiratory deaths]]-weekly_deaths_location_cause_and_excess_deaths_other_institution[[#This Row],[Respiratory five year average]],"")</f>
        <v>-1</v>
      </c>
      <c r="S268" s="24">
        <v>0</v>
      </c>
      <c r="T268" s="24">
        <v>0</v>
      </c>
      <c r="U268" s="53">
        <v>2</v>
      </c>
      <c r="V268" s="24">
        <f>IFERROR(weekly_deaths_location_cause_and_excess_deaths_other_institution[[#This Row],[Other causes]]-weekly_deaths_location_cause_and_excess_deaths_other_institution[[#This Row],[Other causes five year average]],"")</f>
        <v>-2</v>
      </c>
    </row>
    <row r="269" spans="1:22" x14ac:dyDescent="0.35">
      <c r="A269" s="14">
        <v>2022</v>
      </c>
      <c r="B269" s="14">
        <v>43</v>
      </c>
      <c r="C269" s="15">
        <v>44858</v>
      </c>
      <c r="D269" s="57">
        <v>5</v>
      </c>
      <c r="E269" s="53">
        <v>6</v>
      </c>
      <c r="F269" s="53">
        <f>IFERROR(weekly_deaths_location_cause_and_excess_deaths_other_institution[[#This Row],[All causes]]-weekly_deaths_location_cause_and_excess_deaths_other_institution[[#This Row],[All causes five year average]],"")</f>
        <v>-1</v>
      </c>
      <c r="G269" s="53">
        <v>3</v>
      </c>
      <c r="H269" s="53">
        <v>3</v>
      </c>
      <c r="I269" s="53">
        <f>IFERROR(weekly_deaths_location_cause_and_excess_deaths_other_institution[[#This Row],[Cancer deaths]]-weekly_deaths_location_cause_and_excess_deaths_other_institution[[#This Row],[Cancer five year average]],"")</f>
        <v>0</v>
      </c>
      <c r="J269" s="53">
        <v>1</v>
      </c>
      <c r="K269" s="53">
        <v>1</v>
      </c>
      <c r="L269" s="53">
        <f>IFERROR(weekly_deaths_location_cause_and_excess_deaths_other_institution[[#This Row],[Dementia / Alzhemier''s deaths]]-weekly_deaths_location_cause_and_excess_deaths_other_institution[[#This Row],[Dementia / Alzheimer''s five year average]],"")</f>
        <v>0</v>
      </c>
      <c r="M269" s="24">
        <v>0</v>
      </c>
      <c r="N269" s="24">
        <v>1</v>
      </c>
      <c r="O269" s="24">
        <f>IFERROR(weekly_deaths_location_cause_and_excess_deaths_other_institution[[#This Row],[Circulatory deaths]]-weekly_deaths_location_cause_and_excess_deaths_other_institution[[#This Row],[Circulatory five year average]],"")</f>
        <v>-1</v>
      </c>
      <c r="P269" s="24">
        <v>0</v>
      </c>
      <c r="Q269" s="24">
        <v>0</v>
      </c>
      <c r="R269" s="24">
        <f>IFERROR(weekly_deaths_location_cause_and_excess_deaths_other_institution[[#This Row],[Respiratory deaths]]-weekly_deaths_location_cause_and_excess_deaths_other_institution[[#This Row],[Respiratory five year average]],"")</f>
        <v>0</v>
      </c>
      <c r="S269" s="24">
        <v>0</v>
      </c>
      <c r="T269" s="24">
        <v>1</v>
      </c>
      <c r="U269" s="53">
        <v>1</v>
      </c>
      <c r="V269" s="24">
        <f>IFERROR(weekly_deaths_location_cause_and_excess_deaths_other_institution[[#This Row],[Other causes]]-weekly_deaths_location_cause_and_excess_deaths_other_institution[[#This Row],[Other causes five year average]],"")</f>
        <v>0</v>
      </c>
    </row>
    <row r="270" spans="1:22" x14ac:dyDescent="0.35">
      <c r="A270" s="14">
        <v>2022</v>
      </c>
      <c r="B270" s="14">
        <v>44</v>
      </c>
      <c r="C270" s="15">
        <v>44865</v>
      </c>
      <c r="D270" s="57">
        <v>4</v>
      </c>
      <c r="E270" s="53">
        <v>6</v>
      </c>
      <c r="F270" s="53">
        <f>IFERROR(weekly_deaths_location_cause_and_excess_deaths_other_institution[[#This Row],[All causes]]-weekly_deaths_location_cause_and_excess_deaths_other_institution[[#This Row],[All causes five year average]],"")</f>
        <v>-2</v>
      </c>
      <c r="G270" s="53">
        <v>3</v>
      </c>
      <c r="H270" s="53">
        <v>3</v>
      </c>
      <c r="I270" s="53">
        <f>IFERROR(weekly_deaths_location_cause_and_excess_deaths_other_institution[[#This Row],[Cancer deaths]]-weekly_deaths_location_cause_and_excess_deaths_other_institution[[#This Row],[Cancer five year average]],"")</f>
        <v>0</v>
      </c>
      <c r="J270" s="53">
        <v>0</v>
      </c>
      <c r="K270" s="53">
        <v>2</v>
      </c>
      <c r="L270" s="53">
        <f>IFERROR(weekly_deaths_location_cause_and_excess_deaths_other_institution[[#This Row],[Dementia / Alzhemier''s deaths]]-weekly_deaths_location_cause_and_excess_deaths_other_institution[[#This Row],[Dementia / Alzheimer''s five year average]],"")</f>
        <v>-2</v>
      </c>
      <c r="M270" s="24">
        <v>1</v>
      </c>
      <c r="N270" s="24">
        <v>1</v>
      </c>
      <c r="O270" s="24">
        <f>IFERROR(weekly_deaths_location_cause_and_excess_deaths_other_institution[[#This Row],[Circulatory deaths]]-weekly_deaths_location_cause_and_excess_deaths_other_institution[[#This Row],[Circulatory five year average]],"")</f>
        <v>0</v>
      </c>
      <c r="P270" s="24">
        <v>0</v>
      </c>
      <c r="Q270" s="24">
        <v>2</v>
      </c>
      <c r="R270" s="24">
        <f>IFERROR(weekly_deaths_location_cause_and_excess_deaths_other_institution[[#This Row],[Respiratory deaths]]-weekly_deaths_location_cause_and_excess_deaths_other_institution[[#This Row],[Respiratory five year average]],"")</f>
        <v>-2</v>
      </c>
      <c r="S270" s="24">
        <v>0</v>
      </c>
      <c r="T270" s="24">
        <v>0</v>
      </c>
      <c r="U270" s="53">
        <v>2</v>
      </c>
      <c r="V270" s="24">
        <f>IFERROR(weekly_deaths_location_cause_and_excess_deaths_other_institution[[#This Row],[Other causes]]-weekly_deaths_location_cause_and_excess_deaths_other_institution[[#This Row],[Other causes five year average]],"")</f>
        <v>-2</v>
      </c>
    </row>
    <row r="271" spans="1:22" x14ac:dyDescent="0.35">
      <c r="A271" s="14">
        <v>2022</v>
      </c>
      <c r="B271" s="14">
        <v>45</v>
      </c>
      <c r="C271" s="15">
        <v>44872</v>
      </c>
      <c r="D271" s="57">
        <v>8</v>
      </c>
      <c r="E271" s="53">
        <v>6</v>
      </c>
      <c r="F271" s="53">
        <f>IFERROR(weekly_deaths_location_cause_and_excess_deaths_other_institution[[#This Row],[All causes]]-weekly_deaths_location_cause_and_excess_deaths_other_institution[[#This Row],[All causes five year average]],"")</f>
        <v>2</v>
      </c>
      <c r="G271" s="53">
        <v>4</v>
      </c>
      <c r="H271" s="53">
        <v>2</v>
      </c>
      <c r="I271" s="53">
        <f>IFERROR(weekly_deaths_location_cause_and_excess_deaths_other_institution[[#This Row],[Cancer deaths]]-weekly_deaths_location_cause_and_excess_deaths_other_institution[[#This Row],[Cancer five year average]],"")</f>
        <v>2</v>
      </c>
      <c r="J271" s="53">
        <v>1</v>
      </c>
      <c r="K271" s="53">
        <v>2</v>
      </c>
      <c r="L271" s="53">
        <f>IFERROR(weekly_deaths_location_cause_and_excess_deaths_other_institution[[#This Row],[Dementia / Alzhemier''s deaths]]-weekly_deaths_location_cause_and_excess_deaths_other_institution[[#This Row],[Dementia / Alzheimer''s five year average]],"")</f>
        <v>-1</v>
      </c>
      <c r="M271" s="24">
        <v>3</v>
      </c>
      <c r="N271" s="24">
        <v>2</v>
      </c>
      <c r="O271" s="24">
        <f>IFERROR(weekly_deaths_location_cause_and_excess_deaths_other_institution[[#This Row],[Circulatory deaths]]-weekly_deaths_location_cause_and_excess_deaths_other_institution[[#This Row],[Circulatory five year average]],"")</f>
        <v>1</v>
      </c>
      <c r="P271" s="24">
        <v>0</v>
      </c>
      <c r="Q271" s="24">
        <v>1</v>
      </c>
      <c r="R271" s="24">
        <f>IFERROR(weekly_deaths_location_cause_and_excess_deaths_other_institution[[#This Row],[Respiratory deaths]]-weekly_deaths_location_cause_and_excess_deaths_other_institution[[#This Row],[Respiratory five year average]],"")</f>
        <v>-1</v>
      </c>
      <c r="S271" s="24">
        <v>0</v>
      </c>
      <c r="T271" s="24">
        <v>0</v>
      </c>
      <c r="U271" s="53">
        <v>2</v>
      </c>
      <c r="V271" s="24">
        <f>IFERROR(weekly_deaths_location_cause_and_excess_deaths_other_institution[[#This Row],[Other causes]]-weekly_deaths_location_cause_and_excess_deaths_other_institution[[#This Row],[Other causes five year average]],"")</f>
        <v>-2</v>
      </c>
    </row>
    <row r="272" spans="1:22" x14ac:dyDescent="0.35">
      <c r="A272" s="14">
        <v>2022</v>
      </c>
      <c r="B272" s="14">
        <v>46</v>
      </c>
      <c r="C272" s="15">
        <v>44879</v>
      </c>
      <c r="D272" s="57">
        <v>7</v>
      </c>
      <c r="E272" s="53">
        <v>9</v>
      </c>
      <c r="F272" s="53">
        <f>IFERROR(weekly_deaths_location_cause_and_excess_deaths_other_institution[[#This Row],[All causes]]-weekly_deaths_location_cause_and_excess_deaths_other_institution[[#This Row],[All causes five year average]],"")</f>
        <v>-2</v>
      </c>
      <c r="G272" s="53">
        <v>4</v>
      </c>
      <c r="H272" s="53">
        <v>3</v>
      </c>
      <c r="I272" s="53">
        <f>IFERROR(weekly_deaths_location_cause_and_excess_deaths_other_institution[[#This Row],[Cancer deaths]]-weekly_deaths_location_cause_and_excess_deaths_other_institution[[#This Row],[Cancer five year average]],"")</f>
        <v>1</v>
      </c>
      <c r="J272" s="53">
        <v>1</v>
      </c>
      <c r="K272" s="53">
        <v>2</v>
      </c>
      <c r="L272" s="53">
        <f>IFERROR(weekly_deaths_location_cause_and_excess_deaths_other_institution[[#This Row],[Dementia / Alzhemier''s deaths]]-weekly_deaths_location_cause_and_excess_deaths_other_institution[[#This Row],[Dementia / Alzheimer''s five year average]],"")</f>
        <v>-1</v>
      </c>
      <c r="M272" s="24">
        <v>1</v>
      </c>
      <c r="N272" s="24">
        <v>2</v>
      </c>
      <c r="O272" s="24">
        <f>IFERROR(weekly_deaths_location_cause_and_excess_deaths_other_institution[[#This Row],[Circulatory deaths]]-weekly_deaths_location_cause_and_excess_deaths_other_institution[[#This Row],[Circulatory five year average]],"")</f>
        <v>-1</v>
      </c>
      <c r="P272" s="24">
        <v>1</v>
      </c>
      <c r="Q272" s="24">
        <v>3</v>
      </c>
      <c r="R272" s="24">
        <f>IFERROR(weekly_deaths_location_cause_and_excess_deaths_other_institution[[#This Row],[Respiratory deaths]]-weekly_deaths_location_cause_and_excess_deaths_other_institution[[#This Row],[Respiratory five year average]],"")</f>
        <v>-2</v>
      </c>
      <c r="S272" s="24">
        <v>0</v>
      </c>
      <c r="T272" s="24">
        <v>0</v>
      </c>
      <c r="U272" s="53">
        <v>2</v>
      </c>
      <c r="V272" s="24">
        <f>IFERROR(weekly_deaths_location_cause_and_excess_deaths_other_institution[[#This Row],[Other causes]]-weekly_deaths_location_cause_and_excess_deaths_other_institution[[#This Row],[Other causes five year average]],"")</f>
        <v>-2</v>
      </c>
    </row>
    <row r="273" spans="1:22" x14ac:dyDescent="0.35">
      <c r="A273" s="14">
        <v>2022</v>
      </c>
      <c r="B273" s="14">
        <v>47</v>
      </c>
      <c r="C273" s="15">
        <v>44886</v>
      </c>
      <c r="D273" s="57">
        <v>9</v>
      </c>
      <c r="E273" s="53">
        <v>7</v>
      </c>
      <c r="F273" s="53">
        <f>IFERROR(weekly_deaths_location_cause_and_excess_deaths_other_institution[[#This Row],[All causes]]-weekly_deaths_location_cause_and_excess_deaths_other_institution[[#This Row],[All causes five year average]],"")</f>
        <v>2</v>
      </c>
      <c r="G273" s="53">
        <v>1</v>
      </c>
      <c r="H273" s="53">
        <v>2</v>
      </c>
      <c r="I273" s="53">
        <f>IFERROR(weekly_deaths_location_cause_and_excess_deaths_other_institution[[#This Row],[Cancer deaths]]-weekly_deaths_location_cause_and_excess_deaths_other_institution[[#This Row],[Cancer five year average]],"")</f>
        <v>-1</v>
      </c>
      <c r="J273" s="53">
        <v>2</v>
      </c>
      <c r="K273" s="53">
        <v>2</v>
      </c>
      <c r="L273" s="53">
        <f>IFERROR(weekly_deaths_location_cause_and_excess_deaths_other_institution[[#This Row],[Dementia / Alzhemier''s deaths]]-weekly_deaths_location_cause_and_excess_deaths_other_institution[[#This Row],[Dementia / Alzheimer''s five year average]],"")</f>
        <v>0</v>
      </c>
      <c r="M273" s="24">
        <v>2</v>
      </c>
      <c r="N273" s="24">
        <v>1</v>
      </c>
      <c r="O273" s="24">
        <f>IFERROR(weekly_deaths_location_cause_and_excess_deaths_other_institution[[#This Row],[Circulatory deaths]]-weekly_deaths_location_cause_and_excess_deaths_other_institution[[#This Row],[Circulatory five year average]],"")</f>
        <v>1</v>
      </c>
      <c r="P273" s="24">
        <v>2</v>
      </c>
      <c r="Q273" s="24">
        <v>1</v>
      </c>
      <c r="R273" s="24">
        <f>IFERROR(weekly_deaths_location_cause_and_excess_deaths_other_institution[[#This Row],[Respiratory deaths]]-weekly_deaths_location_cause_and_excess_deaths_other_institution[[#This Row],[Respiratory five year average]],"")</f>
        <v>1</v>
      </c>
      <c r="S273" s="24">
        <v>0</v>
      </c>
      <c r="T273" s="24">
        <v>2</v>
      </c>
      <c r="U273" s="53">
        <v>2</v>
      </c>
      <c r="V273" s="24">
        <f>IFERROR(weekly_deaths_location_cause_and_excess_deaths_other_institution[[#This Row],[Other causes]]-weekly_deaths_location_cause_and_excess_deaths_other_institution[[#This Row],[Other causes five year average]],"")</f>
        <v>0</v>
      </c>
    </row>
    <row r="274" spans="1:22" x14ac:dyDescent="0.35">
      <c r="A274" s="14">
        <v>2022</v>
      </c>
      <c r="B274" s="14">
        <v>48</v>
      </c>
      <c r="C274" s="15">
        <v>44893</v>
      </c>
      <c r="D274" s="57">
        <v>8</v>
      </c>
      <c r="E274" s="53">
        <v>5</v>
      </c>
      <c r="F274" s="53">
        <f>IFERROR(weekly_deaths_location_cause_and_excess_deaths_other_institution[[#This Row],[All causes]]-weekly_deaths_location_cause_and_excess_deaths_other_institution[[#This Row],[All causes five year average]],"")</f>
        <v>3</v>
      </c>
      <c r="G274" s="53">
        <v>2</v>
      </c>
      <c r="H274" s="53">
        <v>2</v>
      </c>
      <c r="I274" s="53">
        <f>IFERROR(weekly_deaths_location_cause_and_excess_deaths_other_institution[[#This Row],[Cancer deaths]]-weekly_deaths_location_cause_and_excess_deaths_other_institution[[#This Row],[Cancer five year average]],"")</f>
        <v>0</v>
      </c>
      <c r="J274" s="53">
        <v>0</v>
      </c>
      <c r="K274" s="53">
        <v>2</v>
      </c>
      <c r="L274" s="53">
        <f>IFERROR(weekly_deaths_location_cause_and_excess_deaths_other_institution[[#This Row],[Dementia / Alzhemier''s deaths]]-weekly_deaths_location_cause_and_excess_deaths_other_institution[[#This Row],[Dementia / Alzheimer''s five year average]],"")</f>
        <v>-2</v>
      </c>
      <c r="M274" s="24">
        <v>3</v>
      </c>
      <c r="N274" s="24">
        <v>1</v>
      </c>
      <c r="O274" s="24">
        <f>IFERROR(weekly_deaths_location_cause_and_excess_deaths_other_institution[[#This Row],[Circulatory deaths]]-weekly_deaths_location_cause_and_excess_deaths_other_institution[[#This Row],[Circulatory five year average]],"")</f>
        <v>2</v>
      </c>
      <c r="P274" s="24">
        <v>1</v>
      </c>
      <c r="Q274" s="24">
        <v>1</v>
      </c>
      <c r="R274" s="24">
        <f>IFERROR(weekly_deaths_location_cause_and_excess_deaths_other_institution[[#This Row],[Respiratory deaths]]-weekly_deaths_location_cause_and_excess_deaths_other_institution[[#This Row],[Respiratory five year average]],"")</f>
        <v>0</v>
      </c>
      <c r="S274" s="24">
        <v>0</v>
      </c>
      <c r="T274" s="24">
        <v>2</v>
      </c>
      <c r="U274" s="53">
        <v>2</v>
      </c>
      <c r="V274" s="24">
        <f>IFERROR(weekly_deaths_location_cause_and_excess_deaths_other_institution[[#This Row],[Other causes]]-weekly_deaths_location_cause_and_excess_deaths_other_institution[[#This Row],[Other causes five year average]],"")</f>
        <v>0</v>
      </c>
    </row>
    <row r="275" spans="1:22" x14ac:dyDescent="0.35">
      <c r="A275" s="14">
        <v>2022</v>
      </c>
      <c r="B275" s="14">
        <v>49</v>
      </c>
      <c r="C275" s="15">
        <v>44900</v>
      </c>
      <c r="D275" s="57">
        <v>3</v>
      </c>
      <c r="E275" s="53">
        <v>7</v>
      </c>
      <c r="F275" s="53">
        <f>IFERROR(weekly_deaths_location_cause_and_excess_deaths_other_institution[[#This Row],[All causes]]-weekly_deaths_location_cause_and_excess_deaths_other_institution[[#This Row],[All causes five year average]],"")</f>
        <v>-4</v>
      </c>
      <c r="G275" s="53">
        <v>0</v>
      </c>
      <c r="H275" s="53">
        <v>3</v>
      </c>
      <c r="I275" s="53">
        <f>IFERROR(weekly_deaths_location_cause_and_excess_deaths_other_institution[[#This Row],[Cancer deaths]]-weekly_deaths_location_cause_and_excess_deaths_other_institution[[#This Row],[Cancer five year average]],"")</f>
        <v>-3</v>
      </c>
      <c r="J275" s="53">
        <v>1</v>
      </c>
      <c r="K275" s="53">
        <v>2</v>
      </c>
      <c r="L275" s="53">
        <f>IFERROR(weekly_deaths_location_cause_and_excess_deaths_other_institution[[#This Row],[Dementia / Alzhemier''s deaths]]-weekly_deaths_location_cause_and_excess_deaths_other_institution[[#This Row],[Dementia / Alzheimer''s five year average]],"")</f>
        <v>-1</v>
      </c>
      <c r="M275" s="24">
        <v>0</v>
      </c>
      <c r="N275" s="24">
        <v>2</v>
      </c>
      <c r="O275" s="24">
        <f>IFERROR(weekly_deaths_location_cause_and_excess_deaths_other_institution[[#This Row],[Circulatory deaths]]-weekly_deaths_location_cause_and_excess_deaths_other_institution[[#This Row],[Circulatory five year average]],"")</f>
        <v>-2</v>
      </c>
      <c r="P275" s="24">
        <v>0</v>
      </c>
      <c r="Q275" s="24">
        <v>0</v>
      </c>
      <c r="R275" s="24">
        <f>IFERROR(weekly_deaths_location_cause_and_excess_deaths_other_institution[[#This Row],[Respiratory deaths]]-weekly_deaths_location_cause_and_excess_deaths_other_institution[[#This Row],[Respiratory five year average]],"")</f>
        <v>0</v>
      </c>
      <c r="S275" s="24">
        <v>0</v>
      </c>
      <c r="T275" s="24">
        <v>2</v>
      </c>
      <c r="U275" s="53">
        <v>2</v>
      </c>
      <c r="V275" s="24">
        <f>IFERROR(weekly_deaths_location_cause_and_excess_deaths_other_institution[[#This Row],[Other causes]]-weekly_deaths_location_cause_and_excess_deaths_other_institution[[#This Row],[Other causes five year average]],"")</f>
        <v>0</v>
      </c>
    </row>
    <row r="276" spans="1:22" x14ac:dyDescent="0.35">
      <c r="A276" s="14">
        <v>2022</v>
      </c>
      <c r="B276" s="14">
        <v>50</v>
      </c>
      <c r="C276" s="15">
        <v>44907</v>
      </c>
      <c r="D276" s="57">
        <v>4</v>
      </c>
      <c r="E276" s="53">
        <v>7</v>
      </c>
      <c r="F276" s="53">
        <f>IFERROR(weekly_deaths_location_cause_and_excess_deaths_other_institution[[#This Row],[All causes]]-weekly_deaths_location_cause_and_excess_deaths_other_institution[[#This Row],[All causes five year average]],"")</f>
        <v>-3</v>
      </c>
      <c r="G276" s="53">
        <v>1</v>
      </c>
      <c r="H276" s="53">
        <v>3</v>
      </c>
      <c r="I276" s="53">
        <f>IFERROR(weekly_deaths_location_cause_and_excess_deaths_other_institution[[#This Row],[Cancer deaths]]-weekly_deaths_location_cause_and_excess_deaths_other_institution[[#This Row],[Cancer five year average]],"")</f>
        <v>-2</v>
      </c>
      <c r="J276" s="53">
        <v>1</v>
      </c>
      <c r="K276" s="53">
        <v>2</v>
      </c>
      <c r="L276" s="53">
        <f>IFERROR(weekly_deaths_location_cause_and_excess_deaths_other_institution[[#This Row],[Dementia / Alzhemier''s deaths]]-weekly_deaths_location_cause_and_excess_deaths_other_institution[[#This Row],[Dementia / Alzheimer''s five year average]],"")</f>
        <v>-1</v>
      </c>
      <c r="M276" s="24">
        <v>1</v>
      </c>
      <c r="N276" s="24">
        <v>2</v>
      </c>
      <c r="O276" s="24">
        <f>IFERROR(weekly_deaths_location_cause_and_excess_deaths_other_institution[[#This Row],[Circulatory deaths]]-weekly_deaths_location_cause_and_excess_deaths_other_institution[[#This Row],[Circulatory five year average]],"")</f>
        <v>-1</v>
      </c>
      <c r="P276" s="24">
        <v>1</v>
      </c>
      <c r="Q276" s="24">
        <v>1</v>
      </c>
      <c r="R276" s="24">
        <f>IFERROR(weekly_deaths_location_cause_and_excess_deaths_other_institution[[#This Row],[Respiratory deaths]]-weekly_deaths_location_cause_and_excess_deaths_other_institution[[#This Row],[Respiratory five year average]],"")</f>
        <v>0</v>
      </c>
      <c r="S276" s="24">
        <v>0</v>
      </c>
      <c r="T276" s="24">
        <v>0</v>
      </c>
      <c r="U276" s="53">
        <v>2</v>
      </c>
      <c r="V276" s="24">
        <f>IFERROR(weekly_deaths_location_cause_and_excess_deaths_other_institution[[#This Row],[Other causes]]-weekly_deaths_location_cause_and_excess_deaths_other_institution[[#This Row],[Other causes five year average]],"")</f>
        <v>-2</v>
      </c>
    </row>
    <row r="277" spans="1:22" x14ac:dyDescent="0.35">
      <c r="A277" s="14">
        <v>2022</v>
      </c>
      <c r="B277" s="14">
        <v>51</v>
      </c>
      <c r="C277" s="15">
        <v>44914</v>
      </c>
      <c r="D277" s="57">
        <v>12</v>
      </c>
      <c r="E277" s="53">
        <v>5</v>
      </c>
      <c r="F277" s="53">
        <f>IFERROR(weekly_deaths_location_cause_and_excess_deaths_other_institution[[#This Row],[All causes]]-weekly_deaths_location_cause_and_excess_deaths_other_institution[[#This Row],[All causes five year average]],"")</f>
        <v>7</v>
      </c>
      <c r="G277" s="53">
        <v>3</v>
      </c>
      <c r="H277" s="53">
        <v>2</v>
      </c>
      <c r="I277" s="53">
        <f>IFERROR(weekly_deaths_location_cause_and_excess_deaths_other_institution[[#This Row],[Cancer deaths]]-weekly_deaths_location_cause_and_excess_deaths_other_institution[[#This Row],[Cancer five year average]],"")</f>
        <v>1</v>
      </c>
      <c r="J277" s="53">
        <v>1</v>
      </c>
      <c r="K277" s="53">
        <v>1</v>
      </c>
      <c r="L277" s="53">
        <f>IFERROR(weekly_deaths_location_cause_and_excess_deaths_other_institution[[#This Row],[Dementia / Alzhemier''s deaths]]-weekly_deaths_location_cause_and_excess_deaths_other_institution[[#This Row],[Dementia / Alzheimer''s five year average]],"")</f>
        <v>0</v>
      </c>
      <c r="M277" s="24">
        <v>3</v>
      </c>
      <c r="N277" s="24">
        <v>1</v>
      </c>
      <c r="O277" s="24">
        <f>IFERROR(weekly_deaths_location_cause_and_excess_deaths_other_institution[[#This Row],[Circulatory deaths]]-weekly_deaths_location_cause_and_excess_deaths_other_institution[[#This Row],[Circulatory five year average]],"")</f>
        <v>2</v>
      </c>
      <c r="P277" s="24">
        <v>3</v>
      </c>
      <c r="Q277" s="24">
        <v>1</v>
      </c>
      <c r="R277" s="24">
        <f>IFERROR(weekly_deaths_location_cause_and_excess_deaths_other_institution[[#This Row],[Respiratory deaths]]-weekly_deaths_location_cause_and_excess_deaths_other_institution[[#This Row],[Respiratory five year average]],"")</f>
        <v>2</v>
      </c>
      <c r="S277" s="24">
        <v>0</v>
      </c>
      <c r="T277" s="24">
        <v>2</v>
      </c>
      <c r="U277" s="53">
        <v>2</v>
      </c>
      <c r="V277" s="24">
        <f>IFERROR(weekly_deaths_location_cause_and_excess_deaths_other_institution[[#This Row],[Other causes]]-weekly_deaths_location_cause_and_excess_deaths_other_institution[[#This Row],[Other causes five year average]],"")</f>
        <v>0</v>
      </c>
    </row>
    <row r="278" spans="1:22" x14ac:dyDescent="0.35">
      <c r="A278" s="14">
        <v>2022</v>
      </c>
      <c r="B278" s="14">
        <v>52</v>
      </c>
      <c r="C278" s="15">
        <v>44921</v>
      </c>
      <c r="D278" s="57">
        <v>8</v>
      </c>
      <c r="E278" s="53">
        <v>5</v>
      </c>
      <c r="F278" s="53">
        <f>IFERROR(weekly_deaths_location_cause_and_excess_deaths_other_institution[[#This Row],[All causes]]-weekly_deaths_location_cause_and_excess_deaths_other_institution[[#This Row],[All causes five year average]],"")</f>
        <v>3</v>
      </c>
      <c r="G278" s="53">
        <v>1</v>
      </c>
      <c r="H278" s="53">
        <v>2</v>
      </c>
      <c r="I278" s="53">
        <f>IFERROR(weekly_deaths_location_cause_and_excess_deaths_other_institution[[#This Row],[Cancer deaths]]-weekly_deaths_location_cause_and_excess_deaths_other_institution[[#This Row],[Cancer five year average]],"")</f>
        <v>-1</v>
      </c>
      <c r="J278" s="53">
        <v>1</v>
      </c>
      <c r="K278" s="53">
        <v>2</v>
      </c>
      <c r="L278" s="53">
        <f>IFERROR(weekly_deaths_location_cause_and_excess_deaths_other_institution[[#This Row],[Dementia / Alzhemier''s deaths]]-weekly_deaths_location_cause_and_excess_deaths_other_institution[[#This Row],[Dementia / Alzheimer''s five year average]],"")</f>
        <v>-1</v>
      </c>
      <c r="M278" s="24">
        <v>2</v>
      </c>
      <c r="N278" s="24">
        <v>1</v>
      </c>
      <c r="O278" s="24">
        <f>IFERROR(weekly_deaths_location_cause_and_excess_deaths_other_institution[[#This Row],[Circulatory deaths]]-weekly_deaths_location_cause_and_excess_deaths_other_institution[[#This Row],[Circulatory five year average]],"")</f>
        <v>1</v>
      </c>
      <c r="P278" s="24">
        <v>1</v>
      </c>
      <c r="Q278" s="24">
        <v>1</v>
      </c>
      <c r="R278" s="24">
        <f>IFERROR(weekly_deaths_location_cause_and_excess_deaths_other_institution[[#This Row],[Respiratory deaths]]-weekly_deaths_location_cause_and_excess_deaths_other_institution[[#This Row],[Respiratory five year average]],"")</f>
        <v>0</v>
      </c>
      <c r="S278" s="24">
        <v>1</v>
      </c>
      <c r="T278" s="24">
        <v>2</v>
      </c>
      <c r="U278" s="53">
        <v>2</v>
      </c>
      <c r="V278" s="24">
        <f>IFERROR(weekly_deaths_location_cause_and_excess_deaths_other_institution[[#This Row],[Other causes]]-weekly_deaths_location_cause_and_excess_deaths_other_institution[[#This Row],[Other causes five year average]],"")</f>
        <v>0</v>
      </c>
    </row>
  </sheetData>
  <hyperlinks>
    <hyperlink ref="A4" location="Contents!A1" display="Back to table of contents" xr:uid="{00000000-0004-0000-0A00-000000000000}"/>
  </hyperlinks>
  <pageMargins left="0.7" right="0.7" top="0.75" bottom="0.75" header="0.3" footer="0.3"/>
  <pageSetup paperSize="9" orientation="portrait" horizontalDpi="90" verticalDpi="90"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zoomScaleNormal="100" workbookViewId="0"/>
  </sheetViews>
  <sheetFormatPr defaultColWidth="8.6328125" defaultRowHeight="15.5" x14ac:dyDescent="0.35"/>
  <cols>
    <col min="1" max="1" width="28.90625" style="6" customWidth="1"/>
    <col min="2" max="2" width="87.453125" style="6" bestFit="1" customWidth="1"/>
    <col min="3" max="3" width="10.453125" style="6" customWidth="1"/>
    <col min="4" max="16384" width="8.6328125" style="6"/>
  </cols>
  <sheetData>
    <row r="1" spans="1:2" s="5" customFormat="1" x14ac:dyDescent="0.35">
      <c r="A1" s="4" t="s">
        <v>36</v>
      </c>
    </row>
    <row r="2" spans="1:2" s="5" customFormat="1" x14ac:dyDescent="0.35">
      <c r="A2" s="6" t="s">
        <v>46</v>
      </c>
    </row>
    <row r="3" spans="1:2" s="5" customFormat="1" x14ac:dyDescent="0.35">
      <c r="A3" s="6" t="s">
        <v>50</v>
      </c>
    </row>
    <row r="4" spans="1:2" s="5" customFormat="1" ht="24.9" customHeight="1" x14ac:dyDescent="0.35">
      <c r="A4" s="22" t="s">
        <v>48</v>
      </c>
      <c r="B4" s="22" t="s">
        <v>37</v>
      </c>
    </row>
    <row r="5" spans="1:2" ht="30.9" customHeight="1" x14ac:dyDescent="0.35">
      <c r="A5" s="37" t="s">
        <v>38</v>
      </c>
      <c r="B5" s="38" t="s">
        <v>38</v>
      </c>
    </row>
    <row r="6" spans="1:2" ht="30.9" customHeight="1" x14ac:dyDescent="0.35">
      <c r="A6" s="39">
        <v>1</v>
      </c>
      <c r="B6" s="38" t="s">
        <v>151</v>
      </c>
    </row>
    <row r="7" spans="1:2" ht="30.9" customHeight="1" x14ac:dyDescent="0.35">
      <c r="A7" s="39">
        <v>2</v>
      </c>
      <c r="B7" s="38" t="s">
        <v>152</v>
      </c>
    </row>
    <row r="8" spans="1:2" ht="30.9" customHeight="1" x14ac:dyDescent="0.35">
      <c r="A8" s="39">
        <v>3</v>
      </c>
      <c r="B8" s="38" t="s">
        <v>153</v>
      </c>
    </row>
    <row r="9" spans="1:2" ht="30.9" customHeight="1" x14ac:dyDescent="0.35">
      <c r="A9" s="39">
        <v>4</v>
      </c>
      <c r="B9" s="40" t="s">
        <v>154</v>
      </c>
    </row>
    <row r="10" spans="1:2" ht="30.9" customHeight="1" x14ac:dyDescent="0.35">
      <c r="A10" s="39">
        <v>5</v>
      </c>
      <c r="B10" s="40" t="s">
        <v>155</v>
      </c>
    </row>
    <row r="11" spans="1:2" ht="30.9" customHeight="1" x14ac:dyDescent="0.35">
      <c r="A11" s="39">
        <v>6</v>
      </c>
      <c r="B11" s="40" t="s">
        <v>156</v>
      </c>
    </row>
    <row r="12" spans="1:2" ht="30.9" customHeight="1" x14ac:dyDescent="0.35">
      <c r="A12" s="39">
        <v>7</v>
      </c>
      <c r="B12" s="40" t="s">
        <v>157</v>
      </c>
    </row>
    <row r="13" spans="1:2" ht="30.9" customHeight="1" x14ac:dyDescent="0.35">
      <c r="A13" s="39">
        <v>8</v>
      </c>
      <c r="B13" s="40" t="s">
        <v>158</v>
      </c>
    </row>
  </sheetData>
  <hyperlinks>
    <hyperlink ref="A5" location="Notes!A1" display="Notes" xr:uid="{00000000-0004-0000-0100-000000000000}"/>
    <hyperlink ref="A6" location="'1'!A1" display="'1'!A1" xr:uid="{00000000-0004-0000-0100-000001000000}"/>
    <hyperlink ref="A7" location="'2'!A1" display="'2'!A1" xr:uid="{00000000-0004-0000-0100-000002000000}"/>
    <hyperlink ref="A8" location="'3'!A1" display="'3'!A1" xr:uid="{00000000-0004-0000-0100-000003000000}"/>
    <hyperlink ref="A9" location="'4'!A1" display="'4'!A1" xr:uid="{00000000-0004-0000-0100-000004000000}"/>
    <hyperlink ref="A10" location="'5'!A1" display="'5'!A1" xr:uid="{00000000-0004-0000-0100-000005000000}"/>
    <hyperlink ref="A11" location="'6'!A1" display="'6'!A1" xr:uid="{00000000-0004-0000-0100-000006000000}"/>
    <hyperlink ref="A12" location="'7'!A1" display="'7'!A1" xr:uid="{00000000-0004-0000-0100-000007000000}"/>
    <hyperlink ref="A13" location="'8'!A1" display="'8'!A1" xr:uid="{00000000-0004-0000-0100-000008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zoomScaleNormal="100" workbookViewId="0"/>
  </sheetViews>
  <sheetFormatPr defaultColWidth="8.6328125" defaultRowHeight="15.5" x14ac:dyDescent="0.35"/>
  <cols>
    <col min="1" max="1" width="16.453125" style="28" customWidth="1"/>
    <col min="2" max="2" width="93.54296875" style="28" bestFit="1" customWidth="1"/>
    <col min="3" max="3" width="19.453125" style="28" bestFit="1" customWidth="1"/>
    <col min="4" max="4" width="28.54296875" style="6" customWidth="1"/>
    <col min="5" max="16384" width="8.6328125" style="28"/>
  </cols>
  <sheetData>
    <row r="1" spans="1:4" ht="20" x14ac:dyDescent="0.4">
      <c r="A1" s="26" t="s">
        <v>38</v>
      </c>
      <c r="B1" s="27"/>
      <c r="C1" s="27"/>
    </row>
    <row r="2" spans="1:4" ht="17.5" x14ac:dyDescent="0.35">
      <c r="A2" s="29" t="s">
        <v>44</v>
      </c>
      <c r="B2" s="27"/>
      <c r="C2" s="27"/>
    </row>
    <row r="3" spans="1:4" ht="17.5" x14ac:dyDescent="0.35">
      <c r="A3" s="29" t="s">
        <v>50</v>
      </c>
      <c r="B3" s="27"/>
      <c r="C3" s="27"/>
    </row>
    <row r="4" spans="1:4" x14ac:dyDescent="0.35">
      <c r="A4" s="30" t="s">
        <v>53</v>
      </c>
      <c r="B4" s="27"/>
      <c r="C4" s="27"/>
    </row>
    <row r="5" spans="1:4" s="29" customFormat="1" ht="24.9" customHeight="1" x14ac:dyDescent="0.35">
      <c r="A5" s="22" t="s">
        <v>39</v>
      </c>
      <c r="B5" s="22" t="s">
        <v>40</v>
      </c>
      <c r="C5" s="22" t="s">
        <v>51</v>
      </c>
      <c r="D5" s="31" t="s">
        <v>88</v>
      </c>
    </row>
    <row r="6" spans="1:4" x14ac:dyDescent="0.35">
      <c r="A6" s="5" t="s">
        <v>45</v>
      </c>
      <c r="B6" s="32" t="s">
        <v>159</v>
      </c>
      <c r="C6" s="5" t="s">
        <v>52</v>
      </c>
    </row>
    <row r="7" spans="1:4" ht="62" x14ac:dyDescent="0.35">
      <c r="A7" s="33" t="s">
        <v>87</v>
      </c>
      <c r="B7" s="36" t="s">
        <v>146</v>
      </c>
      <c r="C7" s="33" t="s">
        <v>52</v>
      </c>
      <c r="D7" s="35" t="s">
        <v>103</v>
      </c>
    </row>
    <row r="8" spans="1:4" ht="46.5" x14ac:dyDescent="0.35">
      <c r="A8" s="33" t="s">
        <v>89</v>
      </c>
      <c r="B8" s="34" t="s">
        <v>90</v>
      </c>
      <c r="C8" s="33" t="s">
        <v>52</v>
      </c>
      <c r="D8" s="35" t="s">
        <v>99</v>
      </c>
    </row>
    <row r="9" spans="1:4" ht="46.5" x14ac:dyDescent="0.35">
      <c r="A9" s="33" t="s">
        <v>91</v>
      </c>
      <c r="B9" s="34" t="s">
        <v>92</v>
      </c>
      <c r="C9" s="34" t="s">
        <v>101</v>
      </c>
      <c r="D9" s="35" t="s">
        <v>100</v>
      </c>
    </row>
    <row r="10" spans="1:4" ht="46.5" x14ac:dyDescent="0.35">
      <c r="A10" s="33" t="s">
        <v>93</v>
      </c>
      <c r="B10" s="34" t="s">
        <v>94</v>
      </c>
      <c r="C10" s="33" t="s">
        <v>52</v>
      </c>
      <c r="D10" s="35" t="s">
        <v>102</v>
      </c>
    </row>
    <row r="11" spans="1:4" ht="31" x14ac:dyDescent="0.35">
      <c r="A11" s="33" t="s">
        <v>95</v>
      </c>
      <c r="B11" s="34" t="s">
        <v>107</v>
      </c>
      <c r="C11" s="6" t="s">
        <v>111</v>
      </c>
      <c r="D11" s="35" t="s">
        <v>108</v>
      </c>
    </row>
    <row r="12" spans="1:4" ht="108.5" x14ac:dyDescent="0.35">
      <c r="A12" s="33" t="s">
        <v>96</v>
      </c>
      <c r="B12" s="36" t="s">
        <v>179</v>
      </c>
      <c r="C12" s="6" t="s">
        <v>52</v>
      </c>
      <c r="D12" s="35" t="s">
        <v>139</v>
      </c>
    </row>
    <row r="13" spans="1:4" ht="62" x14ac:dyDescent="0.35">
      <c r="A13" s="33" t="s">
        <v>97</v>
      </c>
      <c r="B13" s="34" t="s">
        <v>98</v>
      </c>
      <c r="C13" s="6" t="s">
        <v>112</v>
      </c>
      <c r="D13" s="35" t="s">
        <v>109</v>
      </c>
    </row>
    <row r="14" spans="1:4" ht="46.5" x14ac:dyDescent="0.35">
      <c r="A14" s="6" t="s">
        <v>129</v>
      </c>
      <c r="B14" s="36" t="s">
        <v>160</v>
      </c>
      <c r="C14" s="6" t="s">
        <v>52</v>
      </c>
      <c r="D14" s="35" t="s">
        <v>139</v>
      </c>
    </row>
    <row r="15" spans="1:4" x14ac:dyDescent="0.35">
      <c r="A15" s="6" t="s">
        <v>140</v>
      </c>
      <c r="B15" s="36" t="s">
        <v>141</v>
      </c>
      <c r="C15" s="6" t="s">
        <v>52</v>
      </c>
    </row>
  </sheetData>
  <hyperlinks>
    <hyperlink ref="A4" location="'Table of contents'!A1" display="Back to table of contents" xr:uid="{00000000-0004-0000-0200-000000000000}"/>
    <hyperlink ref="D7" r:id="rId1" xr:uid="{00000000-0004-0000-0200-000001000000}"/>
    <hyperlink ref="D8" r:id="rId2" display="https://www.iso.org/standard/70907.html" xr:uid="{00000000-0004-0000-0200-000002000000}"/>
    <hyperlink ref="D9" r:id="rId3" display="https://www.who.int/standards/classifications/classification-of-diseases/emergency-use-icd-codes-for-covid-19-disease-outbreak" xr:uid="{00000000-0004-0000-0200-000003000000}"/>
    <hyperlink ref="D10" r:id="rId4" xr:uid="{00000000-0004-0000-0200-000004000000}"/>
    <hyperlink ref="D11" r:id="rId5" xr:uid="{00000000-0004-0000-0200-000005000000}"/>
    <hyperlink ref="D13" r:id="rId6" xr:uid="{00000000-0004-0000-0200-000006000000}"/>
    <hyperlink ref="D12" r:id="rId7" xr:uid="{00000000-0004-0000-0200-000007000000}"/>
    <hyperlink ref="D14" r:id="rId8" xr:uid="{00000000-0004-0000-0200-000008000000}"/>
  </hyperlinks>
  <pageMargins left="0.7" right="0.7" top="0.75" bottom="0.75" header="0.3" footer="0.3"/>
  <pageSetup paperSize="9" orientation="portrait" r:id="rId9"/>
  <tableParts count="1">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68"/>
  <sheetViews>
    <sheetView zoomScaleNormal="100" workbookViewId="0"/>
  </sheetViews>
  <sheetFormatPr defaultColWidth="9.08984375" defaultRowHeight="15.5" x14ac:dyDescent="0.35"/>
  <cols>
    <col min="1" max="3" width="15.6328125" style="5" customWidth="1"/>
    <col min="4" max="12" width="9.6328125" style="5" customWidth="1"/>
    <col min="13" max="23" width="9.08984375" style="5"/>
    <col min="24" max="16384" width="9.08984375" style="11"/>
  </cols>
  <sheetData>
    <row r="1" spans="1:23" s="5" customFormat="1" x14ac:dyDescent="0.35">
      <c r="A1" s="48" t="s">
        <v>168</v>
      </c>
    </row>
    <row r="2" spans="1:23" s="5" customFormat="1" x14ac:dyDescent="0.35">
      <c r="A2" s="6" t="s">
        <v>58</v>
      </c>
    </row>
    <row r="3" spans="1:23" s="5" customFormat="1" x14ac:dyDescent="0.35">
      <c r="A3" s="6" t="s">
        <v>59</v>
      </c>
    </row>
    <row r="4" spans="1:23" s="5" customFormat="1" ht="30" customHeight="1" x14ac:dyDescent="0.35">
      <c r="A4" s="49" t="s">
        <v>53</v>
      </c>
    </row>
    <row r="5" spans="1:23" ht="42" customHeight="1" x14ac:dyDescent="0.35">
      <c r="A5" s="21" t="s">
        <v>169</v>
      </c>
      <c r="B5" s="22"/>
      <c r="E5" s="23"/>
      <c r="F5" s="23"/>
    </row>
    <row r="6" spans="1:23" ht="47.25" customHeight="1" x14ac:dyDescent="0.35">
      <c r="A6" s="46" t="s">
        <v>62</v>
      </c>
      <c r="B6" s="47" t="s">
        <v>57</v>
      </c>
      <c r="C6" s="47" t="s">
        <v>84</v>
      </c>
      <c r="D6" s="50" t="s">
        <v>60</v>
      </c>
      <c r="E6" s="45" t="s">
        <v>61</v>
      </c>
      <c r="F6" s="45" t="s">
        <v>63</v>
      </c>
      <c r="G6" s="45" t="s">
        <v>64</v>
      </c>
      <c r="H6" s="45" t="s">
        <v>126</v>
      </c>
      <c r="I6" s="45" t="s">
        <v>65</v>
      </c>
      <c r="J6" s="44" t="s">
        <v>66</v>
      </c>
      <c r="K6" s="44" t="s">
        <v>67</v>
      </c>
      <c r="L6" s="11"/>
      <c r="M6" s="11"/>
      <c r="N6" s="11"/>
      <c r="O6" s="11"/>
      <c r="P6" s="11"/>
      <c r="Q6" s="11"/>
      <c r="R6" s="11"/>
      <c r="S6" s="11"/>
      <c r="T6" s="11"/>
      <c r="U6" s="11"/>
      <c r="V6" s="11"/>
      <c r="W6" s="11"/>
    </row>
    <row r="7" spans="1:23" ht="30" customHeight="1" x14ac:dyDescent="0.35">
      <c r="A7" s="14">
        <v>2022</v>
      </c>
      <c r="B7" s="14">
        <v>1</v>
      </c>
      <c r="C7" s="15">
        <v>44564</v>
      </c>
      <c r="D7" s="51">
        <f>SUM(weekly_covid_deaths_by_age_persons[[#This Row],[&lt;1]:[85+]])</f>
        <v>73</v>
      </c>
      <c r="E7" s="2">
        <v>0</v>
      </c>
      <c r="F7" s="2">
        <v>0</v>
      </c>
      <c r="G7" s="2">
        <v>2</v>
      </c>
      <c r="H7" s="2">
        <v>11</v>
      </c>
      <c r="I7" s="2">
        <v>12</v>
      </c>
      <c r="J7" s="2">
        <v>23</v>
      </c>
      <c r="K7" s="2">
        <v>25</v>
      </c>
      <c r="L7" s="2"/>
      <c r="M7" s="11"/>
      <c r="N7" s="11"/>
      <c r="O7" s="11"/>
      <c r="P7" s="11"/>
      <c r="Q7" s="11"/>
      <c r="R7" s="11"/>
      <c r="S7" s="11"/>
      <c r="T7" s="11"/>
      <c r="U7" s="11"/>
      <c r="V7" s="11"/>
      <c r="W7" s="11"/>
    </row>
    <row r="8" spans="1:23" ht="15.9" customHeight="1" x14ac:dyDescent="0.35">
      <c r="A8" s="14">
        <v>2022</v>
      </c>
      <c r="B8" s="14">
        <v>2</v>
      </c>
      <c r="C8" s="15">
        <v>44571</v>
      </c>
      <c r="D8" s="51">
        <f>SUM(weekly_covid_deaths_by_age_persons[[#This Row],[&lt;1]:[85+]])</f>
        <v>138</v>
      </c>
      <c r="E8" s="2">
        <v>0</v>
      </c>
      <c r="F8" s="2">
        <v>0</v>
      </c>
      <c r="G8" s="2">
        <v>6</v>
      </c>
      <c r="H8" s="2">
        <v>17</v>
      </c>
      <c r="I8" s="2">
        <v>24</v>
      </c>
      <c r="J8" s="2">
        <v>29</v>
      </c>
      <c r="K8" s="2">
        <v>62</v>
      </c>
      <c r="L8" s="2"/>
      <c r="M8" s="11"/>
      <c r="N8" s="11"/>
      <c r="O8" s="11"/>
      <c r="P8" s="11"/>
      <c r="Q8" s="11"/>
      <c r="R8" s="11"/>
      <c r="S8" s="11"/>
      <c r="T8" s="11"/>
      <c r="U8" s="11"/>
      <c r="V8" s="11"/>
      <c r="W8" s="11"/>
    </row>
    <row r="9" spans="1:23" ht="15.9" customHeight="1" x14ac:dyDescent="0.35">
      <c r="A9" s="14">
        <v>2022</v>
      </c>
      <c r="B9" s="14">
        <v>3</v>
      </c>
      <c r="C9" s="15">
        <v>44578</v>
      </c>
      <c r="D9" s="51">
        <f>SUM(weekly_covid_deaths_by_age_persons[[#This Row],[&lt;1]:[85+]])</f>
        <v>146</v>
      </c>
      <c r="E9" s="2">
        <v>0</v>
      </c>
      <c r="F9" s="2">
        <v>0</v>
      </c>
      <c r="G9" s="2">
        <v>1</v>
      </c>
      <c r="H9" s="2">
        <v>15</v>
      </c>
      <c r="I9" s="2">
        <v>18</v>
      </c>
      <c r="J9" s="2">
        <v>36</v>
      </c>
      <c r="K9" s="2">
        <v>76</v>
      </c>
      <c r="L9" s="2"/>
      <c r="M9" s="11"/>
      <c r="N9" s="11"/>
      <c r="O9" s="11"/>
      <c r="P9" s="11"/>
      <c r="Q9" s="11"/>
      <c r="R9" s="11"/>
      <c r="S9" s="11"/>
      <c r="T9" s="11"/>
      <c r="U9" s="11"/>
      <c r="V9" s="11"/>
      <c r="W9" s="11"/>
    </row>
    <row r="10" spans="1:23" ht="15.9" customHeight="1" x14ac:dyDescent="0.35">
      <c r="A10" s="14">
        <v>2022</v>
      </c>
      <c r="B10" s="14">
        <v>4</v>
      </c>
      <c r="C10" s="15">
        <v>44585</v>
      </c>
      <c r="D10" s="51">
        <f>SUM(weekly_covid_deaths_by_age_persons[[#This Row],[&lt;1]:[85+]])</f>
        <v>122</v>
      </c>
      <c r="E10" s="2">
        <v>0</v>
      </c>
      <c r="F10" s="2">
        <v>1</v>
      </c>
      <c r="G10" s="2">
        <v>0</v>
      </c>
      <c r="H10" s="2">
        <v>14</v>
      </c>
      <c r="I10" s="2">
        <v>22</v>
      </c>
      <c r="J10" s="2">
        <v>48</v>
      </c>
      <c r="K10" s="2">
        <v>37</v>
      </c>
      <c r="L10" s="2"/>
      <c r="M10" s="11"/>
      <c r="N10" s="11"/>
      <c r="O10" s="11"/>
      <c r="P10" s="11"/>
      <c r="Q10" s="11"/>
      <c r="R10" s="11"/>
      <c r="S10" s="11"/>
      <c r="T10" s="11"/>
      <c r="U10" s="11"/>
      <c r="V10" s="11"/>
      <c r="W10" s="11"/>
    </row>
    <row r="11" spans="1:23" ht="15.9" customHeight="1" x14ac:dyDescent="0.35">
      <c r="A11" s="14">
        <v>2022</v>
      </c>
      <c r="B11" s="14">
        <v>5</v>
      </c>
      <c r="C11" s="15">
        <v>44592</v>
      </c>
      <c r="D11" s="51">
        <f>SUM(weekly_covid_deaths_by_age_persons[[#This Row],[&lt;1]:[85+]])</f>
        <v>119</v>
      </c>
      <c r="E11" s="2">
        <v>0</v>
      </c>
      <c r="F11" s="2">
        <v>0</v>
      </c>
      <c r="G11" s="2">
        <v>0</v>
      </c>
      <c r="H11" s="2">
        <v>11</v>
      </c>
      <c r="I11" s="2">
        <v>23</v>
      </c>
      <c r="J11" s="2">
        <v>35</v>
      </c>
      <c r="K11" s="2">
        <v>50</v>
      </c>
      <c r="L11" s="2"/>
      <c r="M11" s="11"/>
      <c r="N11" s="11"/>
      <c r="O11" s="11"/>
      <c r="P11" s="11"/>
      <c r="Q11" s="11"/>
      <c r="R11" s="11"/>
      <c r="S11" s="11"/>
      <c r="T11" s="11"/>
      <c r="U11" s="11"/>
      <c r="V11" s="11"/>
      <c r="W11" s="11"/>
    </row>
    <row r="12" spans="1:23" ht="15.9" customHeight="1" x14ac:dyDescent="0.35">
      <c r="A12" s="14">
        <v>2022</v>
      </c>
      <c r="B12" s="14">
        <v>6</v>
      </c>
      <c r="C12" s="15">
        <v>44599</v>
      </c>
      <c r="D12" s="51">
        <f>SUM(weekly_covid_deaths_by_age_persons[[#This Row],[&lt;1]:[85+]])</f>
        <v>82</v>
      </c>
      <c r="E12" s="2">
        <v>0</v>
      </c>
      <c r="F12" s="2">
        <v>0</v>
      </c>
      <c r="G12" s="2">
        <v>2</v>
      </c>
      <c r="H12" s="2">
        <v>5</v>
      </c>
      <c r="I12" s="2">
        <v>16</v>
      </c>
      <c r="J12" s="2">
        <v>26</v>
      </c>
      <c r="K12" s="2">
        <v>33</v>
      </c>
      <c r="L12" s="2"/>
      <c r="M12" s="11"/>
      <c r="N12" s="11"/>
      <c r="O12" s="11"/>
      <c r="P12" s="11"/>
      <c r="Q12" s="11"/>
      <c r="R12" s="11"/>
      <c r="S12" s="11"/>
      <c r="T12" s="11"/>
      <c r="U12" s="11"/>
      <c r="V12" s="11"/>
      <c r="W12" s="11"/>
    </row>
    <row r="13" spans="1:23" ht="15.9" customHeight="1" x14ac:dyDescent="0.35">
      <c r="A13" s="14">
        <v>2022</v>
      </c>
      <c r="B13" s="14">
        <v>7</v>
      </c>
      <c r="C13" s="15">
        <v>44606</v>
      </c>
      <c r="D13" s="51">
        <f>SUM(weekly_covid_deaths_by_age_persons[[#This Row],[&lt;1]:[85+]])</f>
        <v>76</v>
      </c>
      <c r="E13" s="2">
        <v>0</v>
      </c>
      <c r="F13" s="2">
        <v>1</v>
      </c>
      <c r="G13" s="2">
        <v>2</v>
      </c>
      <c r="H13" s="2">
        <v>6</v>
      </c>
      <c r="I13" s="2">
        <v>10</v>
      </c>
      <c r="J13" s="2">
        <v>17</v>
      </c>
      <c r="K13" s="2">
        <v>40</v>
      </c>
      <c r="L13" s="2"/>
      <c r="M13" s="11"/>
      <c r="N13" s="11"/>
      <c r="O13" s="11"/>
      <c r="P13" s="11"/>
      <c r="Q13" s="11"/>
      <c r="R13" s="11"/>
      <c r="S13" s="11"/>
      <c r="T13" s="11"/>
      <c r="U13" s="11"/>
      <c r="V13" s="11"/>
      <c r="W13" s="11"/>
    </row>
    <row r="14" spans="1:23" ht="15.9" customHeight="1" x14ac:dyDescent="0.35">
      <c r="A14" s="14">
        <v>2022</v>
      </c>
      <c r="B14" s="14">
        <v>8</v>
      </c>
      <c r="C14" s="15">
        <v>44613</v>
      </c>
      <c r="D14" s="51">
        <f>SUM(weekly_covid_deaths_by_age_persons[[#This Row],[&lt;1]:[85+]])</f>
        <v>80</v>
      </c>
      <c r="E14" s="2">
        <v>0</v>
      </c>
      <c r="F14" s="2">
        <v>0</v>
      </c>
      <c r="G14" s="2">
        <v>0</v>
      </c>
      <c r="H14" s="2">
        <v>7</v>
      </c>
      <c r="I14" s="2">
        <v>9</v>
      </c>
      <c r="J14" s="2">
        <v>30</v>
      </c>
      <c r="K14" s="2">
        <v>34</v>
      </c>
      <c r="L14" s="2"/>
      <c r="M14" s="11"/>
      <c r="N14" s="11"/>
      <c r="O14" s="11"/>
      <c r="P14" s="11"/>
      <c r="Q14" s="11"/>
      <c r="R14" s="11"/>
      <c r="S14" s="11"/>
      <c r="T14" s="11"/>
      <c r="U14" s="11"/>
      <c r="V14" s="11"/>
      <c r="W14" s="11"/>
    </row>
    <row r="15" spans="1:23" ht="15.9" customHeight="1" x14ac:dyDescent="0.35">
      <c r="A15" s="14">
        <v>2022</v>
      </c>
      <c r="B15" s="14">
        <v>9</v>
      </c>
      <c r="C15" s="15">
        <v>44620</v>
      </c>
      <c r="D15" s="51">
        <f>SUM(weekly_covid_deaths_by_age_persons[[#This Row],[&lt;1]:[85+]])</f>
        <v>113</v>
      </c>
      <c r="E15" s="2">
        <v>0</v>
      </c>
      <c r="F15" s="2">
        <v>0</v>
      </c>
      <c r="G15" s="2">
        <v>4</v>
      </c>
      <c r="H15" s="2">
        <v>4</v>
      </c>
      <c r="I15" s="2">
        <v>23</v>
      </c>
      <c r="J15" s="2">
        <v>34</v>
      </c>
      <c r="K15" s="2">
        <v>48</v>
      </c>
      <c r="L15" s="2"/>
      <c r="M15" s="11"/>
      <c r="N15" s="11"/>
      <c r="O15" s="11"/>
      <c r="P15" s="11"/>
      <c r="Q15" s="11"/>
      <c r="R15" s="11"/>
      <c r="S15" s="11"/>
      <c r="T15" s="11"/>
      <c r="U15" s="11"/>
      <c r="V15" s="11"/>
      <c r="W15" s="11"/>
    </row>
    <row r="16" spans="1:23" ht="15.9" customHeight="1" x14ac:dyDescent="0.35">
      <c r="A16" s="14">
        <v>2022</v>
      </c>
      <c r="B16" s="14">
        <v>10</v>
      </c>
      <c r="C16" s="15">
        <v>44627</v>
      </c>
      <c r="D16" s="51">
        <f>SUM(weekly_covid_deaths_by_age_persons[[#This Row],[&lt;1]:[85+]])</f>
        <v>118</v>
      </c>
      <c r="E16" s="2">
        <v>0</v>
      </c>
      <c r="F16" s="2">
        <v>0</v>
      </c>
      <c r="G16" s="2">
        <v>1</v>
      </c>
      <c r="H16" s="2">
        <v>9</v>
      </c>
      <c r="I16" s="2">
        <v>17</v>
      </c>
      <c r="J16" s="2">
        <v>36</v>
      </c>
      <c r="K16" s="2">
        <v>55</v>
      </c>
      <c r="L16" s="2"/>
      <c r="M16" s="11"/>
      <c r="N16" s="11"/>
      <c r="O16" s="11"/>
      <c r="P16" s="11"/>
      <c r="Q16" s="11"/>
      <c r="R16" s="11"/>
      <c r="S16" s="11"/>
      <c r="T16" s="11"/>
      <c r="U16" s="11"/>
      <c r="V16" s="11"/>
      <c r="W16" s="11"/>
    </row>
    <row r="17" spans="1:23" ht="15.9" customHeight="1" x14ac:dyDescent="0.35">
      <c r="A17" s="14">
        <v>2022</v>
      </c>
      <c r="B17" s="14">
        <v>11</v>
      </c>
      <c r="C17" s="15">
        <v>44634</v>
      </c>
      <c r="D17" s="51">
        <f>SUM(weekly_covid_deaths_by_age_persons[[#This Row],[&lt;1]:[85+]])</f>
        <v>124</v>
      </c>
      <c r="E17" s="2">
        <v>0</v>
      </c>
      <c r="F17" s="2">
        <v>1</v>
      </c>
      <c r="G17" s="2">
        <v>1</v>
      </c>
      <c r="H17" s="2">
        <v>9</v>
      </c>
      <c r="I17" s="2">
        <v>21</v>
      </c>
      <c r="J17" s="2">
        <v>44</v>
      </c>
      <c r="K17" s="2">
        <v>48</v>
      </c>
      <c r="L17" s="24"/>
      <c r="M17" s="11"/>
      <c r="N17" s="11"/>
      <c r="O17" s="11"/>
      <c r="P17" s="11"/>
      <c r="Q17" s="11"/>
      <c r="R17" s="11"/>
      <c r="S17" s="11"/>
      <c r="T17" s="11"/>
      <c r="U17" s="11"/>
      <c r="V17" s="11"/>
      <c r="W17" s="11"/>
    </row>
    <row r="18" spans="1:23" ht="15.9" customHeight="1" x14ac:dyDescent="0.35">
      <c r="A18" s="14">
        <v>2022</v>
      </c>
      <c r="B18" s="14">
        <v>12</v>
      </c>
      <c r="C18" s="15">
        <v>44641</v>
      </c>
      <c r="D18" s="51">
        <f>SUM(weekly_covid_deaths_by_age_persons[[#This Row],[&lt;1]:[85+]])</f>
        <v>194</v>
      </c>
      <c r="E18" s="2">
        <v>0</v>
      </c>
      <c r="F18" s="2">
        <v>0</v>
      </c>
      <c r="G18" s="2">
        <v>2</v>
      </c>
      <c r="H18" s="2">
        <v>17</v>
      </c>
      <c r="I18" s="2">
        <v>28</v>
      </c>
      <c r="J18" s="2">
        <v>53</v>
      </c>
      <c r="K18" s="2">
        <v>94</v>
      </c>
      <c r="L18" s="24"/>
      <c r="M18" s="11"/>
      <c r="N18" s="11"/>
      <c r="O18" s="11"/>
      <c r="P18" s="11"/>
      <c r="Q18" s="11"/>
      <c r="R18" s="11"/>
      <c r="S18" s="11"/>
      <c r="T18" s="11"/>
      <c r="U18" s="11"/>
      <c r="V18" s="11"/>
      <c r="W18" s="11"/>
    </row>
    <row r="19" spans="1:23" ht="15.9" customHeight="1" x14ac:dyDescent="0.35">
      <c r="A19" s="14">
        <v>2022</v>
      </c>
      <c r="B19" s="14">
        <v>13</v>
      </c>
      <c r="C19" s="15">
        <v>44648</v>
      </c>
      <c r="D19" s="51">
        <f>SUM(weekly_covid_deaths_by_age_persons[[#This Row],[&lt;1]:[85+]])</f>
        <v>174</v>
      </c>
      <c r="E19" s="2">
        <v>0</v>
      </c>
      <c r="F19" s="2">
        <v>0</v>
      </c>
      <c r="G19" s="2">
        <v>1</v>
      </c>
      <c r="H19" s="2">
        <v>17</v>
      </c>
      <c r="I19" s="2">
        <v>25</v>
      </c>
      <c r="J19" s="2">
        <v>64</v>
      </c>
      <c r="K19" s="2">
        <v>67</v>
      </c>
      <c r="L19" s="2"/>
      <c r="M19" s="11"/>
      <c r="N19" s="11"/>
      <c r="O19" s="11"/>
      <c r="P19" s="11"/>
      <c r="Q19" s="11"/>
      <c r="R19" s="11"/>
      <c r="S19" s="11"/>
      <c r="T19" s="11"/>
      <c r="U19" s="11"/>
      <c r="V19" s="11"/>
      <c r="W19" s="11"/>
    </row>
    <row r="20" spans="1:23" ht="15.9" customHeight="1" x14ac:dyDescent="0.35">
      <c r="A20" s="14">
        <v>2022</v>
      </c>
      <c r="B20" s="14">
        <v>14</v>
      </c>
      <c r="C20" s="15">
        <v>44655</v>
      </c>
      <c r="D20" s="51">
        <f>SUM(weekly_covid_deaths_by_age_persons[[#This Row],[&lt;1]:[85+]])</f>
        <v>143</v>
      </c>
      <c r="E20" s="2">
        <v>0</v>
      </c>
      <c r="F20" s="2">
        <v>0</v>
      </c>
      <c r="G20" s="2">
        <v>1</v>
      </c>
      <c r="H20" s="2">
        <v>9</v>
      </c>
      <c r="I20" s="2">
        <v>18</v>
      </c>
      <c r="J20" s="2">
        <v>48</v>
      </c>
      <c r="K20" s="2">
        <v>67</v>
      </c>
      <c r="L20" s="17"/>
      <c r="M20" s="11"/>
      <c r="N20" s="11"/>
      <c r="O20" s="11"/>
      <c r="P20" s="11"/>
      <c r="Q20" s="11"/>
      <c r="R20" s="11"/>
      <c r="S20" s="11"/>
      <c r="T20" s="11"/>
      <c r="U20" s="11"/>
      <c r="V20" s="11"/>
      <c r="W20" s="11"/>
    </row>
    <row r="21" spans="1:23" ht="15.9" customHeight="1" x14ac:dyDescent="0.35">
      <c r="A21" s="14">
        <v>2022</v>
      </c>
      <c r="B21" s="14">
        <v>15</v>
      </c>
      <c r="C21" s="15">
        <v>44662</v>
      </c>
      <c r="D21" s="51">
        <f>SUM(weekly_covid_deaths_by_age_persons[[#This Row],[&lt;1]:[85+]])</f>
        <v>131</v>
      </c>
      <c r="E21" s="2">
        <v>0</v>
      </c>
      <c r="F21" s="2">
        <v>0</v>
      </c>
      <c r="G21" s="2">
        <v>2</v>
      </c>
      <c r="H21" s="2">
        <v>10</v>
      </c>
      <c r="I21" s="2">
        <v>22</v>
      </c>
      <c r="J21" s="2">
        <v>45</v>
      </c>
      <c r="K21" s="2">
        <v>52</v>
      </c>
      <c r="L21" s="18"/>
      <c r="M21" s="11"/>
      <c r="N21" s="11"/>
      <c r="O21" s="11"/>
      <c r="P21" s="11"/>
      <c r="Q21" s="11"/>
      <c r="R21" s="11"/>
      <c r="S21" s="11"/>
      <c r="T21" s="11"/>
      <c r="U21" s="11"/>
      <c r="V21" s="11"/>
      <c r="W21" s="11"/>
    </row>
    <row r="22" spans="1:23" ht="15.9" customHeight="1" x14ac:dyDescent="0.35">
      <c r="A22" s="14">
        <v>2022</v>
      </c>
      <c r="B22" s="14">
        <v>16</v>
      </c>
      <c r="C22" s="15">
        <v>44669</v>
      </c>
      <c r="D22" s="51">
        <f>SUM(weekly_covid_deaths_by_age_persons[[#This Row],[&lt;1]:[85+]])</f>
        <v>124</v>
      </c>
      <c r="E22" s="2">
        <v>0</v>
      </c>
      <c r="F22" s="2">
        <v>0</v>
      </c>
      <c r="G22" s="2">
        <v>2</v>
      </c>
      <c r="H22" s="2">
        <v>10</v>
      </c>
      <c r="I22" s="2">
        <v>17</v>
      </c>
      <c r="J22" s="2">
        <v>37</v>
      </c>
      <c r="K22" s="2">
        <v>58</v>
      </c>
      <c r="L22" s="18"/>
      <c r="M22" s="11"/>
      <c r="N22" s="11"/>
      <c r="O22" s="11"/>
      <c r="P22" s="11"/>
      <c r="Q22" s="11"/>
      <c r="R22" s="11"/>
      <c r="S22" s="11"/>
      <c r="T22" s="11"/>
      <c r="U22" s="11"/>
      <c r="V22" s="11"/>
      <c r="W22" s="11"/>
    </row>
    <row r="23" spans="1:23" ht="15.9" customHeight="1" x14ac:dyDescent="0.35">
      <c r="A23" s="14">
        <v>2022</v>
      </c>
      <c r="B23" s="14">
        <v>17</v>
      </c>
      <c r="C23" s="15">
        <v>44676</v>
      </c>
      <c r="D23" s="51">
        <f>SUM(weekly_covid_deaths_by_age_persons[[#This Row],[&lt;1]:[85+]])</f>
        <v>97</v>
      </c>
      <c r="E23" s="2">
        <v>0</v>
      </c>
      <c r="F23" s="2">
        <v>0</v>
      </c>
      <c r="G23" s="2">
        <v>1</v>
      </c>
      <c r="H23" s="2">
        <v>8</v>
      </c>
      <c r="I23" s="2">
        <v>15</v>
      </c>
      <c r="J23" s="2">
        <v>29</v>
      </c>
      <c r="K23" s="2">
        <v>44</v>
      </c>
      <c r="L23" s="18"/>
      <c r="M23" s="11"/>
      <c r="N23" s="11"/>
      <c r="O23" s="11"/>
      <c r="P23" s="11"/>
      <c r="Q23" s="11"/>
      <c r="R23" s="11"/>
      <c r="S23" s="11"/>
      <c r="T23" s="11"/>
      <c r="U23" s="11"/>
      <c r="V23" s="11"/>
      <c r="W23" s="11"/>
    </row>
    <row r="24" spans="1:23" ht="15.9" customHeight="1" x14ac:dyDescent="0.35">
      <c r="A24" s="14">
        <v>2022</v>
      </c>
      <c r="B24" s="14">
        <v>18</v>
      </c>
      <c r="C24" s="15">
        <v>44683</v>
      </c>
      <c r="D24" s="52">
        <f>SUM(weekly_covid_deaths_by_age_persons[[#This Row],[&lt;1]:[85+]])</f>
        <v>89</v>
      </c>
      <c r="E24" s="2">
        <v>0</v>
      </c>
      <c r="F24" s="2">
        <v>0</v>
      </c>
      <c r="G24" s="2">
        <v>1</v>
      </c>
      <c r="H24" s="2">
        <v>10</v>
      </c>
      <c r="I24" s="2">
        <v>8</v>
      </c>
      <c r="J24" s="2">
        <v>32</v>
      </c>
      <c r="K24" s="2">
        <v>38</v>
      </c>
      <c r="L24" s="18"/>
      <c r="M24" s="11"/>
      <c r="N24" s="11"/>
      <c r="O24" s="11"/>
      <c r="P24" s="11"/>
      <c r="Q24" s="11"/>
      <c r="R24" s="11"/>
      <c r="S24" s="11"/>
      <c r="T24" s="11"/>
      <c r="U24" s="11"/>
      <c r="V24" s="11"/>
      <c r="W24" s="11"/>
    </row>
    <row r="25" spans="1:23" ht="15.9" customHeight="1" x14ac:dyDescent="0.35">
      <c r="A25" s="14">
        <v>2022</v>
      </c>
      <c r="B25" s="14">
        <v>19</v>
      </c>
      <c r="C25" s="15">
        <v>44690</v>
      </c>
      <c r="D25" s="52">
        <f>SUM(weekly_covid_deaths_by_age_persons[[#This Row],[&lt;1]:[85+]])</f>
        <v>63</v>
      </c>
      <c r="E25" s="2">
        <v>0</v>
      </c>
      <c r="F25" s="2">
        <v>0</v>
      </c>
      <c r="G25" s="2">
        <v>0</v>
      </c>
      <c r="H25" s="2">
        <v>8</v>
      </c>
      <c r="I25" s="2">
        <v>8</v>
      </c>
      <c r="J25" s="2">
        <v>21</v>
      </c>
      <c r="K25" s="2">
        <v>26</v>
      </c>
      <c r="L25" s="18"/>
      <c r="M25" s="11"/>
      <c r="N25" s="11"/>
      <c r="O25" s="11"/>
      <c r="P25" s="11"/>
      <c r="Q25" s="11"/>
      <c r="R25" s="11"/>
      <c r="S25" s="11"/>
      <c r="T25" s="11"/>
      <c r="U25" s="11"/>
      <c r="V25" s="11"/>
      <c r="W25" s="11"/>
    </row>
    <row r="26" spans="1:23" ht="15.9" customHeight="1" x14ac:dyDescent="0.35">
      <c r="A26" s="14">
        <v>2022</v>
      </c>
      <c r="B26" s="14">
        <v>20</v>
      </c>
      <c r="C26" s="15">
        <v>44697</v>
      </c>
      <c r="D26" s="52">
        <f>SUM(weekly_covid_deaths_by_age_persons[[#This Row],[&lt;1]:[85+]])</f>
        <v>53</v>
      </c>
      <c r="E26" s="2">
        <v>0</v>
      </c>
      <c r="F26" s="2">
        <v>0</v>
      </c>
      <c r="G26" s="2">
        <v>1</v>
      </c>
      <c r="H26" s="2">
        <v>7</v>
      </c>
      <c r="I26" s="2">
        <v>6</v>
      </c>
      <c r="J26" s="2">
        <v>13</v>
      </c>
      <c r="K26" s="2">
        <v>26</v>
      </c>
      <c r="L26" s="18"/>
      <c r="M26" s="11"/>
      <c r="N26" s="11"/>
      <c r="O26" s="11"/>
      <c r="P26" s="11"/>
      <c r="Q26" s="11"/>
      <c r="R26" s="11"/>
      <c r="S26" s="11"/>
      <c r="T26" s="11"/>
      <c r="U26" s="11"/>
      <c r="V26" s="11"/>
      <c r="W26" s="11"/>
    </row>
    <row r="27" spans="1:23" ht="15.9" customHeight="1" x14ac:dyDescent="0.35">
      <c r="A27" s="14">
        <v>2022</v>
      </c>
      <c r="B27" s="14">
        <v>21</v>
      </c>
      <c r="C27" s="15">
        <v>44704</v>
      </c>
      <c r="D27" s="52">
        <f>SUM(weekly_covid_deaths_by_age_persons[[#This Row],[&lt;1]:[85+]])</f>
        <v>46</v>
      </c>
      <c r="E27" s="2">
        <v>0</v>
      </c>
      <c r="F27" s="2">
        <v>0</v>
      </c>
      <c r="G27" s="2">
        <v>0</v>
      </c>
      <c r="H27" s="2">
        <v>2</v>
      </c>
      <c r="I27" s="2">
        <v>11</v>
      </c>
      <c r="J27" s="2">
        <v>15</v>
      </c>
      <c r="K27" s="2">
        <v>18</v>
      </c>
      <c r="L27" s="18"/>
      <c r="M27" s="11"/>
      <c r="N27" s="11"/>
      <c r="O27" s="11"/>
      <c r="P27" s="11"/>
      <c r="Q27" s="11"/>
      <c r="R27" s="11"/>
      <c r="S27" s="11"/>
      <c r="T27" s="11"/>
      <c r="U27" s="11"/>
      <c r="V27" s="11"/>
      <c r="W27" s="11"/>
    </row>
    <row r="28" spans="1:23" ht="15.9" customHeight="1" x14ac:dyDescent="0.35">
      <c r="A28" s="14">
        <v>2022</v>
      </c>
      <c r="B28" s="14">
        <v>22</v>
      </c>
      <c r="C28" s="15">
        <v>44711</v>
      </c>
      <c r="D28" s="53">
        <f>SUM(weekly_covid_deaths_by_age_persons[[#This Row],[&lt;1]:[85+]])</f>
        <v>20</v>
      </c>
      <c r="E28" s="2">
        <v>0</v>
      </c>
      <c r="F28" s="2">
        <v>0</v>
      </c>
      <c r="G28" s="2">
        <v>0</v>
      </c>
      <c r="H28" s="2">
        <v>2</v>
      </c>
      <c r="I28" s="2">
        <v>8</v>
      </c>
      <c r="J28" s="2">
        <v>2</v>
      </c>
      <c r="K28" s="2">
        <v>8</v>
      </c>
      <c r="L28" s="18"/>
      <c r="M28" s="11"/>
      <c r="N28" s="11"/>
      <c r="O28" s="11"/>
      <c r="P28" s="11"/>
      <c r="Q28" s="11"/>
      <c r="R28" s="11"/>
      <c r="S28" s="11"/>
      <c r="T28" s="11"/>
      <c r="U28" s="11"/>
      <c r="V28" s="11"/>
      <c r="W28" s="11"/>
    </row>
    <row r="29" spans="1:23" ht="15.9" customHeight="1" x14ac:dyDescent="0.35">
      <c r="A29" s="14">
        <v>2022</v>
      </c>
      <c r="B29" s="14">
        <v>23</v>
      </c>
      <c r="C29" s="15">
        <v>44718</v>
      </c>
      <c r="D29" s="52">
        <f>SUM(weekly_covid_deaths_by_age_persons[[#This Row],[&lt;1]:[85+]])</f>
        <v>39</v>
      </c>
      <c r="E29" s="2">
        <v>0</v>
      </c>
      <c r="F29" s="2">
        <v>0</v>
      </c>
      <c r="G29" s="2">
        <v>1</v>
      </c>
      <c r="H29" s="2">
        <v>1</v>
      </c>
      <c r="I29" s="2">
        <v>11</v>
      </c>
      <c r="J29" s="2">
        <v>12</v>
      </c>
      <c r="K29" s="2">
        <v>14</v>
      </c>
      <c r="L29" s="18"/>
      <c r="M29" s="11"/>
      <c r="N29" s="11"/>
      <c r="O29" s="11"/>
      <c r="P29" s="11"/>
      <c r="Q29" s="11"/>
      <c r="R29" s="11"/>
      <c r="S29" s="11"/>
      <c r="T29" s="11"/>
      <c r="U29" s="11"/>
      <c r="V29" s="11"/>
      <c r="W29" s="11"/>
    </row>
    <row r="30" spans="1:23" ht="15.9" customHeight="1" x14ac:dyDescent="0.35">
      <c r="A30" s="14">
        <v>2022</v>
      </c>
      <c r="B30" s="14">
        <v>24</v>
      </c>
      <c r="C30" s="15">
        <v>44725</v>
      </c>
      <c r="D30" s="52">
        <f>SUM(weekly_covid_deaths_by_age_persons[[#This Row],[&lt;1]:[85+]])</f>
        <v>41</v>
      </c>
      <c r="E30" s="2">
        <v>0</v>
      </c>
      <c r="F30" s="2">
        <v>0</v>
      </c>
      <c r="G30" s="2">
        <v>2</v>
      </c>
      <c r="H30" s="2">
        <v>2</v>
      </c>
      <c r="I30" s="2">
        <v>9</v>
      </c>
      <c r="J30" s="2">
        <v>15</v>
      </c>
      <c r="K30" s="2">
        <v>13</v>
      </c>
      <c r="L30" s="18"/>
      <c r="M30" s="11"/>
      <c r="N30" s="11"/>
      <c r="O30" s="11"/>
      <c r="P30" s="11"/>
      <c r="Q30" s="11"/>
      <c r="R30" s="11"/>
      <c r="S30" s="11"/>
      <c r="T30" s="11"/>
      <c r="U30" s="11"/>
      <c r="V30" s="11"/>
      <c r="W30" s="11"/>
    </row>
    <row r="31" spans="1:23" ht="15.9" customHeight="1" x14ac:dyDescent="0.35">
      <c r="A31" s="14">
        <v>2022</v>
      </c>
      <c r="B31" s="14">
        <v>25</v>
      </c>
      <c r="C31" s="15">
        <v>44732</v>
      </c>
      <c r="D31" s="52">
        <f>SUM(weekly_covid_deaths_by_age_persons[[#This Row],[&lt;1]:[85+]])</f>
        <v>53</v>
      </c>
      <c r="E31" s="2">
        <v>0</v>
      </c>
      <c r="F31" s="2">
        <v>0</v>
      </c>
      <c r="G31" s="2">
        <v>1</v>
      </c>
      <c r="H31" s="2">
        <v>4</v>
      </c>
      <c r="I31" s="2">
        <v>6</v>
      </c>
      <c r="J31" s="2">
        <v>18</v>
      </c>
      <c r="K31" s="2">
        <v>24</v>
      </c>
      <c r="L31" s="18"/>
      <c r="M31" s="11"/>
      <c r="N31" s="11"/>
      <c r="O31" s="11"/>
      <c r="P31" s="11"/>
      <c r="Q31" s="11"/>
      <c r="R31" s="11"/>
      <c r="S31" s="11"/>
      <c r="T31" s="11"/>
      <c r="U31" s="11"/>
      <c r="V31" s="11"/>
      <c r="W31" s="11"/>
    </row>
    <row r="32" spans="1:23" ht="15.9" customHeight="1" x14ac:dyDescent="0.35">
      <c r="A32" s="14">
        <v>2022</v>
      </c>
      <c r="B32" s="14">
        <v>26</v>
      </c>
      <c r="C32" s="15">
        <v>44739</v>
      </c>
      <c r="D32" s="51">
        <f>SUM(weekly_covid_deaths_by_age_persons[[#This Row],[&lt;1]:[85+]])</f>
        <v>66</v>
      </c>
      <c r="E32" s="2">
        <v>0</v>
      </c>
      <c r="F32" s="2">
        <v>0</v>
      </c>
      <c r="G32" s="2">
        <v>3</v>
      </c>
      <c r="H32" s="2">
        <v>7</v>
      </c>
      <c r="I32" s="2">
        <v>14</v>
      </c>
      <c r="J32" s="2">
        <v>21</v>
      </c>
      <c r="K32" s="2">
        <v>21</v>
      </c>
      <c r="L32" s="18"/>
      <c r="M32" s="11"/>
      <c r="N32" s="11"/>
      <c r="O32" s="11"/>
      <c r="P32" s="11"/>
      <c r="Q32" s="11"/>
      <c r="R32" s="11"/>
      <c r="S32" s="11"/>
      <c r="T32" s="11"/>
      <c r="U32" s="11"/>
      <c r="V32" s="11"/>
      <c r="W32" s="11"/>
    </row>
    <row r="33" spans="1:23" ht="15.9" customHeight="1" x14ac:dyDescent="0.35">
      <c r="A33" s="14">
        <v>2022</v>
      </c>
      <c r="B33" s="14">
        <v>27</v>
      </c>
      <c r="C33" s="15">
        <v>44746</v>
      </c>
      <c r="D33" s="52">
        <f>SUM(weekly_covid_deaths_by_age_persons[[#This Row],[&lt;1]:[85+]])</f>
        <v>83</v>
      </c>
      <c r="E33" s="2">
        <v>0</v>
      </c>
      <c r="F33" s="2">
        <v>0</v>
      </c>
      <c r="G33" s="2">
        <v>1</v>
      </c>
      <c r="H33" s="2">
        <v>10</v>
      </c>
      <c r="I33" s="2">
        <v>20</v>
      </c>
      <c r="J33" s="2">
        <v>26</v>
      </c>
      <c r="K33" s="2">
        <v>26</v>
      </c>
      <c r="L33" s="18"/>
      <c r="M33" s="11"/>
      <c r="N33" s="11"/>
      <c r="O33" s="11"/>
      <c r="P33" s="11"/>
      <c r="Q33" s="11"/>
      <c r="R33" s="11"/>
      <c r="S33" s="11"/>
      <c r="T33" s="11"/>
      <c r="U33" s="11"/>
      <c r="V33" s="11"/>
      <c r="W33" s="11"/>
    </row>
    <row r="34" spans="1:23" ht="15.9" customHeight="1" x14ac:dyDescent="0.35">
      <c r="A34" s="14">
        <v>2022</v>
      </c>
      <c r="B34" s="14">
        <v>28</v>
      </c>
      <c r="C34" s="15">
        <v>44753</v>
      </c>
      <c r="D34" s="52">
        <f>SUM(weekly_covid_deaths_by_age_persons[[#This Row],[&lt;1]:[85+]])</f>
        <v>88</v>
      </c>
      <c r="E34" s="2">
        <v>0</v>
      </c>
      <c r="F34" s="2">
        <v>0</v>
      </c>
      <c r="G34" s="2">
        <v>2</v>
      </c>
      <c r="H34" s="2">
        <v>7</v>
      </c>
      <c r="I34" s="2">
        <v>15</v>
      </c>
      <c r="J34" s="2">
        <v>27</v>
      </c>
      <c r="K34" s="2">
        <v>37</v>
      </c>
      <c r="L34" s="18"/>
      <c r="M34" s="11"/>
      <c r="N34" s="11"/>
      <c r="O34" s="11"/>
      <c r="P34" s="11"/>
      <c r="Q34" s="11"/>
      <c r="R34" s="11"/>
      <c r="S34" s="11"/>
      <c r="T34" s="11"/>
      <c r="U34" s="11"/>
      <c r="V34" s="11"/>
      <c r="W34" s="11"/>
    </row>
    <row r="35" spans="1:23" ht="15.9" customHeight="1" x14ac:dyDescent="0.35">
      <c r="A35" s="14">
        <v>2022</v>
      </c>
      <c r="B35" s="14">
        <v>29</v>
      </c>
      <c r="C35" s="15">
        <v>44760</v>
      </c>
      <c r="D35" s="51">
        <f>SUM(weekly_covid_deaths_by_age_persons[[#This Row],[&lt;1]:[85+]])</f>
        <v>99</v>
      </c>
      <c r="E35" s="2">
        <v>0</v>
      </c>
      <c r="F35" s="2">
        <v>0</v>
      </c>
      <c r="G35" s="2">
        <v>0</v>
      </c>
      <c r="H35" s="2">
        <v>8</v>
      </c>
      <c r="I35" s="2">
        <v>25</v>
      </c>
      <c r="J35" s="2">
        <v>28</v>
      </c>
      <c r="K35" s="2">
        <v>38</v>
      </c>
      <c r="L35" s="18"/>
      <c r="M35" s="11"/>
      <c r="N35" s="11"/>
      <c r="O35" s="11"/>
      <c r="P35" s="11"/>
      <c r="Q35" s="11"/>
      <c r="R35" s="11"/>
      <c r="S35" s="11"/>
      <c r="T35" s="11"/>
      <c r="U35" s="11"/>
      <c r="V35" s="11"/>
      <c r="W35" s="11"/>
    </row>
    <row r="36" spans="1:23" ht="15.9" customHeight="1" x14ac:dyDescent="0.35">
      <c r="A36" s="14">
        <v>2022</v>
      </c>
      <c r="B36" s="14">
        <v>30</v>
      </c>
      <c r="C36" s="15">
        <v>44767</v>
      </c>
      <c r="D36" s="51">
        <f>SUM(weekly_covid_deaths_by_age_persons[[#This Row],[&lt;1]:[85+]])</f>
        <v>95</v>
      </c>
      <c r="E36" s="2">
        <v>0</v>
      </c>
      <c r="F36" s="2">
        <v>0</v>
      </c>
      <c r="G36" s="2">
        <v>0</v>
      </c>
      <c r="H36" s="2">
        <v>6</v>
      </c>
      <c r="I36" s="2">
        <v>18</v>
      </c>
      <c r="J36" s="2">
        <v>41</v>
      </c>
      <c r="K36" s="2">
        <v>30</v>
      </c>
      <c r="L36" s="18"/>
      <c r="M36" s="11"/>
      <c r="N36" s="11"/>
      <c r="O36" s="11"/>
      <c r="P36" s="11"/>
      <c r="Q36" s="11"/>
      <c r="R36" s="11"/>
      <c r="S36" s="11"/>
      <c r="T36" s="11"/>
      <c r="U36" s="11"/>
      <c r="V36" s="11"/>
      <c r="W36" s="11"/>
    </row>
    <row r="37" spans="1:23" ht="15.9" customHeight="1" x14ac:dyDescent="0.35">
      <c r="A37" s="14">
        <v>2022</v>
      </c>
      <c r="B37" s="14">
        <v>31</v>
      </c>
      <c r="C37" s="15">
        <v>44774</v>
      </c>
      <c r="D37" s="52">
        <f>SUM(weekly_covid_deaths_by_age_persons[[#This Row],[&lt;1]:[85+]])</f>
        <v>63</v>
      </c>
      <c r="E37" s="2">
        <v>0</v>
      </c>
      <c r="F37" s="2">
        <v>0</v>
      </c>
      <c r="G37" s="2">
        <v>0</v>
      </c>
      <c r="H37" s="2">
        <v>7</v>
      </c>
      <c r="I37" s="2">
        <v>13</v>
      </c>
      <c r="J37" s="2">
        <v>20</v>
      </c>
      <c r="K37" s="2">
        <v>23</v>
      </c>
      <c r="L37" s="18"/>
      <c r="M37" s="11"/>
      <c r="N37" s="11"/>
      <c r="O37" s="11"/>
      <c r="P37" s="11"/>
      <c r="Q37" s="11"/>
      <c r="R37" s="11"/>
      <c r="S37" s="11"/>
      <c r="T37" s="11"/>
      <c r="U37" s="11"/>
      <c r="V37" s="11"/>
      <c r="W37" s="11"/>
    </row>
    <row r="38" spans="1:23" ht="15.9" customHeight="1" x14ac:dyDescent="0.35">
      <c r="A38" s="14">
        <v>2022</v>
      </c>
      <c r="B38" s="14">
        <v>32</v>
      </c>
      <c r="C38" s="15">
        <v>44781</v>
      </c>
      <c r="D38" s="52">
        <f>SUM(weekly_covid_deaths_by_age_persons[[#This Row],[&lt;1]:[85+]])</f>
        <v>70</v>
      </c>
      <c r="E38" s="2">
        <v>0</v>
      </c>
      <c r="F38" s="2">
        <v>0</v>
      </c>
      <c r="G38" s="2">
        <v>1</v>
      </c>
      <c r="H38" s="2">
        <v>5</v>
      </c>
      <c r="I38" s="2">
        <v>14</v>
      </c>
      <c r="J38" s="2">
        <v>22</v>
      </c>
      <c r="K38" s="2">
        <v>28</v>
      </c>
      <c r="L38" s="18"/>
      <c r="M38" s="11"/>
      <c r="N38" s="11"/>
      <c r="O38" s="11"/>
      <c r="P38" s="11"/>
      <c r="Q38" s="11"/>
      <c r="R38" s="11"/>
      <c r="S38" s="11"/>
      <c r="T38" s="11"/>
      <c r="U38" s="11"/>
      <c r="V38" s="11"/>
      <c r="W38" s="11"/>
    </row>
    <row r="39" spans="1:23" ht="15.9" customHeight="1" x14ac:dyDescent="0.35">
      <c r="A39" s="14">
        <v>2022</v>
      </c>
      <c r="B39" s="14">
        <v>33</v>
      </c>
      <c r="C39" s="15">
        <v>44788</v>
      </c>
      <c r="D39" s="52">
        <f>SUM(weekly_covid_deaths_by_age_persons[[#This Row],[&lt;1]:[85+]])</f>
        <v>61</v>
      </c>
      <c r="E39" s="2">
        <v>0</v>
      </c>
      <c r="F39" s="2">
        <v>0</v>
      </c>
      <c r="G39" s="2">
        <v>3</v>
      </c>
      <c r="H39" s="2">
        <v>7</v>
      </c>
      <c r="I39" s="2">
        <v>9</v>
      </c>
      <c r="J39" s="2">
        <v>21</v>
      </c>
      <c r="K39" s="2">
        <v>21</v>
      </c>
      <c r="L39" s="18"/>
      <c r="M39" s="11"/>
      <c r="N39" s="11"/>
      <c r="O39" s="11"/>
      <c r="P39" s="11"/>
      <c r="Q39" s="11"/>
      <c r="R39" s="11"/>
      <c r="S39" s="11"/>
      <c r="T39" s="11"/>
      <c r="U39" s="11"/>
      <c r="V39" s="11"/>
      <c r="W39" s="11"/>
    </row>
    <row r="40" spans="1:23" ht="15.9" customHeight="1" x14ac:dyDescent="0.35">
      <c r="A40" s="14">
        <v>2022</v>
      </c>
      <c r="B40" s="14">
        <v>34</v>
      </c>
      <c r="C40" s="15">
        <v>44795</v>
      </c>
      <c r="D40" s="52">
        <f>SUM(weekly_covid_deaths_by_age_persons[[#This Row],[&lt;1]:[85+]])</f>
        <v>40</v>
      </c>
      <c r="E40" s="2">
        <v>0</v>
      </c>
      <c r="F40" s="2">
        <v>0</v>
      </c>
      <c r="G40" s="2">
        <v>0</v>
      </c>
      <c r="H40" s="2">
        <v>7</v>
      </c>
      <c r="I40" s="2">
        <v>9</v>
      </c>
      <c r="J40" s="2">
        <v>10</v>
      </c>
      <c r="K40" s="2">
        <v>14</v>
      </c>
      <c r="L40" s="18"/>
      <c r="M40" s="11"/>
      <c r="N40" s="11"/>
      <c r="O40" s="11"/>
      <c r="P40" s="11"/>
      <c r="Q40" s="11"/>
      <c r="R40" s="11"/>
      <c r="S40" s="11"/>
      <c r="T40" s="11"/>
      <c r="U40" s="11"/>
      <c r="V40" s="11"/>
      <c r="W40" s="11"/>
    </row>
    <row r="41" spans="1:23" ht="15.9" customHeight="1" x14ac:dyDescent="0.35">
      <c r="A41" s="14">
        <v>2022</v>
      </c>
      <c r="B41" s="14">
        <v>35</v>
      </c>
      <c r="C41" s="15">
        <v>44802</v>
      </c>
      <c r="D41" s="52">
        <f>SUM(weekly_covid_deaths_by_age_persons[[#This Row],[&lt;1]:[85+]])</f>
        <v>31</v>
      </c>
      <c r="E41" s="2">
        <v>0</v>
      </c>
      <c r="F41" s="2">
        <v>0</v>
      </c>
      <c r="G41" s="2">
        <v>2</v>
      </c>
      <c r="H41" s="2">
        <v>3</v>
      </c>
      <c r="I41" s="2">
        <v>3</v>
      </c>
      <c r="J41" s="2">
        <v>12</v>
      </c>
      <c r="K41" s="2">
        <v>11</v>
      </c>
      <c r="L41" s="18"/>
      <c r="M41" s="11"/>
      <c r="N41" s="11"/>
      <c r="O41" s="11"/>
      <c r="P41" s="11"/>
      <c r="Q41" s="11"/>
      <c r="R41" s="11"/>
      <c r="S41" s="11"/>
      <c r="T41" s="11"/>
      <c r="U41" s="11"/>
      <c r="V41" s="11"/>
      <c r="W41" s="11"/>
    </row>
    <row r="42" spans="1:23" ht="15.9" customHeight="1" x14ac:dyDescent="0.35">
      <c r="A42" s="14">
        <v>2022</v>
      </c>
      <c r="B42" s="14">
        <v>36</v>
      </c>
      <c r="C42" s="15">
        <v>44809</v>
      </c>
      <c r="D42" s="52">
        <f>SUM(weekly_covid_deaths_by_age_persons[[#This Row],[&lt;1]:[85+]])</f>
        <v>42</v>
      </c>
      <c r="E42" s="2">
        <v>0</v>
      </c>
      <c r="F42" s="2">
        <v>0</v>
      </c>
      <c r="G42" s="2">
        <v>0</v>
      </c>
      <c r="H42" s="2">
        <v>3</v>
      </c>
      <c r="I42" s="2">
        <v>2</v>
      </c>
      <c r="J42" s="2">
        <v>22</v>
      </c>
      <c r="K42" s="2">
        <v>15</v>
      </c>
      <c r="L42" s="18"/>
      <c r="M42" s="11"/>
      <c r="N42" s="11"/>
      <c r="O42" s="11"/>
      <c r="P42" s="11"/>
      <c r="Q42" s="11"/>
      <c r="R42" s="11"/>
      <c r="S42" s="11"/>
      <c r="T42" s="11"/>
      <c r="U42" s="11"/>
      <c r="V42" s="11"/>
      <c r="W42" s="11"/>
    </row>
    <row r="43" spans="1:23" ht="15.9" customHeight="1" x14ac:dyDescent="0.35">
      <c r="A43" s="14">
        <v>2022</v>
      </c>
      <c r="B43" s="14">
        <v>37</v>
      </c>
      <c r="C43" s="15">
        <v>44816</v>
      </c>
      <c r="D43" s="52">
        <f>SUM(weekly_covid_deaths_by_age_persons[[#This Row],[&lt;1]:[85+]])</f>
        <v>41</v>
      </c>
      <c r="E43" s="2">
        <v>0</v>
      </c>
      <c r="F43" s="2">
        <v>0</v>
      </c>
      <c r="G43" s="2">
        <v>0</v>
      </c>
      <c r="H43" s="2">
        <v>6</v>
      </c>
      <c r="I43" s="2">
        <v>4</v>
      </c>
      <c r="J43" s="2">
        <v>13</v>
      </c>
      <c r="K43" s="2">
        <v>18</v>
      </c>
      <c r="L43" s="18"/>
      <c r="M43" s="11"/>
      <c r="N43" s="11"/>
      <c r="O43" s="11"/>
      <c r="P43" s="11"/>
      <c r="Q43" s="11"/>
      <c r="R43" s="11"/>
      <c r="S43" s="11"/>
      <c r="T43" s="11"/>
      <c r="U43" s="11"/>
      <c r="V43" s="11"/>
      <c r="W43" s="11"/>
    </row>
    <row r="44" spans="1:23" ht="15.9" customHeight="1" x14ac:dyDescent="0.35">
      <c r="A44" s="14">
        <v>2022</v>
      </c>
      <c r="B44" s="14">
        <v>38</v>
      </c>
      <c r="C44" s="15">
        <v>44823</v>
      </c>
      <c r="D44" s="53">
        <f>SUM(weekly_covid_deaths_by_age_persons[[#This Row],[&lt;1]:[85+]])</f>
        <v>35</v>
      </c>
      <c r="E44" s="2">
        <v>0</v>
      </c>
      <c r="F44" s="2">
        <v>0</v>
      </c>
      <c r="G44" s="2">
        <v>0</v>
      </c>
      <c r="H44" s="2">
        <v>6</v>
      </c>
      <c r="I44" s="2">
        <v>2</v>
      </c>
      <c r="J44" s="2">
        <v>18</v>
      </c>
      <c r="K44" s="2">
        <v>9</v>
      </c>
      <c r="L44" s="18"/>
      <c r="M44" s="11"/>
      <c r="N44" s="11"/>
      <c r="O44" s="11"/>
      <c r="P44" s="11"/>
      <c r="Q44" s="11"/>
      <c r="R44" s="11"/>
      <c r="S44" s="11"/>
      <c r="T44" s="11"/>
      <c r="U44" s="11"/>
      <c r="V44" s="11"/>
      <c r="W44" s="11"/>
    </row>
    <row r="45" spans="1:23" ht="15.9" customHeight="1" x14ac:dyDescent="0.35">
      <c r="A45" s="14">
        <v>2022</v>
      </c>
      <c r="B45" s="14">
        <v>39</v>
      </c>
      <c r="C45" s="15">
        <v>44830</v>
      </c>
      <c r="D45" s="52">
        <f>SUM(weekly_covid_deaths_by_age_persons[[#This Row],[&lt;1]:[85+]])</f>
        <v>45</v>
      </c>
      <c r="E45" s="2">
        <v>0</v>
      </c>
      <c r="F45" s="2">
        <v>0</v>
      </c>
      <c r="G45" s="2">
        <v>0</v>
      </c>
      <c r="H45" s="2">
        <v>5</v>
      </c>
      <c r="I45" s="2">
        <v>8</v>
      </c>
      <c r="J45" s="2">
        <v>17</v>
      </c>
      <c r="K45" s="2">
        <v>15</v>
      </c>
      <c r="L45" s="18"/>
      <c r="M45" s="11"/>
      <c r="N45" s="11"/>
      <c r="O45" s="11"/>
      <c r="P45" s="11"/>
      <c r="Q45" s="11"/>
      <c r="R45" s="11"/>
      <c r="S45" s="11"/>
      <c r="T45" s="11"/>
      <c r="U45" s="11"/>
      <c r="V45" s="11"/>
      <c r="W45" s="11"/>
    </row>
    <row r="46" spans="1:23" ht="15.9" customHeight="1" x14ac:dyDescent="0.35">
      <c r="A46" s="14">
        <v>2022</v>
      </c>
      <c r="B46" s="14">
        <v>40</v>
      </c>
      <c r="C46" s="15">
        <v>44837</v>
      </c>
      <c r="D46" s="52">
        <f>SUM(weekly_covid_deaths_by_age_persons[[#This Row],[&lt;1]:[85+]])</f>
        <v>37</v>
      </c>
      <c r="E46" s="2">
        <v>0</v>
      </c>
      <c r="F46" s="2">
        <v>0</v>
      </c>
      <c r="G46" s="2">
        <v>0</v>
      </c>
      <c r="H46" s="2">
        <v>4</v>
      </c>
      <c r="I46" s="2">
        <v>7</v>
      </c>
      <c r="J46" s="2">
        <v>10</v>
      </c>
      <c r="K46" s="2">
        <v>16</v>
      </c>
      <c r="L46" s="18"/>
      <c r="M46" s="11"/>
      <c r="N46" s="11"/>
      <c r="O46" s="11"/>
      <c r="P46" s="11"/>
      <c r="Q46" s="11"/>
      <c r="R46" s="11"/>
      <c r="S46" s="11"/>
      <c r="T46" s="11"/>
      <c r="U46" s="11"/>
      <c r="V46" s="11"/>
      <c r="W46" s="11"/>
    </row>
    <row r="47" spans="1:23" ht="15.9" customHeight="1" x14ac:dyDescent="0.35">
      <c r="A47" s="14">
        <v>2022</v>
      </c>
      <c r="B47" s="14">
        <v>41</v>
      </c>
      <c r="C47" s="15">
        <v>44844</v>
      </c>
      <c r="D47" s="52">
        <f>SUM(weekly_covid_deaths_by_age_persons[[#This Row],[&lt;1]:[85+]])</f>
        <v>52</v>
      </c>
      <c r="E47" s="2">
        <v>0</v>
      </c>
      <c r="F47" s="2">
        <v>0</v>
      </c>
      <c r="G47" s="2">
        <v>0</v>
      </c>
      <c r="H47" s="2">
        <v>8</v>
      </c>
      <c r="I47" s="2">
        <v>10</v>
      </c>
      <c r="J47" s="2">
        <v>18</v>
      </c>
      <c r="K47" s="2">
        <v>16</v>
      </c>
      <c r="L47" s="18"/>
      <c r="M47" s="11"/>
      <c r="N47" s="11"/>
      <c r="O47" s="11"/>
      <c r="P47" s="11"/>
      <c r="Q47" s="11"/>
      <c r="R47" s="11"/>
      <c r="S47" s="11"/>
      <c r="T47" s="11"/>
      <c r="U47" s="11"/>
      <c r="V47" s="11"/>
      <c r="W47" s="11"/>
    </row>
    <row r="48" spans="1:23" ht="15.9" customHeight="1" x14ac:dyDescent="0.35">
      <c r="A48" s="14">
        <v>2022</v>
      </c>
      <c r="B48" s="14">
        <v>42</v>
      </c>
      <c r="C48" s="15">
        <v>44851</v>
      </c>
      <c r="D48" s="52">
        <f>SUM(weekly_covid_deaths_by_age_persons[[#This Row],[&lt;1]:[85+]])</f>
        <v>42</v>
      </c>
      <c r="E48" s="2">
        <v>0</v>
      </c>
      <c r="F48" s="2">
        <v>0</v>
      </c>
      <c r="G48" s="2">
        <v>0</v>
      </c>
      <c r="H48" s="2">
        <v>1</v>
      </c>
      <c r="I48" s="2">
        <v>7</v>
      </c>
      <c r="J48" s="2">
        <v>17</v>
      </c>
      <c r="K48" s="2">
        <v>17</v>
      </c>
      <c r="L48" s="18"/>
      <c r="M48" s="11"/>
      <c r="N48" s="11"/>
      <c r="O48" s="11"/>
      <c r="P48" s="11"/>
      <c r="Q48" s="11"/>
      <c r="R48" s="11"/>
      <c r="S48" s="11"/>
      <c r="T48" s="11"/>
      <c r="U48" s="11"/>
      <c r="V48" s="11"/>
      <c r="W48" s="11"/>
    </row>
    <row r="49" spans="1:23" ht="15.9" customHeight="1" x14ac:dyDescent="0.35">
      <c r="A49" s="14">
        <v>2022</v>
      </c>
      <c r="B49" s="14">
        <v>43</v>
      </c>
      <c r="C49" s="15">
        <v>44858</v>
      </c>
      <c r="D49" s="52">
        <f>SUM(weekly_covid_deaths_by_age_persons[[#This Row],[&lt;1]:[85+]])</f>
        <v>49</v>
      </c>
      <c r="E49" s="2">
        <v>0</v>
      </c>
      <c r="F49" s="2">
        <v>0</v>
      </c>
      <c r="G49" s="2">
        <v>2</v>
      </c>
      <c r="H49" s="2">
        <v>4</v>
      </c>
      <c r="I49" s="2">
        <v>6</v>
      </c>
      <c r="J49" s="2">
        <v>18</v>
      </c>
      <c r="K49" s="2">
        <v>19</v>
      </c>
      <c r="L49" s="18"/>
      <c r="M49" s="11"/>
      <c r="N49" s="11"/>
      <c r="O49" s="11"/>
      <c r="P49" s="11"/>
      <c r="Q49" s="11"/>
      <c r="R49" s="11"/>
      <c r="S49" s="11"/>
      <c r="T49" s="11"/>
      <c r="U49" s="11"/>
      <c r="V49" s="11"/>
      <c r="W49" s="11"/>
    </row>
    <row r="50" spans="1:23" ht="15.9" customHeight="1" x14ac:dyDescent="0.35">
      <c r="A50" s="14">
        <v>2022</v>
      </c>
      <c r="B50" s="14">
        <v>44</v>
      </c>
      <c r="C50" s="15">
        <v>44865</v>
      </c>
      <c r="D50" s="53">
        <f>SUM(weekly_covid_deaths_by_age_persons[[#This Row],[&lt;1]:[85+]])</f>
        <v>47</v>
      </c>
      <c r="E50" s="2">
        <v>0</v>
      </c>
      <c r="F50" s="2">
        <v>0</v>
      </c>
      <c r="G50" s="2">
        <v>0</v>
      </c>
      <c r="H50" s="2">
        <v>1</v>
      </c>
      <c r="I50" s="2">
        <v>9</v>
      </c>
      <c r="J50" s="2">
        <v>13</v>
      </c>
      <c r="K50" s="2">
        <v>24</v>
      </c>
      <c r="L50" s="17"/>
      <c r="M50" s="11"/>
      <c r="N50" s="11"/>
      <c r="O50" s="11"/>
      <c r="P50" s="11"/>
      <c r="Q50" s="11"/>
      <c r="R50" s="11"/>
      <c r="S50" s="11"/>
      <c r="T50" s="11"/>
      <c r="U50" s="11"/>
      <c r="V50" s="11"/>
      <c r="W50" s="11"/>
    </row>
    <row r="51" spans="1:23" ht="15.9" customHeight="1" x14ac:dyDescent="0.35">
      <c r="A51" s="14">
        <v>2022</v>
      </c>
      <c r="B51" s="14">
        <v>45</v>
      </c>
      <c r="C51" s="15">
        <v>44872</v>
      </c>
      <c r="D51" s="52">
        <f>SUM(weekly_covid_deaths_by_age_persons[[#This Row],[&lt;1]:[85+]])</f>
        <v>48</v>
      </c>
      <c r="E51" s="2">
        <v>0</v>
      </c>
      <c r="F51" s="2">
        <v>0</v>
      </c>
      <c r="G51" s="2">
        <v>0</v>
      </c>
      <c r="H51" s="2">
        <v>2</v>
      </c>
      <c r="I51" s="2">
        <v>9</v>
      </c>
      <c r="J51" s="2">
        <v>14</v>
      </c>
      <c r="K51" s="2">
        <v>23</v>
      </c>
      <c r="L51" s="18"/>
      <c r="M51" s="11"/>
      <c r="N51" s="11"/>
      <c r="O51" s="11"/>
      <c r="P51" s="11"/>
      <c r="Q51" s="11"/>
      <c r="R51" s="11"/>
      <c r="S51" s="11"/>
      <c r="T51" s="11"/>
      <c r="U51" s="11"/>
      <c r="V51" s="11"/>
      <c r="W51" s="11"/>
    </row>
    <row r="52" spans="1:23" ht="15.9" customHeight="1" x14ac:dyDescent="0.35">
      <c r="A52" s="14">
        <v>2022</v>
      </c>
      <c r="B52" s="14">
        <v>46</v>
      </c>
      <c r="C52" s="15">
        <v>44879</v>
      </c>
      <c r="D52" s="51">
        <f>SUM(weekly_covid_deaths_by_age_persons[[#This Row],[&lt;1]:[85+]])</f>
        <v>42</v>
      </c>
      <c r="E52" s="2">
        <v>0</v>
      </c>
      <c r="F52" s="2">
        <v>0</v>
      </c>
      <c r="G52" s="2">
        <v>0</v>
      </c>
      <c r="H52" s="2">
        <v>7</v>
      </c>
      <c r="I52" s="2">
        <v>3</v>
      </c>
      <c r="J52" s="2">
        <v>15</v>
      </c>
      <c r="K52" s="2">
        <v>17</v>
      </c>
      <c r="L52" s="18"/>
      <c r="M52" s="11"/>
      <c r="N52" s="11"/>
      <c r="O52" s="11"/>
      <c r="P52" s="11"/>
      <c r="Q52" s="11"/>
      <c r="R52" s="11"/>
      <c r="S52" s="11"/>
      <c r="T52" s="11"/>
      <c r="U52" s="11"/>
      <c r="V52" s="11"/>
      <c r="W52" s="11"/>
    </row>
    <row r="53" spans="1:23" ht="15.9" customHeight="1" x14ac:dyDescent="0.35">
      <c r="A53" s="14">
        <v>2022</v>
      </c>
      <c r="B53" s="14">
        <v>47</v>
      </c>
      <c r="C53" s="15">
        <v>44886</v>
      </c>
      <c r="D53" s="53">
        <f>SUM(weekly_covid_deaths_by_age_persons[[#This Row],[&lt;1]:[85+]])</f>
        <v>40</v>
      </c>
      <c r="E53" s="2">
        <v>0</v>
      </c>
      <c r="F53" s="2">
        <v>0</v>
      </c>
      <c r="G53" s="2">
        <v>0</v>
      </c>
      <c r="H53" s="2">
        <v>4</v>
      </c>
      <c r="I53" s="2">
        <v>10</v>
      </c>
      <c r="J53" s="2">
        <v>13</v>
      </c>
      <c r="K53" s="2">
        <v>13</v>
      </c>
      <c r="L53" s="17"/>
      <c r="M53" s="11"/>
      <c r="N53" s="11"/>
      <c r="O53" s="11"/>
      <c r="P53" s="11"/>
      <c r="Q53" s="11"/>
      <c r="R53" s="11"/>
      <c r="S53" s="11"/>
      <c r="T53" s="11"/>
      <c r="U53" s="11"/>
      <c r="V53" s="11"/>
      <c r="W53" s="11"/>
    </row>
    <row r="54" spans="1:23" ht="15.9" customHeight="1" x14ac:dyDescent="0.35">
      <c r="A54" s="14">
        <v>2022</v>
      </c>
      <c r="B54" s="14">
        <v>48</v>
      </c>
      <c r="C54" s="15">
        <v>44893</v>
      </c>
      <c r="D54" s="53">
        <f>SUM(weekly_covid_deaths_by_age_persons[[#This Row],[&lt;1]:[85+]])</f>
        <v>44</v>
      </c>
      <c r="E54" s="2">
        <v>0</v>
      </c>
      <c r="F54" s="2">
        <v>0</v>
      </c>
      <c r="G54" s="2">
        <v>0</v>
      </c>
      <c r="H54" s="2">
        <v>5</v>
      </c>
      <c r="I54" s="2">
        <v>8</v>
      </c>
      <c r="J54" s="2">
        <v>17</v>
      </c>
      <c r="K54" s="2">
        <v>14</v>
      </c>
      <c r="M54" s="11"/>
      <c r="N54" s="11"/>
      <c r="O54" s="11"/>
      <c r="P54" s="11"/>
      <c r="Q54" s="11"/>
      <c r="R54" s="11"/>
      <c r="S54" s="11"/>
      <c r="T54" s="11"/>
      <c r="U54" s="11"/>
      <c r="V54" s="11"/>
      <c r="W54" s="11"/>
    </row>
    <row r="55" spans="1:23" ht="15.9" customHeight="1" x14ac:dyDescent="0.35">
      <c r="A55" s="14">
        <v>2022</v>
      </c>
      <c r="B55" s="14">
        <v>49</v>
      </c>
      <c r="C55" s="15">
        <v>44900</v>
      </c>
      <c r="D55" s="53">
        <f>SUM(weekly_covid_deaths_by_age_persons[[#This Row],[&lt;1]:[85+]])</f>
        <v>42</v>
      </c>
      <c r="E55" s="2">
        <v>0</v>
      </c>
      <c r="F55" s="2">
        <v>0</v>
      </c>
      <c r="G55" s="2">
        <v>0</v>
      </c>
      <c r="H55" s="2">
        <v>2</v>
      </c>
      <c r="I55" s="2">
        <v>10</v>
      </c>
      <c r="J55" s="2">
        <v>12</v>
      </c>
      <c r="K55" s="2">
        <v>18</v>
      </c>
      <c r="M55" s="11"/>
      <c r="N55" s="11"/>
      <c r="O55" s="11"/>
      <c r="P55" s="11"/>
      <c r="Q55" s="11"/>
      <c r="R55" s="11"/>
      <c r="S55" s="11"/>
      <c r="T55" s="11"/>
      <c r="U55" s="11"/>
      <c r="V55" s="11"/>
      <c r="W55" s="11"/>
    </row>
    <row r="56" spans="1:23" ht="15.9" customHeight="1" x14ac:dyDescent="0.35">
      <c r="A56" s="14">
        <v>2022</v>
      </c>
      <c r="B56" s="14">
        <v>50</v>
      </c>
      <c r="C56" s="15">
        <v>44907</v>
      </c>
      <c r="D56" s="53">
        <f>SUM(weekly_covid_deaths_by_age_persons[[#This Row],[&lt;1]:[85+]])</f>
        <v>39</v>
      </c>
      <c r="E56" s="2">
        <v>0</v>
      </c>
      <c r="F56" s="2">
        <v>0</v>
      </c>
      <c r="G56" s="2">
        <v>1</v>
      </c>
      <c r="H56" s="2">
        <v>1</v>
      </c>
      <c r="I56" s="2">
        <v>11</v>
      </c>
      <c r="J56" s="2">
        <v>14</v>
      </c>
      <c r="K56" s="2">
        <v>12</v>
      </c>
      <c r="M56" s="11"/>
      <c r="N56" s="11"/>
      <c r="O56" s="11"/>
      <c r="P56" s="11"/>
      <c r="Q56" s="11"/>
      <c r="R56" s="11"/>
      <c r="S56" s="11"/>
      <c r="T56" s="11"/>
      <c r="U56" s="11"/>
      <c r="V56" s="11"/>
      <c r="W56" s="11"/>
    </row>
    <row r="57" spans="1:23" ht="15.9" customHeight="1" x14ac:dyDescent="0.35">
      <c r="A57" s="14">
        <v>2022</v>
      </c>
      <c r="B57" s="14">
        <v>51</v>
      </c>
      <c r="C57" s="15">
        <v>44914</v>
      </c>
      <c r="D57" s="53">
        <f>SUM(weekly_covid_deaths_by_age_persons[[#This Row],[&lt;1]:[85+]])</f>
        <v>65</v>
      </c>
      <c r="E57" s="2">
        <v>0</v>
      </c>
      <c r="F57" s="2">
        <v>0</v>
      </c>
      <c r="G57" s="2">
        <v>1</v>
      </c>
      <c r="H57" s="2">
        <v>5</v>
      </c>
      <c r="I57" s="2">
        <v>8</v>
      </c>
      <c r="J57" s="2">
        <v>22</v>
      </c>
      <c r="K57" s="2">
        <v>29</v>
      </c>
      <c r="M57" s="11"/>
      <c r="N57" s="11"/>
      <c r="O57" s="11"/>
      <c r="P57" s="11"/>
      <c r="Q57" s="11"/>
      <c r="R57" s="11"/>
      <c r="S57" s="11"/>
      <c r="T57" s="11"/>
      <c r="U57" s="11"/>
      <c r="V57" s="11"/>
      <c r="W57" s="11"/>
    </row>
    <row r="58" spans="1:23" ht="15.9" customHeight="1" x14ac:dyDescent="0.35">
      <c r="A58" s="14">
        <v>2022</v>
      </c>
      <c r="B58" s="14">
        <v>52</v>
      </c>
      <c r="C58" s="15">
        <v>44921</v>
      </c>
      <c r="D58" s="53">
        <f>SUM(weekly_covid_deaths_by_age_persons[[#This Row],[&lt;1]:[85+]])</f>
        <v>69</v>
      </c>
      <c r="E58" s="2">
        <v>0</v>
      </c>
      <c r="F58" s="2">
        <v>0</v>
      </c>
      <c r="G58" s="2">
        <v>0</v>
      </c>
      <c r="H58" s="2">
        <v>6</v>
      </c>
      <c r="I58" s="2">
        <v>4</v>
      </c>
      <c r="J58" s="2">
        <v>26</v>
      </c>
      <c r="K58" s="2">
        <v>33</v>
      </c>
      <c r="M58" s="11"/>
      <c r="N58" s="11"/>
      <c r="O58" s="11"/>
      <c r="P58" s="11"/>
      <c r="Q58" s="11"/>
      <c r="R58" s="11"/>
      <c r="S58" s="11"/>
      <c r="T58" s="11"/>
      <c r="U58" s="11"/>
      <c r="V58" s="11"/>
      <c r="W58" s="11"/>
    </row>
    <row r="60" spans="1:23" x14ac:dyDescent="0.35">
      <c r="A60" s="21" t="s">
        <v>170</v>
      </c>
      <c r="B60" s="22"/>
      <c r="E60" s="23"/>
      <c r="F60" s="23"/>
    </row>
    <row r="61" spans="1:23" ht="31" x14ac:dyDescent="0.35">
      <c r="A61" s="46" t="s">
        <v>62</v>
      </c>
      <c r="B61" s="47" t="s">
        <v>57</v>
      </c>
      <c r="C61" s="47" t="s">
        <v>84</v>
      </c>
      <c r="D61" s="54" t="s">
        <v>60</v>
      </c>
      <c r="E61" s="45" t="s">
        <v>61</v>
      </c>
      <c r="F61" s="45" t="s">
        <v>63</v>
      </c>
      <c r="G61" s="45" t="s">
        <v>64</v>
      </c>
      <c r="H61" s="45" t="s">
        <v>126</v>
      </c>
      <c r="I61" s="45" t="s">
        <v>65</v>
      </c>
      <c r="J61" s="44" t="s">
        <v>66</v>
      </c>
      <c r="K61" s="44" t="s">
        <v>67</v>
      </c>
      <c r="W61" s="11"/>
    </row>
    <row r="62" spans="1:23" x14ac:dyDescent="0.35">
      <c r="A62" s="14">
        <v>2022</v>
      </c>
      <c r="B62" s="14">
        <v>1</v>
      </c>
      <c r="C62" s="15">
        <v>44564</v>
      </c>
      <c r="D62" s="2">
        <v>41</v>
      </c>
      <c r="E62" s="2">
        <v>0</v>
      </c>
      <c r="F62" s="2">
        <v>0</v>
      </c>
      <c r="G62" s="2">
        <v>0</v>
      </c>
      <c r="H62" s="2">
        <v>5</v>
      </c>
      <c r="I62" s="2">
        <v>5</v>
      </c>
      <c r="J62" s="2">
        <v>14</v>
      </c>
      <c r="K62" s="2">
        <v>17</v>
      </c>
      <c r="L62" s="2"/>
    </row>
    <row r="63" spans="1:23" x14ac:dyDescent="0.35">
      <c r="A63" s="14">
        <v>2022</v>
      </c>
      <c r="B63" s="14">
        <v>2</v>
      </c>
      <c r="C63" s="15">
        <v>44571</v>
      </c>
      <c r="D63" s="2">
        <v>66</v>
      </c>
      <c r="E63" s="2">
        <v>0</v>
      </c>
      <c r="F63" s="2">
        <v>0</v>
      </c>
      <c r="G63" s="2">
        <v>5</v>
      </c>
      <c r="H63" s="2">
        <v>8</v>
      </c>
      <c r="I63" s="2">
        <v>11</v>
      </c>
      <c r="J63" s="2">
        <v>11</v>
      </c>
      <c r="K63" s="2">
        <v>31</v>
      </c>
      <c r="L63" s="2"/>
    </row>
    <row r="64" spans="1:23" x14ac:dyDescent="0.35">
      <c r="A64" s="14">
        <v>2022</v>
      </c>
      <c r="B64" s="14">
        <v>3</v>
      </c>
      <c r="C64" s="15">
        <v>44578</v>
      </c>
      <c r="D64" s="2">
        <v>68</v>
      </c>
      <c r="E64" s="2">
        <v>0</v>
      </c>
      <c r="F64" s="2">
        <v>0</v>
      </c>
      <c r="G64" s="2">
        <v>0</v>
      </c>
      <c r="H64" s="2">
        <v>4</v>
      </c>
      <c r="I64" s="2">
        <v>6</v>
      </c>
      <c r="J64" s="2">
        <v>21</v>
      </c>
      <c r="K64" s="2">
        <v>37</v>
      </c>
      <c r="L64" s="2"/>
    </row>
    <row r="65" spans="1:12" x14ac:dyDescent="0.35">
      <c r="A65" s="14">
        <v>2022</v>
      </c>
      <c r="B65" s="14">
        <v>4</v>
      </c>
      <c r="C65" s="15">
        <v>44585</v>
      </c>
      <c r="D65" s="2">
        <v>63</v>
      </c>
      <c r="E65" s="2">
        <v>0</v>
      </c>
      <c r="F65" s="2">
        <v>0</v>
      </c>
      <c r="G65" s="2">
        <v>0</v>
      </c>
      <c r="H65" s="2">
        <v>7</v>
      </c>
      <c r="I65" s="2">
        <v>10</v>
      </c>
      <c r="J65" s="2">
        <v>21</v>
      </c>
      <c r="K65" s="2">
        <v>25</v>
      </c>
      <c r="L65" s="2"/>
    </row>
    <row r="66" spans="1:12" x14ac:dyDescent="0.35">
      <c r="A66" s="14">
        <v>2022</v>
      </c>
      <c r="B66" s="14">
        <v>5</v>
      </c>
      <c r="C66" s="15">
        <v>44592</v>
      </c>
      <c r="D66" s="2">
        <v>56</v>
      </c>
      <c r="E66" s="2">
        <v>0</v>
      </c>
      <c r="F66" s="2">
        <v>0</v>
      </c>
      <c r="G66" s="2">
        <v>0</v>
      </c>
      <c r="H66" s="2">
        <v>2</v>
      </c>
      <c r="I66" s="2">
        <v>12</v>
      </c>
      <c r="J66" s="2">
        <v>13</v>
      </c>
      <c r="K66" s="2">
        <v>29</v>
      </c>
      <c r="L66" s="2"/>
    </row>
    <row r="67" spans="1:12" x14ac:dyDescent="0.35">
      <c r="A67" s="14">
        <v>2022</v>
      </c>
      <c r="B67" s="14">
        <v>6</v>
      </c>
      <c r="C67" s="15">
        <v>44599</v>
      </c>
      <c r="D67" s="2">
        <v>39</v>
      </c>
      <c r="E67" s="2">
        <v>0</v>
      </c>
      <c r="F67" s="2">
        <v>0</v>
      </c>
      <c r="G67" s="2">
        <v>2</v>
      </c>
      <c r="H67" s="2">
        <v>1</v>
      </c>
      <c r="I67" s="2">
        <v>4</v>
      </c>
      <c r="J67" s="2">
        <v>7</v>
      </c>
      <c r="K67" s="2">
        <v>25</v>
      </c>
      <c r="L67" s="2"/>
    </row>
    <row r="68" spans="1:12" x14ac:dyDescent="0.35">
      <c r="A68" s="14">
        <v>2022</v>
      </c>
      <c r="B68" s="14">
        <v>7</v>
      </c>
      <c r="C68" s="15">
        <v>44606</v>
      </c>
      <c r="D68" s="2">
        <v>39</v>
      </c>
      <c r="E68" s="2">
        <v>0</v>
      </c>
      <c r="F68" s="2">
        <v>1</v>
      </c>
      <c r="G68" s="2">
        <v>0</v>
      </c>
      <c r="H68" s="2">
        <v>1</v>
      </c>
      <c r="I68" s="2">
        <v>5</v>
      </c>
      <c r="J68" s="2">
        <v>9</v>
      </c>
      <c r="K68" s="2">
        <v>23</v>
      </c>
      <c r="L68" s="2"/>
    </row>
    <row r="69" spans="1:12" x14ac:dyDescent="0.35">
      <c r="A69" s="14">
        <v>2022</v>
      </c>
      <c r="B69" s="14">
        <v>8</v>
      </c>
      <c r="C69" s="15">
        <v>44613</v>
      </c>
      <c r="D69" s="2">
        <v>39</v>
      </c>
      <c r="E69" s="2">
        <v>0</v>
      </c>
      <c r="F69" s="2">
        <v>0</v>
      </c>
      <c r="G69" s="2">
        <v>0</v>
      </c>
      <c r="H69" s="2">
        <v>2</v>
      </c>
      <c r="I69" s="2">
        <v>6</v>
      </c>
      <c r="J69" s="2">
        <v>10</v>
      </c>
      <c r="K69" s="2">
        <v>21</v>
      </c>
      <c r="L69" s="2"/>
    </row>
    <row r="70" spans="1:12" x14ac:dyDescent="0.35">
      <c r="A70" s="14">
        <v>2022</v>
      </c>
      <c r="B70" s="14">
        <v>9</v>
      </c>
      <c r="C70" s="15">
        <v>44620</v>
      </c>
      <c r="D70" s="2">
        <v>53</v>
      </c>
      <c r="E70" s="2">
        <v>0</v>
      </c>
      <c r="F70" s="2">
        <v>0</v>
      </c>
      <c r="G70" s="2">
        <v>1</v>
      </c>
      <c r="H70" s="2">
        <v>1</v>
      </c>
      <c r="I70" s="2">
        <v>9</v>
      </c>
      <c r="J70" s="2">
        <v>14</v>
      </c>
      <c r="K70" s="2">
        <v>28</v>
      </c>
      <c r="L70" s="2"/>
    </row>
    <row r="71" spans="1:12" x14ac:dyDescent="0.35">
      <c r="A71" s="14">
        <v>2022</v>
      </c>
      <c r="B71" s="14">
        <v>10</v>
      </c>
      <c r="C71" s="15">
        <v>44627</v>
      </c>
      <c r="D71" s="2">
        <v>50</v>
      </c>
      <c r="E71" s="2">
        <v>0</v>
      </c>
      <c r="F71" s="2">
        <v>0</v>
      </c>
      <c r="G71" s="2">
        <v>0</v>
      </c>
      <c r="H71" s="2">
        <v>4</v>
      </c>
      <c r="I71" s="2">
        <v>5</v>
      </c>
      <c r="J71" s="2">
        <v>14</v>
      </c>
      <c r="K71" s="2">
        <v>27</v>
      </c>
      <c r="L71" s="2"/>
    </row>
    <row r="72" spans="1:12" x14ac:dyDescent="0.35">
      <c r="A72" s="14">
        <v>2022</v>
      </c>
      <c r="B72" s="14">
        <v>11</v>
      </c>
      <c r="C72" s="15">
        <v>44634</v>
      </c>
      <c r="D72" s="2">
        <v>66</v>
      </c>
      <c r="E72" s="2">
        <v>0</v>
      </c>
      <c r="F72" s="2">
        <v>0</v>
      </c>
      <c r="G72" s="2">
        <v>1</v>
      </c>
      <c r="H72" s="2">
        <v>6</v>
      </c>
      <c r="I72" s="2">
        <v>11</v>
      </c>
      <c r="J72" s="2">
        <v>20</v>
      </c>
      <c r="K72" s="2">
        <v>28</v>
      </c>
      <c r="L72" s="24"/>
    </row>
    <row r="73" spans="1:12" x14ac:dyDescent="0.35">
      <c r="A73" s="14">
        <v>2022</v>
      </c>
      <c r="B73" s="14">
        <v>12</v>
      </c>
      <c r="C73" s="15">
        <v>44641</v>
      </c>
      <c r="D73" s="2">
        <v>93</v>
      </c>
      <c r="E73" s="2">
        <v>0</v>
      </c>
      <c r="F73" s="2">
        <v>0</v>
      </c>
      <c r="G73" s="2">
        <v>0</v>
      </c>
      <c r="H73" s="2">
        <v>5</v>
      </c>
      <c r="I73" s="2">
        <v>11</v>
      </c>
      <c r="J73" s="2">
        <v>33</v>
      </c>
      <c r="K73" s="2">
        <v>44</v>
      </c>
      <c r="L73" s="24"/>
    </row>
    <row r="74" spans="1:12" x14ac:dyDescent="0.35">
      <c r="A74" s="14">
        <v>2022</v>
      </c>
      <c r="B74" s="14">
        <v>13</v>
      </c>
      <c r="C74" s="15">
        <v>44648</v>
      </c>
      <c r="D74" s="2">
        <v>85</v>
      </c>
      <c r="E74" s="2">
        <v>0</v>
      </c>
      <c r="F74" s="2">
        <v>0</v>
      </c>
      <c r="G74" s="2">
        <v>0</v>
      </c>
      <c r="H74" s="2">
        <v>7</v>
      </c>
      <c r="I74" s="2">
        <v>8</v>
      </c>
      <c r="J74" s="2">
        <v>34</v>
      </c>
      <c r="K74" s="2">
        <v>36</v>
      </c>
      <c r="L74" s="2"/>
    </row>
    <row r="75" spans="1:12" x14ac:dyDescent="0.35">
      <c r="A75" s="14">
        <v>2022</v>
      </c>
      <c r="B75" s="14">
        <v>14</v>
      </c>
      <c r="C75" s="15">
        <v>44655</v>
      </c>
      <c r="D75" s="2">
        <v>69</v>
      </c>
      <c r="E75" s="2">
        <v>0</v>
      </c>
      <c r="F75" s="2">
        <v>0</v>
      </c>
      <c r="G75" s="2">
        <v>1</v>
      </c>
      <c r="H75" s="2">
        <v>2</v>
      </c>
      <c r="I75" s="2">
        <v>8</v>
      </c>
      <c r="J75" s="2">
        <v>21</v>
      </c>
      <c r="K75" s="2">
        <v>37</v>
      </c>
      <c r="L75" s="17"/>
    </row>
    <row r="76" spans="1:12" x14ac:dyDescent="0.35">
      <c r="A76" s="14">
        <v>2022</v>
      </c>
      <c r="B76" s="14">
        <v>15</v>
      </c>
      <c r="C76" s="15">
        <v>44662</v>
      </c>
      <c r="D76" s="2">
        <v>72</v>
      </c>
      <c r="E76" s="2">
        <v>0</v>
      </c>
      <c r="F76" s="2">
        <v>0</v>
      </c>
      <c r="G76" s="2">
        <v>0</v>
      </c>
      <c r="H76" s="2">
        <v>2</v>
      </c>
      <c r="I76" s="2">
        <v>13</v>
      </c>
      <c r="J76" s="2">
        <v>22</v>
      </c>
      <c r="K76" s="2">
        <v>35</v>
      </c>
      <c r="L76" s="18"/>
    </row>
    <row r="77" spans="1:12" x14ac:dyDescent="0.35">
      <c r="A77" s="14">
        <v>2022</v>
      </c>
      <c r="B77" s="14">
        <v>16</v>
      </c>
      <c r="C77" s="15">
        <v>44669</v>
      </c>
      <c r="D77" s="2">
        <v>54</v>
      </c>
      <c r="E77" s="2">
        <v>0</v>
      </c>
      <c r="F77" s="2">
        <v>0</v>
      </c>
      <c r="G77" s="2">
        <v>1</v>
      </c>
      <c r="H77" s="2">
        <v>4</v>
      </c>
      <c r="I77" s="2">
        <v>7</v>
      </c>
      <c r="J77" s="2">
        <v>16</v>
      </c>
      <c r="K77" s="2">
        <v>26</v>
      </c>
      <c r="L77" s="18"/>
    </row>
    <row r="78" spans="1:12" x14ac:dyDescent="0.35">
      <c r="A78" s="14">
        <v>2022</v>
      </c>
      <c r="B78" s="14">
        <v>17</v>
      </c>
      <c r="C78" s="15">
        <v>44676</v>
      </c>
      <c r="D78" s="2">
        <v>52</v>
      </c>
      <c r="E78" s="2">
        <v>0</v>
      </c>
      <c r="F78" s="2">
        <v>0</v>
      </c>
      <c r="G78" s="2">
        <v>0</v>
      </c>
      <c r="H78" s="2">
        <v>3</v>
      </c>
      <c r="I78" s="2">
        <v>7</v>
      </c>
      <c r="J78" s="2">
        <v>15</v>
      </c>
      <c r="K78" s="2">
        <v>27</v>
      </c>
      <c r="L78" s="18"/>
    </row>
    <row r="79" spans="1:12" x14ac:dyDescent="0.35">
      <c r="A79" s="14">
        <v>2022</v>
      </c>
      <c r="B79" s="14">
        <v>18</v>
      </c>
      <c r="C79" s="15">
        <v>44683</v>
      </c>
      <c r="D79" s="2">
        <v>44</v>
      </c>
      <c r="E79" s="2">
        <v>0</v>
      </c>
      <c r="F79" s="2">
        <v>0</v>
      </c>
      <c r="G79" s="2">
        <v>1</v>
      </c>
      <c r="H79" s="2">
        <v>1</v>
      </c>
      <c r="I79" s="2">
        <v>6</v>
      </c>
      <c r="J79" s="2">
        <v>15</v>
      </c>
      <c r="K79" s="2">
        <v>21</v>
      </c>
      <c r="L79" s="18"/>
    </row>
    <row r="80" spans="1:12" x14ac:dyDescent="0.35">
      <c r="A80" s="14">
        <v>2022</v>
      </c>
      <c r="B80" s="14">
        <v>19</v>
      </c>
      <c r="C80" s="15">
        <v>44690</v>
      </c>
      <c r="D80" s="2">
        <v>23</v>
      </c>
      <c r="E80" s="2">
        <v>0</v>
      </c>
      <c r="F80" s="2">
        <v>0</v>
      </c>
      <c r="G80" s="2">
        <v>0</v>
      </c>
      <c r="H80" s="2">
        <v>2</v>
      </c>
      <c r="I80" s="2">
        <v>3</v>
      </c>
      <c r="J80" s="2">
        <v>6</v>
      </c>
      <c r="K80" s="2">
        <v>12</v>
      </c>
      <c r="L80" s="18"/>
    </row>
    <row r="81" spans="1:12" x14ac:dyDescent="0.35">
      <c r="A81" s="14">
        <v>2022</v>
      </c>
      <c r="B81" s="14">
        <v>20</v>
      </c>
      <c r="C81" s="15">
        <v>44697</v>
      </c>
      <c r="D81" s="2">
        <v>28</v>
      </c>
      <c r="E81" s="2">
        <v>0</v>
      </c>
      <c r="F81" s="2">
        <v>0</v>
      </c>
      <c r="G81" s="2">
        <v>1</v>
      </c>
      <c r="H81" s="2">
        <v>3</v>
      </c>
      <c r="I81" s="2">
        <v>2</v>
      </c>
      <c r="J81" s="2">
        <v>5</v>
      </c>
      <c r="K81" s="2">
        <v>17</v>
      </c>
      <c r="L81" s="18"/>
    </row>
    <row r="82" spans="1:12" x14ac:dyDescent="0.35">
      <c r="A82" s="14">
        <v>2022</v>
      </c>
      <c r="B82" s="14">
        <v>21</v>
      </c>
      <c r="C82" s="15">
        <v>44704</v>
      </c>
      <c r="D82" s="2">
        <v>20</v>
      </c>
      <c r="E82" s="2">
        <v>0</v>
      </c>
      <c r="F82" s="2">
        <v>0</v>
      </c>
      <c r="G82" s="2">
        <v>0</v>
      </c>
      <c r="H82" s="2">
        <v>1</v>
      </c>
      <c r="I82" s="2">
        <v>5</v>
      </c>
      <c r="J82" s="2">
        <v>7</v>
      </c>
      <c r="K82" s="2">
        <v>7</v>
      </c>
      <c r="L82" s="18"/>
    </row>
    <row r="83" spans="1:12" x14ac:dyDescent="0.35">
      <c r="A83" s="14">
        <v>2022</v>
      </c>
      <c r="B83" s="14">
        <v>22</v>
      </c>
      <c r="C83" s="15">
        <v>44711</v>
      </c>
      <c r="D83" s="2">
        <v>9</v>
      </c>
      <c r="E83" s="2">
        <v>0</v>
      </c>
      <c r="F83" s="2">
        <v>0</v>
      </c>
      <c r="G83" s="2">
        <v>0</v>
      </c>
      <c r="H83" s="2">
        <v>0</v>
      </c>
      <c r="I83" s="2">
        <v>4</v>
      </c>
      <c r="J83" s="2">
        <v>1</v>
      </c>
      <c r="K83" s="2">
        <v>4</v>
      </c>
      <c r="L83" s="18"/>
    </row>
    <row r="84" spans="1:12" x14ac:dyDescent="0.35">
      <c r="A84" s="14">
        <v>2022</v>
      </c>
      <c r="B84" s="14">
        <v>23</v>
      </c>
      <c r="C84" s="15">
        <v>44718</v>
      </c>
      <c r="D84" s="2">
        <v>13</v>
      </c>
      <c r="E84" s="2">
        <v>0</v>
      </c>
      <c r="F84" s="2">
        <v>0</v>
      </c>
      <c r="G84" s="2">
        <v>0</v>
      </c>
      <c r="H84" s="2">
        <v>0</v>
      </c>
      <c r="I84" s="2">
        <v>3</v>
      </c>
      <c r="J84" s="2">
        <v>5</v>
      </c>
      <c r="K84" s="2">
        <v>5</v>
      </c>
      <c r="L84" s="18"/>
    </row>
    <row r="85" spans="1:12" x14ac:dyDescent="0.35">
      <c r="A85" s="14">
        <v>2022</v>
      </c>
      <c r="B85" s="14">
        <v>24</v>
      </c>
      <c r="C85" s="15">
        <v>44725</v>
      </c>
      <c r="D85" s="2">
        <v>22</v>
      </c>
      <c r="E85" s="2">
        <v>0</v>
      </c>
      <c r="F85" s="2">
        <v>0</v>
      </c>
      <c r="G85" s="2">
        <v>1</v>
      </c>
      <c r="H85" s="2">
        <v>1</v>
      </c>
      <c r="I85" s="2">
        <v>5</v>
      </c>
      <c r="J85" s="2">
        <v>7</v>
      </c>
      <c r="K85" s="2">
        <v>8</v>
      </c>
      <c r="L85" s="18"/>
    </row>
    <row r="86" spans="1:12" x14ac:dyDescent="0.35">
      <c r="A86" s="14">
        <v>2022</v>
      </c>
      <c r="B86" s="14">
        <v>25</v>
      </c>
      <c r="C86" s="15">
        <v>44732</v>
      </c>
      <c r="D86" s="2">
        <v>21</v>
      </c>
      <c r="E86" s="2">
        <v>0</v>
      </c>
      <c r="F86" s="2">
        <v>0</v>
      </c>
      <c r="G86" s="2">
        <v>0</v>
      </c>
      <c r="H86" s="2">
        <v>0</v>
      </c>
      <c r="I86" s="2">
        <v>3</v>
      </c>
      <c r="J86" s="2">
        <v>8</v>
      </c>
      <c r="K86" s="2">
        <v>10</v>
      </c>
      <c r="L86" s="18"/>
    </row>
    <row r="87" spans="1:12" x14ac:dyDescent="0.35">
      <c r="A87" s="14">
        <v>2022</v>
      </c>
      <c r="B87" s="14">
        <v>26</v>
      </c>
      <c r="C87" s="15">
        <v>44739</v>
      </c>
      <c r="D87" s="2">
        <v>30</v>
      </c>
      <c r="E87" s="2">
        <v>0</v>
      </c>
      <c r="F87" s="2">
        <v>0</v>
      </c>
      <c r="G87" s="2">
        <v>1</v>
      </c>
      <c r="H87" s="2">
        <v>5</v>
      </c>
      <c r="I87" s="2">
        <v>8</v>
      </c>
      <c r="J87" s="2">
        <v>9</v>
      </c>
      <c r="K87" s="2">
        <v>7</v>
      </c>
      <c r="L87" s="18"/>
    </row>
    <row r="88" spans="1:12" x14ac:dyDescent="0.35">
      <c r="A88" s="14">
        <v>2022</v>
      </c>
      <c r="B88" s="14">
        <v>27</v>
      </c>
      <c r="C88" s="15">
        <v>44746</v>
      </c>
      <c r="D88" s="2">
        <v>46</v>
      </c>
      <c r="E88" s="2">
        <v>0</v>
      </c>
      <c r="F88" s="2">
        <v>0</v>
      </c>
      <c r="G88" s="2">
        <v>1</v>
      </c>
      <c r="H88" s="2">
        <v>6</v>
      </c>
      <c r="I88" s="2">
        <v>12</v>
      </c>
      <c r="J88" s="2">
        <v>14</v>
      </c>
      <c r="K88" s="2">
        <v>13</v>
      </c>
      <c r="L88" s="18"/>
    </row>
    <row r="89" spans="1:12" x14ac:dyDescent="0.35">
      <c r="A89" s="14">
        <v>2022</v>
      </c>
      <c r="B89" s="14">
        <v>28</v>
      </c>
      <c r="C89" s="15">
        <v>44753</v>
      </c>
      <c r="D89" s="2">
        <v>39</v>
      </c>
      <c r="E89" s="2">
        <v>0</v>
      </c>
      <c r="F89" s="2">
        <v>0</v>
      </c>
      <c r="G89" s="2">
        <v>2</v>
      </c>
      <c r="H89" s="2">
        <v>2</v>
      </c>
      <c r="I89" s="2">
        <v>9</v>
      </c>
      <c r="J89" s="2">
        <v>10</v>
      </c>
      <c r="K89" s="2">
        <v>16</v>
      </c>
      <c r="L89" s="18"/>
    </row>
    <row r="90" spans="1:12" x14ac:dyDescent="0.35">
      <c r="A90" s="14">
        <v>2022</v>
      </c>
      <c r="B90" s="14">
        <v>29</v>
      </c>
      <c r="C90" s="15">
        <v>44760</v>
      </c>
      <c r="D90" s="2">
        <v>44</v>
      </c>
      <c r="E90" s="2">
        <v>0</v>
      </c>
      <c r="F90" s="2">
        <v>0</v>
      </c>
      <c r="G90" s="2">
        <v>0</v>
      </c>
      <c r="H90" s="2">
        <v>3</v>
      </c>
      <c r="I90" s="2">
        <v>17</v>
      </c>
      <c r="J90" s="2">
        <v>8</v>
      </c>
      <c r="K90" s="2">
        <v>16</v>
      </c>
      <c r="L90" s="18"/>
    </row>
    <row r="91" spans="1:12" x14ac:dyDescent="0.35">
      <c r="A91" s="14">
        <v>2022</v>
      </c>
      <c r="B91" s="14">
        <v>30</v>
      </c>
      <c r="C91" s="15">
        <v>44767</v>
      </c>
      <c r="D91" s="2">
        <v>56</v>
      </c>
      <c r="E91" s="2">
        <v>0</v>
      </c>
      <c r="F91" s="2">
        <v>0</v>
      </c>
      <c r="G91" s="2">
        <v>0</v>
      </c>
      <c r="H91" s="2">
        <v>3</v>
      </c>
      <c r="I91" s="2">
        <v>10</v>
      </c>
      <c r="J91" s="2">
        <v>22</v>
      </c>
      <c r="K91" s="2">
        <v>21</v>
      </c>
      <c r="L91" s="18"/>
    </row>
    <row r="92" spans="1:12" x14ac:dyDescent="0.35">
      <c r="A92" s="14">
        <v>2022</v>
      </c>
      <c r="B92" s="14">
        <v>31</v>
      </c>
      <c r="C92" s="15">
        <v>44774</v>
      </c>
      <c r="D92" s="2">
        <v>39</v>
      </c>
      <c r="E92" s="2">
        <v>0</v>
      </c>
      <c r="F92" s="2">
        <v>0</v>
      </c>
      <c r="G92" s="2">
        <v>0</v>
      </c>
      <c r="H92" s="2">
        <v>6</v>
      </c>
      <c r="I92" s="2">
        <v>7</v>
      </c>
      <c r="J92" s="2">
        <v>11</v>
      </c>
      <c r="K92" s="2">
        <v>15</v>
      </c>
      <c r="L92" s="18"/>
    </row>
    <row r="93" spans="1:12" x14ac:dyDescent="0.35">
      <c r="A93" s="14">
        <v>2022</v>
      </c>
      <c r="B93" s="14">
        <v>32</v>
      </c>
      <c r="C93" s="15">
        <v>44781</v>
      </c>
      <c r="D93" s="2">
        <v>30</v>
      </c>
      <c r="E93" s="2">
        <v>0</v>
      </c>
      <c r="F93" s="2">
        <v>0</v>
      </c>
      <c r="G93" s="2">
        <v>1</v>
      </c>
      <c r="H93" s="2">
        <v>2</v>
      </c>
      <c r="I93" s="2">
        <v>9</v>
      </c>
      <c r="J93" s="2">
        <v>9</v>
      </c>
      <c r="K93" s="2">
        <v>9</v>
      </c>
      <c r="L93" s="18"/>
    </row>
    <row r="94" spans="1:12" x14ac:dyDescent="0.35">
      <c r="A94" s="14">
        <v>2022</v>
      </c>
      <c r="B94" s="14">
        <v>33</v>
      </c>
      <c r="C94" s="15">
        <v>44788</v>
      </c>
      <c r="D94" s="2">
        <v>19</v>
      </c>
      <c r="E94" s="2">
        <v>0</v>
      </c>
      <c r="F94" s="2">
        <v>0</v>
      </c>
      <c r="G94" s="2">
        <v>2</v>
      </c>
      <c r="H94" s="2">
        <v>1</v>
      </c>
      <c r="I94" s="2">
        <v>0</v>
      </c>
      <c r="J94" s="2">
        <v>5</v>
      </c>
      <c r="K94" s="2">
        <v>11</v>
      </c>
      <c r="L94" s="18"/>
    </row>
    <row r="95" spans="1:12" x14ac:dyDescent="0.35">
      <c r="A95" s="14">
        <v>2022</v>
      </c>
      <c r="B95" s="14">
        <v>34</v>
      </c>
      <c r="C95" s="15">
        <v>44795</v>
      </c>
      <c r="D95" s="2">
        <v>23</v>
      </c>
      <c r="E95" s="2">
        <v>0</v>
      </c>
      <c r="F95" s="2">
        <v>0</v>
      </c>
      <c r="G95" s="2">
        <v>0</v>
      </c>
      <c r="H95" s="2">
        <v>3</v>
      </c>
      <c r="I95" s="2">
        <v>3</v>
      </c>
      <c r="J95" s="2">
        <v>6</v>
      </c>
      <c r="K95" s="2">
        <v>11</v>
      </c>
      <c r="L95" s="18"/>
    </row>
    <row r="96" spans="1:12" x14ac:dyDescent="0.35">
      <c r="A96" s="14">
        <v>2022</v>
      </c>
      <c r="B96" s="14">
        <v>35</v>
      </c>
      <c r="C96" s="15">
        <v>44802</v>
      </c>
      <c r="D96" s="2">
        <v>15</v>
      </c>
      <c r="E96" s="2">
        <v>0</v>
      </c>
      <c r="F96" s="2">
        <v>0</v>
      </c>
      <c r="G96" s="2">
        <v>2</v>
      </c>
      <c r="H96" s="2">
        <v>2</v>
      </c>
      <c r="I96" s="2">
        <v>0</v>
      </c>
      <c r="J96" s="2">
        <v>4</v>
      </c>
      <c r="K96" s="2">
        <v>7</v>
      </c>
      <c r="L96" s="18"/>
    </row>
    <row r="97" spans="1:12" x14ac:dyDescent="0.35">
      <c r="A97" s="14">
        <v>2022</v>
      </c>
      <c r="B97" s="14">
        <v>36</v>
      </c>
      <c r="C97" s="15">
        <v>44809</v>
      </c>
      <c r="D97" s="2">
        <v>18</v>
      </c>
      <c r="E97" s="2">
        <v>0</v>
      </c>
      <c r="F97" s="2">
        <v>0</v>
      </c>
      <c r="G97" s="2">
        <v>0</v>
      </c>
      <c r="H97" s="2">
        <v>0</v>
      </c>
      <c r="I97" s="2">
        <v>0</v>
      </c>
      <c r="J97" s="2">
        <v>10</v>
      </c>
      <c r="K97" s="2">
        <v>8</v>
      </c>
      <c r="L97" s="18"/>
    </row>
    <row r="98" spans="1:12" x14ac:dyDescent="0.35">
      <c r="A98" s="14">
        <v>2022</v>
      </c>
      <c r="B98" s="14">
        <v>37</v>
      </c>
      <c r="C98" s="15">
        <v>44816</v>
      </c>
      <c r="D98" s="2">
        <v>15</v>
      </c>
      <c r="E98" s="2">
        <v>0</v>
      </c>
      <c r="F98" s="2">
        <v>0</v>
      </c>
      <c r="G98" s="2">
        <v>0</v>
      </c>
      <c r="H98" s="2">
        <v>2</v>
      </c>
      <c r="I98" s="2">
        <v>1</v>
      </c>
      <c r="J98" s="2">
        <v>4</v>
      </c>
      <c r="K98" s="2">
        <v>8</v>
      </c>
      <c r="L98" s="18"/>
    </row>
    <row r="99" spans="1:12" x14ac:dyDescent="0.35">
      <c r="A99" s="14">
        <v>2022</v>
      </c>
      <c r="B99" s="14">
        <v>38</v>
      </c>
      <c r="C99" s="15">
        <v>44823</v>
      </c>
      <c r="D99" s="2">
        <v>16</v>
      </c>
      <c r="E99" s="2">
        <v>0</v>
      </c>
      <c r="F99" s="2">
        <v>0</v>
      </c>
      <c r="G99" s="2">
        <v>0</v>
      </c>
      <c r="H99" s="2">
        <v>4</v>
      </c>
      <c r="I99" s="2">
        <v>0</v>
      </c>
      <c r="J99" s="2">
        <v>7</v>
      </c>
      <c r="K99" s="2">
        <v>5</v>
      </c>
      <c r="L99" s="18"/>
    </row>
    <row r="100" spans="1:12" x14ac:dyDescent="0.35">
      <c r="A100" s="14">
        <v>2022</v>
      </c>
      <c r="B100" s="14">
        <v>39</v>
      </c>
      <c r="C100" s="15">
        <v>44830</v>
      </c>
      <c r="D100" s="2">
        <v>23</v>
      </c>
      <c r="E100" s="2">
        <v>0</v>
      </c>
      <c r="F100" s="2">
        <v>0</v>
      </c>
      <c r="G100" s="2">
        <v>0</v>
      </c>
      <c r="H100" s="2">
        <v>4</v>
      </c>
      <c r="I100" s="2">
        <v>2</v>
      </c>
      <c r="J100" s="2">
        <v>9</v>
      </c>
      <c r="K100" s="2">
        <v>8</v>
      </c>
      <c r="L100" s="18"/>
    </row>
    <row r="101" spans="1:12" x14ac:dyDescent="0.35">
      <c r="A101" s="14">
        <v>2022</v>
      </c>
      <c r="B101" s="14">
        <v>40</v>
      </c>
      <c r="C101" s="15">
        <v>44837</v>
      </c>
      <c r="D101" s="2">
        <v>21</v>
      </c>
      <c r="E101" s="2">
        <v>0</v>
      </c>
      <c r="F101" s="2">
        <v>0</v>
      </c>
      <c r="G101" s="2">
        <v>0</v>
      </c>
      <c r="H101" s="2">
        <v>2</v>
      </c>
      <c r="I101" s="2">
        <v>5</v>
      </c>
      <c r="J101" s="2">
        <v>3</v>
      </c>
      <c r="K101" s="2">
        <v>11</v>
      </c>
      <c r="L101" s="18"/>
    </row>
    <row r="102" spans="1:12" x14ac:dyDescent="0.35">
      <c r="A102" s="14">
        <v>2022</v>
      </c>
      <c r="B102" s="14">
        <v>41</v>
      </c>
      <c r="C102" s="15">
        <v>44844</v>
      </c>
      <c r="D102" s="2">
        <v>23</v>
      </c>
      <c r="E102" s="2">
        <v>0</v>
      </c>
      <c r="F102" s="2">
        <v>0</v>
      </c>
      <c r="G102" s="2">
        <v>0</v>
      </c>
      <c r="H102" s="2">
        <v>5</v>
      </c>
      <c r="I102" s="2">
        <v>1</v>
      </c>
      <c r="J102" s="2">
        <v>8</v>
      </c>
      <c r="K102" s="2">
        <v>9</v>
      </c>
      <c r="L102" s="18"/>
    </row>
    <row r="103" spans="1:12" x14ac:dyDescent="0.35">
      <c r="A103" s="14">
        <v>2022</v>
      </c>
      <c r="B103" s="14">
        <v>42</v>
      </c>
      <c r="C103" s="15">
        <v>44851</v>
      </c>
      <c r="D103" s="2">
        <v>20</v>
      </c>
      <c r="E103" s="2">
        <v>0</v>
      </c>
      <c r="F103" s="2">
        <v>0</v>
      </c>
      <c r="G103" s="2">
        <v>0</v>
      </c>
      <c r="H103" s="2">
        <v>1</v>
      </c>
      <c r="I103" s="2">
        <v>4</v>
      </c>
      <c r="J103" s="2">
        <v>10</v>
      </c>
      <c r="K103" s="2">
        <v>5</v>
      </c>
      <c r="L103" s="18"/>
    </row>
    <row r="104" spans="1:12" x14ac:dyDescent="0.35">
      <c r="A104" s="14">
        <v>2022</v>
      </c>
      <c r="B104" s="14">
        <v>43</v>
      </c>
      <c r="C104" s="15">
        <v>44858</v>
      </c>
      <c r="D104" s="2">
        <v>28</v>
      </c>
      <c r="E104" s="2">
        <v>0</v>
      </c>
      <c r="F104" s="2">
        <v>0</v>
      </c>
      <c r="G104" s="2">
        <v>0</v>
      </c>
      <c r="H104" s="2">
        <v>2</v>
      </c>
      <c r="I104" s="2">
        <v>3</v>
      </c>
      <c r="J104" s="2">
        <v>11</v>
      </c>
      <c r="K104" s="2">
        <v>12</v>
      </c>
      <c r="L104" s="18"/>
    </row>
    <row r="105" spans="1:12" x14ac:dyDescent="0.35">
      <c r="A105" s="14">
        <v>2022</v>
      </c>
      <c r="B105" s="14">
        <v>44</v>
      </c>
      <c r="C105" s="15">
        <v>44865</v>
      </c>
      <c r="D105" s="2">
        <v>25</v>
      </c>
      <c r="E105" s="2">
        <v>0</v>
      </c>
      <c r="F105" s="2">
        <v>0</v>
      </c>
      <c r="G105" s="2">
        <v>0</v>
      </c>
      <c r="H105" s="2">
        <v>0</v>
      </c>
      <c r="I105" s="2">
        <v>3</v>
      </c>
      <c r="J105" s="2">
        <v>9</v>
      </c>
      <c r="K105" s="2">
        <v>13</v>
      </c>
      <c r="L105" s="17"/>
    </row>
    <row r="106" spans="1:12" x14ac:dyDescent="0.35">
      <c r="A106" s="14">
        <v>2022</v>
      </c>
      <c r="B106" s="14">
        <v>45</v>
      </c>
      <c r="C106" s="15">
        <v>44872</v>
      </c>
      <c r="D106" s="2">
        <v>21</v>
      </c>
      <c r="E106" s="2">
        <v>0</v>
      </c>
      <c r="F106" s="2">
        <v>0</v>
      </c>
      <c r="G106" s="2">
        <v>0</v>
      </c>
      <c r="H106" s="2">
        <v>0</v>
      </c>
      <c r="I106" s="2">
        <v>5</v>
      </c>
      <c r="J106" s="2">
        <v>9</v>
      </c>
      <c r="K106" s="2">
        <v>7</v>
      </c>
      <c r="L106" s="18"/>
    </row>
    <row r="107" spans="1:12" x14ac:dyDescent="0.35">
      <c r="A107" s="14">
        <v>2022</v>
      </c>
      <c r="B107" s="14">
        <v>46</v>
      </c>
      <c r="C107" s="15">
        <v>44879</v>
      </c>
      <c r="D107" s="2">
        <v>17</v>
      </c>
      <c r="E107" s="2">
        <v>0</v>
      </c>
      <c r="F107" s="2">
        <v>0</v>
      </c>
      <c r="G107" s="2">
        <v>0</v>
      </c>
      <c r="H107" s="2">
        <v>3</v>
      </c>
      <c r="I107" s="2">
        <v>0</v>
      </c>
      <c r="J107" s="2">
        <v>7</v>
      </c>
      <c r="K107" s="2">
        <v>7</v>
      </c>
      <c r="L107" s="18"/>
    </row>
    <row r="108" spans="1:12" x14ac:dyDescent="0.35">
      <c r="A108" s="14">
        <v>2022</v>
      </c>
      <c r="B108" s="14">
        <v>47</v>
      </c>
      <c r="C108" s="15">
        <v>44886</v>
      </c>
      <c r="D108" s="2">
        <v>21</v>
      </c>
      <c r="E108" s="2">
        <v>0</v>
      </c>
      <c r="F108" s="2">
        <v>0</v>
      </c>
      <c r="G108" s="2">
        <v>0</v>
      </c>
      <c r="H108" s="2">
        <v>2</v>
      </c>
      <c r="I108" s="2">
        <v>5</v>
      </c>
      <c r="J108" s="2">
        <v>9</v>
      </c>
      <c r="K108" s="2">
        <v>5</v>
      </c>
      <c r="L108" s="17"/>
    </row>
    <row r="109" spans="1:12" x14ac:dyDescent="0.35">
      <c r="A109" s="14">
        <v>2022</v>
      </c>
      <c r="B109" s="14">
        <v>48</v>
      </c>
      <c r="C109" s="15">
        <v>44893</v>
      </c>
      <c r="D109" s="2">
        <v>20</v>
      </c>
      <c r="E109" s="2">
        <v>0</v>
      </c>
      <c r="F109" s="2">
        <v>0</v>
      </c>
      <c r="G109" s="2">
        <v>0</v>
      </c>
      <c r="H109" s="2">
        <v>4</v>
      </c>
      <c r="I109" s="2">
        <v>4</v>
      </c>
      <c r="J109" s="2">
        <v>5</v>
      </c>
      <c r="K109" s="2">
        <v>7</v>
      </c>
    </row>
    <row r="110" spans="1:12" x14ac:dyDescent="0.35">
      <c r="A110" s="14">
        <v>2022</v>
      </c>
      <c r="B110" s="14">
        <v>49</v>
      </c>
      <c r="C110" s="15">
        <v>44900</v>
      </c>
      <c r="D110" s="2">
        <v>21</v>
      </c>
      <c r="E110" s="2">
        <v>0</v>
      </c>
      <c r="F110" s="2">
        <v>0</v>
      </c>
      <c r="G110" s="2">
        <v>0</v>
      </c>
      <c r="H110" s="2">
        <v>0</v>
      </c>
      <c r="I110" s="2">
        <v>5</v>
      </c>
      <c r="J110" s="2">
        <v>7</v>
      </c>
      <c r="K110" s="2">
        <v>9</v>
      </c>
    </row>
    <row r="111" spans="1:12" x14ac:dyDescent="0.35">
      <c r="A111" s="14">
        <v>2022</v>
      </c>
      <c r="B111" s="14">
        <v>50</v>
      </c>
      <c r="C111" s="15">
        <v>44907</v>
      </c>
      <c r="D111" s="2">
        <v>21</v>
      </c>
      <c r="E111" s="2">
        <v>0</v>
      </c>
      <c r="F111" s="2">
        <v>0</v>
      </c>
      <c r="G111" s="2">
        <v>1</v>
      </c>
      <c r="H111" s="2">
        <v>1</v>
      </c>
      <c r="I111" s="2">
        <v>4</v>
      </c>
      <c r="J111" s="2">
        <v>6</v>
      </c>
      <c r="K111" s="2">
        <v>9</v>
      </c>
    </row>
    <row r="112" spans="1:12" x14ac:dyDescent="0.35">
      <c r="A112" s="14">
        <v>2022</v>
      </c>
      <c r="B112" s="14">
        <v>51</v>
      </c>
      <c r="C112" s="15">
        <v>44914</v>
      </c>
      <c r="D112" s="2">
        <v>35</v>
      </c>
      <c r="E112" s="2">
        <v>0</v>
      </c>
      <c r="F112" s="2">
        <v>0</v>
      </c>
      <c r="G112" s="2">
        <v>1</v>
      </c>
      <c r="H112" s="2">
        <v>3</v>
      </c>
      <c r="I112" s="2">
        <v>3</v>
      </c>
      <c r="J112" s="2">
        <v>11</v>
      </c>
      <c r="K112" s="2">
        <v>17</v>
      </c>
    </row>
    <row r="113" spans="1:23" x14ac:dyDescent="0.35">
      <c r="A113" s="14">
        <v>2022</v>
      </c>
      <c r="B113" s="14">
        <v>52</v>
      </c>
      <c r="C113" s="15">
        <v>44921</v>
      </c>
      <c r="D113" s="2">
        <v>29</v>
      </c>
      <c r="E113" s="2">
        <v>0</v>
      </c>
      <c r="F113" s="2">
        <v>0</v>
      </c>
      <c r="G113" s="2">
        <v>0</v>
      </c>
      <c r="H113" s="2">
        <v>1</v>
      </c>
      <c r="I113" s="2">
        <v>1</v>
      </c>
      <c r="J113" s="2">
        <v>14</v>
      </c>
      <c r="K113" s="2">
        <v>13</v>
      </c>
    </row>
    <row r="115" spans="1:23" x14ac:dyDescent="0.35">
      <c r="A115" s="21" t="s">
        <v>171</v>
      </c>
      <c r="B115" s="22"/>
      <c r="E115" s="23"/>
      <c r="F115" s="23"/>
    </row>
    <row r="116" spans="1:23" ht="31" x14ac:dyDescent="0.35">
      <c r="A116" s="46" t="s">
        <v>62</v>
      </c>
      <c r="B116" s="47" t="s">
        <v>57</v>
      </c>
      <c r="C116" s="47" t="s">
        <v>84</v>
      </c>
      <c r="D116" s="54" t="s">
        <v>60</v>
      </c>
      <c r="E116" s="45" t="s">
        <v>61</v>
      </c>
      <c r="F116" s="45" t="s">
        <v>63</v>
      </c>
      <c r="G116" s="45" t="s">
        <v>64</v>
      </c>
      <c r="H116" s="45" t="s">
        <v>126</v>
      </c>
      <c r="I116" s="45" t="s">
        <v>65</v>
      </c>
      <c r="J116" s="44" t="s">
        <v>66</v>
      </c>
      <c r="K116" s="44" t="s">
        <v>67</v>
      </c>
      <c r="W116" s="11"/>
    </row>
    <row r="117" spans="1:23" x14ac:dyDescent="0.35">
      <c r="A117" s="14">
        <v>2022</v>
      </c>
      <c r="B117" s="14">
        <v>1</v>
      </c>
      <c r="C117" s="15">
        <v>44564</v>
      </c>
      <c r="D117" s="55">
        <v>32</v>
      </c>
      <c r="E117" s="53">
        <v>0</v>
      </c>
      <c r="F117" s="53">
        <v>0</v>
      </c>
      <c r="G117" s="53">
        <v>2</v>
      </c>
      <c r="H117" s="53">
        <v>6</v>
      </c>
      <c r="I117" s="53">
        <v>7</v>
      </c>
      <c r="J117" s="53">
        <v>9</v>
      </c>
      <c r="K117" s="53">
        <v>8</v>
      </c>
      <c r="L117" s="2"/>
    </row>
    <row r="118" spans="1:23" x14ac:dyDescent="0.35">
      <c r="A118" s="14">
        <v>2022</v>
      </c>
      <c r="B118" s="14">
        <v>2</v>
      </c>
      <c r="C118" s="15">
        <v>44571</v>
      </c>
      <c r="D118" s="55">
        <v>72</v>
      </c>
      <c r="E118" s="53">
        <v>0</v>
      </c>
      <c r="F118" s="53">
        <v>0</v>
      </c>
      <c r="G118" s="53">
        <v>1</v>
      </c>
      <c r="H118" s="53">
        <v>9</v>
      </c>
      <c r="I118" s="53">
        <v>13</v>
      </c>
      <c r="J118" s="53">
        <v>18</v>
      </c>
      <c r="K118" s="53">
        <v>31</v>
      </c>
      <c r="L118" s="2"/>
    </row>
    <row r="119" spans="1:23" x14ac:dyDescent="0.35">
      <c r="A119" s="14">
        <v>2022</v>
      </c>
      <c r="B119" s="14">
        <v>3</v>
      </c>
      <c r="C119" s="15">
        <v>44578</v>
      </c>
      <c r="D119" s="55">
        <v>78</v>
      </c>
      <c r="E119" s="53">
        <v>0</v>
      </c>
      <c r="F119" s="53">
        <v>0</v>
      </c>
      <c r="G119" s="53">
        <v>1</v>
      </c>
      <c r="H119" s="53">
        <v>11</v>
      </c>
      <c r="I119" s="53">
        <v>12</v>
      </c>
      <c r="J119" s="53">
        <v>15</v>
      </c>
      <c r="K119" s="53">
        <v>39</v>
      </c>
      <c r="L119" s="2"/>
    </row>
    <row r="120" spans="1:23" x14ac:dyDescent="0.35">
      <c r="A120" s="14">
        <v>2022</v>
      </c>
      <c r="B120" s="14">
        <v>4</v>
      </c>
      <c r="C120" s="15">
        <v>44585</v>
      </c>
      <c r="D120" s="55">
        <v>59</v>
      </c>
      <c r="E120" s="53">
        <v>0</v>
      </c>
      <c r="F120" s="53">
        <v>1</v>
      </c>
      <c r="G120" s="53">
        <v>0</v>
      </c>
      <c r="H120" s="53">
        <v>7</v>
      </c>
      <c r="I120" s="53">
        <v>12</v>
      </c>
      <c r="J120" s="53">
        <v>27</v>
      </c>
      <c r="K120" s="53">
        <v>12</v>
      </c>
      <c r="L120" s="2"/>
    </row>
    <row r="121" spans="1:23" x14ac:dyDescent="0.35">
      <c r="A121" s="14">
        <v>2022</v>
      </c>
      <c r="B121" s="14">
        <v>5</v>
      </c>
      <c r="C121" s="15">
        <v>44592</v>
      </c>
      <c r="D121" s="55">
        <v>63</v>
      </c>
      <c r="E121" s="53">
        <v>0</v>
      </c>
      <c r="F121" s="53">
        <v>0</v>
      </c>
      <c r="G121" s="53">
        <v>0</v>
      </c>
      <c r="H121" s="53">
        <v>9</v>
      </c>
      <c r="I121" s="53">
        <v>11</v>
      </c>
      <c r="J121" s="53">
        <v>22</v>
      </c>
      <c r="K121" s="53">
        <v>21</v>
      </c>
      <c r="L121" s="2"/>
    </row>
    <row r="122" spans="1:23" x14ac:dyDescent="0.35">
      <c r="A122" s="14">
        <v>2022</v>
      </c>
      <c r="B122" s="14">
        <v>6</v>
      </c>
      <c r="C122" s="15">
        <v>44599</v>
      </c>
      <c r="D122" s="55">
        <v>43</v>
      </c>
      <c r="E122" s="53">
        <v>0</v>
      </c>
      <c r="F122" s="53">
        <v>0</v>
      </c>
      <c r="G122" s="53">
        <v>0</v>
      </c>
      <c r="H122" s="53">
        <v>4</v>
      </c>
      <c r="I122" s="53">
        <v>12</v>
      </c>
      <c r="J122" s="53">
        <v>19</v>
      </c>
      <c r="K122" s="53">
        <v>8</v>
      </c>
      <c r="L122" s="2"/>
    </row>
    <row r="123" spans="1:23" x14ac:dyDescent="0.35">
      <c r="A123" s="14">
        <v>2022</v>
      </c>
      <c r="B123" s="14">
        <v>7</v>
      </c>
      <c r="C123" s="15">
        <v>44606</v>
      </c>
      <c r="D123" s="55">
        <v>37</v>
      </c>
      <c r="E123" s="53">
        <v>0</v>
      </c>
      <c r="F123" s="53">
        <v>0</v>
      </c>
      <c r="G123" s="53">
        <v>2</v>
      </c>
      <c r="H123" s="53">
        <v>5</v>
      </c>
      <c r="I123" s="53">
        <v>5</v>
      </c>
      <c r="J123" s="53">
        <v>8</v>
      </c>
      <c r="K123" s="53">
        <v>17</v>
      </c>
      <c r="L123" s="2"/>
    </row>
    <row r="124" spans="1:23" x14ac:dyDescent="0.35">
      <c r="A124" s="14">
        <v>2022</v>
      </c>
      <c r="B124" s="14">
        <v>8</v>
      </c>
      <c r="C124" s="15">
        <v>44613</v>
      </c>
      <c r="D124" s="55">
        <v>41</v>
      </c>
      <c r="E124" s="53">
        <v>0</v>
      </c>
      <c r="F124" s="53">
        <v>0</v>
      </c>
      <c r="G124" s="53">
        <v>0</v>
      </c>
      <c r="H124" s="53">
        <v>5</v>
      </c>
      <c r="I124" s="53">
        <v>3</v>
      </c>
      <c r="J124" s="53">
        <v>20</v>
      </c>
      <c r="K124" s="53">
        <v>13</v>
      </c>
      <c r="L124" s="2"/>
    </row>
    <row r="125" spans="1:23" x14ac:dyDescent="0.35">
      <c r="A125" s="14">
        <v>2022</v>
      </c>
      <c r="B125" s="14">
        <v>9</v>
      </c>
      <c r="C125" s="15">
        <v>44620</v>
      </c>
      <c r="D125" s="55">
        <v>60</v>
      </c>
      <c r="E125" s="53">
        <v>0</v>
      </c>
      <c r="F125" s="53">
        <v>0</v>
      </c>
      <c r="G125" s="53">
        <v>3</v>
      </c>
      <c r="H125" s="53">
        <v>3</v>
      </c>
      <c r="I125" s="53">
        <v>14</v>
      </c>
      <c r="J125" s="53">
        <v>20</v>
      </c>
      <c r="K125" s="53">
        <v>20</v>
      </c>
      <c r="L125" s="2"/>
    </row>
    <row r="126" spans="1:23" x14ac:dyDescent="0.35">
      <c r="A126" s="14">
        <v>2022</v>
      </c>
      <c r="B126" s="14">
        <v>10</v>
      </c>
      <c r="C126" s="15">
        <v>44627</v>
      </c>
      <c r="D126" s="55">
        <v>68</v>
      </c>
      <c r="E126" s="53">
        <v>0</v>
      </c>
      <c r="F126" s="53">
        <v>0</v>
      </c>
      <c r="G126" s="53">
        <v>1</v>
      </c>
      <c r="H126" s="53">
        <v>5</v>
      </c>
      <c r="I126" s="53">
        <v>12</v>
      </c>
      <c r="J126" s="53">
        <v>22</v>
      </c>
      <c r="K126" s="53">
        <v>28</v>
      </c>
      <c r="L126" s="2"/>
    </row>
    <row r="127" spans="1:23" x14ac:dyDescent="0.35">
      <c r="A127" s="14">
        <v>2022</v>
      </c>
      <c r="B127" s="14">
        <v>11</v>
      </c>
      <c r="C127" s="15">
        <v>44634</v>
      </c>
      <c r="D127" s="55">
        <v>58</v>
      </c>
      <c r="E127" s="53">
        <v>0</v>
      </c>
      <c r="F127" s="53">
        <v>1</v>
      </c>
      <c r="G127" s="53">
        <v>0</v>
      </c>
      <c r="H127" s="53">
        <v>3</v>
      </c>
      <c r="I127" s="53">
        <v>10</v>
      </c>
      <c r="J127" s="53">
        <v>24</v>
      </c>
      <c r="K127" s="53">
        <v>20</v>
      </c>
      <c r="L127" s="24"/>
    </row>
    <row r="128" spans="1:23" x14ac:dyDescent="0.35">
      <c r="A128" s="14">
        <v>2022</v>
      </c>
      <c r="B128" s="14">
        <v>12</v>
      </c>
      <c r="C128" s="15">
        <v>44641</v>
      </c>
      <c r="D128" s="55">
        <v>101</v>
      </c>
      <c r="E128" s="53">
        <v>0</v>
      </c>
      <c r="F128" s="53">
        <v>0</v>
      </c>
      <c r="G128" s="53">
        <v>2</v>
      </c>
      <c r="H128" s="53">
        <v>12</v>
      </c>
      <c r="I128" s="53">
        <v>17</v>
      </c>
      <c r="J128" s="53">
        <v>20</v>
      </c>
      <c r="K128" s="53">
        <v>50</v>
      </c>
      <c r="L128" s="24"/>
    </row>
    <row r="129" spans="1:12" x14ac:dyDescent="0.35">
      <c r="A129" s="14">
        <v>2022</v>
      </c>
      <c r="B129" s="14">
        <v>13</v>
      </c>
      <c r="C129" s="15">
        <v>44648</v>
      </c>
      <c r="D129" s="55">
        <v>89</v>
      </c>
      <c r="E129" s="53">
        <v>0</v>
      </c>
      <c r="F129" s="53">
        <v>0</v>
      </c>
      <c r="G129" s="53">
        <v>1</v>
      </c>
      <c r="H129" s="53">
        <v>10</v>
      </c>
      <c r="I129" s="53">
        <v>17</v>
      </c>
      <c r="J129" s="53">
        <v>30</v>
      </c>
      <c r="K129" s="53">
        <v>31</v>
      </c>
      <c r="L129" s="2"/>
    </row>
    <row r="130" spans="1:12" x14ac:dyDescent="0.35">
      <c r="A130" s="14">
        <v>2022</v>
      </c>
      <c r="B130" s="14">
        <v>14</v>
      </c>
      <c r="C130" s="15">
        <v>44655</v>
      </c>
      <c r="D130" s="55">
        <v>74</v>
      </c>
      <c r="E130" s="53">
        <v>0</v>
      </c>
      <c r="F130" s="53">
        <v>0</v>
      </c>
      <c r="G130" s="53">
        <v>0</v>
      </c>
      <c r="H130" s="53">
        <v>7</v>
      </c>
      <c r="I130" s="53">
        <v>10</v>
      </c>
      <c r="J130" s="53">
        <v>27</v>
      </c>
      <c r="K130" s="53">
        <v>30</v>
      </c>
      <c r="L130" s="17"/>
    </row>
    <row r="131" spans="1:12" x14ac:dyDescent="0.35">
      <c r="A131" s="14">
        <v>2022</v>
      </c>
      <c r="B131" s="14">
        <v>15</v>
      </c>
      <c r="C131" s="15">
        <v>44662</v>
      </c>
      <c r="D131" s="55">
        <v>59</v>
      </c>
      <c r="E131" s="53">
        <v>0</v>
      </c>
      <c r="F131" s="53">
        <v>0</v>
      </c>
      <c r="G131" s="53">
        <v>2</v>
      </c>
      <c r="H131" s="53">
        <v>8</v>
      </c>
      <c r="I131" s="53">
        <v>9</v>
      </c>
      <c r="J131" s="53">
        <v>23</v>
      </c>
      <c r="K131" s="53">
        <v>17</v>
      </c>
      <c r="L131" s="18"/>
    </row>
    <row r="132" spans="1:12" x14ac:dyDescent="0.35">
      <c r="A132" s="14">
        <v>2022</v>
      </c>
      <c r="B132" s="14">
        <v>16</v>
      </c>
      <c r="C132" s="15">
        <v>44669</v>
      </c>
      <c r="D132" s="55">
        <v>70</v>
      </c>
      <c r="E132" s="53">
        <v>0</v>
      </c>
      <c r="F132" s="53">
        <v>0</v>
      </c>
      <c r="G132" s="53">
        <v>1</v>
      </c>
      <c r="H132" s="53">
        <v>6</v>
      </c>
      <c r="I132" s="53">
        <v>10</v>
      </c>
      <c r="J132" s="53">
        <v>21</v>
      </c>
      <c r="K132" s="53">
        <v>32</v>
      </c>
      <c r="L132" s="18"/>
    </row>
    <row r="133" spans="1:12" x14ac:dyDescent="0.35">
      <c r="A133" s="14">
        <v>2022</v>
      </c>
      <c r="B133" s="14">
        <v>17</v>
      </c>
      <c r="C133" s="15">
        <v>44676</v>
      </c>
      <c r="D133" s="55">
        <v>45</v>
      </c>
      <c r="E133" s="53">
        <v>0</v>
      </c>
      <c r="F133" s="53">
        <v>0</v>
      </c>
      <c r="G133" s="53">
        <v>1</v>
      </c>
      <c r="H133" s="53">
        <v>5</v>
      </c>
      <c r="I133" s="53">
        <v>8</v>
      </c>
      <c r="J133" s="53">
        <v>14</v>
      </c>
      <c r="K133" s="53">
        <v>17</v>
      </c>
      <c r="L133" s="18"/>
    </row>
    <row r="134" spans="1:12" x14ac:dyDescent="0.35">
      <c r="A134" s="14">
        <v>2022</v>
      </c>
      <c r="B134" s="14">
        <v>18</v>
      </c>
      <c r="C134" s="15">
        <v>44683</v>
      </c>
      <c r="D134" s="55">
        <v>45</v>
      </c>
      <c r="E134" s="53">
        <v>0</v>
      </c>
      <c r="F134" s="53">
        <v>0</v>
      </c>
      <c r="G134" s="53">
        <v>0</v>
      </c>
      <c r="H134" s="53">
        <v>9</v>
      </c>
      <c r="I134" s="53">
        <v>2</v>
      </c>
      <c r="J134" s="53">
        <v>17</v>
      </c>
      <c r="K134" s="53">
        <v>17</v>
      </c>
      <c r="L134" s="18"/>
    </row>
    <row r="135" spans="1:12" x14ac:dyDescent="0.35">
      <c r="A135" s="14">
        <v>2022</v>
      </c>
      <c r="B135" s="14">
        <v>19</v>
      </c>
      <c r="C135" s="15">
        <v>44690</v>
      </c>
      <c r="D135" s="55">
        <v>40</v>
      </c>
      <c r="E135" s="53">
        <v>0</v>
      </c>
      <c r="F135" s="53">
        <v>0</v>
      </c>
      <c r="G135" s="53">
        <v>0</v>
      </c>
      <c r="H135" s="53">
        <v>6</v>
      </c>
      <c r="I135" s="53">
        <v>5</v>
      </c>
      <c r="J135" s="53">
        <v>15</v>
      </c>
      <c r="K135" s="53">
        <v>14</v>
      </c>
      <c r="L135" s="18"/>
    </row>
    <row r="136" spans="1:12" x14ac:dyDescent="0.35">
      <c r="A136" s="14">
        <v>2022</v>
      </c>
      <c r="B136" s="14">
        <v>20</v>
      </c>
      <c r="C136" s="15">
        <v>44697</v>
      </c>
      <c r="D136" s="55">
        <v>25</v>
      </c>
      <c r="E136" s="53">
        <v>0</v>
      </c>
      <c r="F136" s="53">
        <v>0</v>
      </c>
      <c r="G136" s="53">
        <v>0</v>
      </c>
      <c r="H136" s="53">
        <v>4</v>
      </c>
      <c r="I136" s="53">
        <v>4</v>
      </c>
      <c r="J136" s="53">
        <v>8</v>
      </c>
      <c r="K136" s="53">
        <v>9</v>
      </c>
      <c r="L136" s="18"/>
    </row>
    <row r="137" spans="1:12" x14ac:dyDescent="0.35">
      <c r="A137" s="14">
        <v>2022</v>
      </c>
      <c r="B137" s="14">
        <v>21</v>
      </c>
      <c r="C137" s="15">
        <v>44704</v>
      </c>
      <c r="D137" s="55">
        <v>26</v>
      </c>
      <c r="E137" s="53">
        <v>0</v>
      </c>
      <c r="F137" s="53">
        <v>0</v>
      </c>
      <c r="G137" s="53">
        <v>0</v>
      </c>
      <c r="H137" s="53">
        <v>1</v>
      </c>
      <c r="I137" s="53">
        <v>6</v>
      </c>
      <c r="J137" s="53">
        <v>8</v>
      </c>
      <c r="K137" s="53">
        <v>11</v>
      </c>
      <c r="L137" s="18"/>
    </row>
    <row r="138" spans="1:12" x14ac:dyDescent="0.35">
      <c r="A138" s="14">
        <v>2022</v>
      </c>
      <c r="B138" s="14">
        <v>22</v>
      </c>
      <c r="C138" s="15">
        <v>44711</v>
      </c>
      <c r="D138" s="55">
        <v>11</v>
      </c>
      <c r="E138" s="53">
        <v>0</v>
      </c>
      <c r="F138" s="53">
        <v>0</v>
      </c>
      <c r="G138" s="53">
        <v>0</v>
      </c>
      <c r="H138" s="53">
        <v>2</v>
      </c>
      <c r="I138" s="53">
        <v>4</v>
      </c>
      <c r="J138" s="53">
        <v>1</v>
      </c>
      <c r="K138" s="53">
        <v>4</v>
      </c>
      <c r="L138" s="18"/>
    </row>
    <row r="139" spans="1:12" x14ac:dyDescent="0.35">
      <c r="A139" s="14">
        <v>2022</v>
      </c>
      <c r="B139" s="14">
        <v>23</v>
      </c>
      <c r="C139" s="15">
        <v>44718</v>
      </c>
      <c r="D139" s="55">
        <v>26</v>
      </c>
      <c r="E139" s="53">
        <v>0</v>
      </c>
      <c r="F139" s="53">
        <v>0</v>
      </c>
      <c r="G139" s="53">
        <v>1</v>
      </c>
      <c r="H139" s="53">
        <v>1</v>
      </c>
      <c r="I139" s="53">
        <v>8</v>
      </c>
      <c r="J139" s="53">
        <v>7</v>
      </c>
      <c r="K139" s="53">
        <v>9</v>
      </c>
      <c r="L139" s="18"/>
    </row>
    <row r="140" spans="1:12" x14ac:dyDescent="0.35">
      <c r="A140" s="14">
        <v>2022</v>
      </c>
      <c r="B140" s="14">
        <v>24</v>
      </c>
      <c r="C140" s="15">
        <v>44725</v>
      </c>
      <c r="D140" s="55">
        <v>19</v>
      </c>
      <c r="E140" s="53">
        <v>0</v>
      </c>
      <c r="F140" s="53">
        <v>0</v>
      </c>
      <c r="G140" s="53">
        <v>1</v>
      </c>
      <c r="H140" s="53">
        <v>1</v>
      </c>
      <c r="I140" s="53">
        <v>4</v>
      </c>
      <c r="J140" s="53">
        <v>8</v>
      </c>
      <c r="K140" s="53">
        <v>5</v>
      </c>
      <c r="L140" s="18"/>
    </row>
    <row r="141" spans="1:12" x14ac:dyDescent="0.35">
      <c r="A141" s="14">
        <v>2022</v>
      </c>
      <c r="B141" s="14">
        <v>25</v>
      </c>
      <c r="C141" s="15">
        <v>44732</v>
      </c>
      <c r="D141" s="55">
        <v>32</v>
      </c>
      <c r="E141" s="53">
        <v>0</v>
      </c>
      <c r="F141" s="53">
        <v>0</v>
      </c>
      <c r="G141" s="53">
        <v>1</v>
      </c>
      <c r="H141" s="53">
        <v>4</v>
      </c>
      <c r="I141" s="53">
        <v>3</v>
      </c>
      <c r="J141" s="53">
        <v>10</v>
      </c>
      <c r="K141" s="53">
        <v>14</v>
      </c>
      <c r="L141" s="18"/>
    </row>
    <row r="142" spans="1:12" x14ac:dyDescent="0.35">
      <c r="A142" s="14">
        <v>2022</v>
      </c>
      <c r="B142" s="14">
        <v>26</v>
      </c>
      <c r="C142" s="15">
        <v>44739</v>
      </c>
      <c r="D142" s="55">
        <v>36</v>
      </c>
      <c r="E142" s="53">
        <v>0</v>
      </c>
      <c r="F142" s="53">
        <v>0</v>
      </c>
      <c r="G142" s="53">
        <v>2</v>
      </c>
      <c r="H142" s="53">
        <v>2</v>
      </c>
      <c r="I142" s="53">
        <v>6</v>
      </c>
      <c r="J142" s="53">
        <v>12</v>
      </c>
      <c r="K142" s="53">
        <v>14</v>
      </c>
      <c r="L142" s="18"/>
    </row>
    <row r="143" spans="1:12" x14ac:dyDescent="0.35">
      <c r="A143" s="14">
        <v>2022</v>
      </c>
      <c r="B143" s="14">
        <v>27</v>
      </c>
      <c r="C143" s="15">
        <v>44746</v>
      </c>
      <c r="D143" s="55">
        <v>37</v>
      </c>
      <c r="E143" s="53">
        <v>0</v>
      </c>
      <c r="F143" s="53">
        <v>0</v>
      </c>
      <c r="G143" s="53">
        <v>0</v>
      </c>
      <c r="H143" s="53">
        <v>4</v>
      </c>
      <c r="I143" s="53">
        <v>8</v>
      </c>
      <c r="J143" s="53">
        <v>12</v>
      </c>
      <c r="K143" s="53">
        <v>13</v>
      </c>
      <c r="L143" s="18"/>
    </row>
    <row r="144" spans="1:12" x14ac:dyDescent="0.35">
      <c r="A144" s="14">
        <v>2022</v>
      </c>
      <c r="B144" s="14">
        <v>28</v>
      </c>
      <c r="C144" s="15">
        <v>44753</v>
      </c>
      <c r="D144" s="55">
        <v>49</v>
      </c>
      <c r="E144" s="53">
        <v>0</v>
      </c>
      <c r="F144" s="53">
        <v>0</v>
      </c>
      <c r="G144" s="53">
        <v>0</v>
      </c>
      <c r="H144" s="53">
        <v>5</v>
      </c>
      <c r="I144" s="53">
        <v>6</v>
      </c>
      <c r="J144" s="53">
        <v>17</v>
      </c>
      <c r="K144" s="53">
        <v>21</v>
      </c>
      <c r="L144" s="18"/>
    </row>
    <row r="145" spans="1:12" x14ac:dyDescent="0.35">
      <c r="A145" s="14">
        <v>2022</v>
      </c>
      <c r="B145" s="14">
        <v>29</v>
      </c>
      <c r="C145" s="15">
        <v>44760</v>
      </c>
      <c r="D145" s="55">
        <v>55</v>
      </c>
      <c r="E145" s="53">
        <v>0</v>
      </c>
      <c r="F145" s="53">
        <v>0</v>
      </c>
      <c r="G145" s="53">
        <v>0</v>
      </c>
      <c r="H145" s="53">
        <v>5</v>
      </c>
      <c r="I145" s="53">
        <v>8</v>
      </c>
      <c r="J145" s="53">
        <v>20</v>
      </c>
      <c r="K145" s="53">
        <v>22</v>
      </c>
      <c r="L145" s="18"/>
    </row>
    <row r="146" spans="1:12" x14ac:dyDescent="0.35">
      <c r="A146" s="14">
        <v>2022</v>
      </c>
      <c r="B146" s="14">
        <v>30</v>
      </c>
      <c r="C146" s="15">
        <v>44767</v>
      </c>
      <c r="D146" s="55">
        <v>39</v>
      </c>
      <c r="E146" s="53">
        <v>0</v>
      </c>
      <c r="F146" s="53">
        <v>0</v>
      </c>
      <c r="G146" s="53">
        <v>0</v>
      </c>
      <c r="H146" s="53">
        <v>3</v>
      </c>
      <c r="I146" s="53">
        <v>8</v>
      </c>
      <c r="J146" s="53">
        <v>19</v>
      </c>
      <c r="K146" s="53">
        <v>9</v>
      </c>
      <c r="L146" s="18"/>
    </row>
    <row r="147" spans="1:12" x14ac:dyDescent="0.35">
      <c r="A147" s="14">
        <v>2022</v>
      </c>
      <c r="B147" s="14">
        <v>31</v>
      </c>
      <c r="C147" s="15">
        <v>44774</v>
      </c>
      <c r="D147" s="55">
        <v>24</v>
      </c>
      <c r="E147" s="53">
        <v>0</v>
      </c>
      <c r="F147" s="53">
        <v>0</v>
      </c>
      <c r="G147" s="53">
        <v>0</v>
      </c>
      <c r="H147" s="53">
        <v>1</v>
      </c>
      <c r="I147" s="53">
        <v>6</v>
      </c>
      <c r="J147" s="53">
        <v>9</v>
      </c>
      <c r="K147" s="53">
        <v>8</v>
      </c>
      <c r="L147" s="18"/>
    </row>
    <row r="148" spans="1:12" x14ac:dyDescent="0.35">
      <c r="A148" s="14">
        <v>2022</v>
      </c>
      <c r="B148" s="14">
        <v>32</v>
      </c>
      <c r="C148" s="15">
        <v>44781</v>
      </c>
      <c r="D148" s="55">
        <v>40</v>
      </c>
      <c r="E148" s="53">
        <v>0</v>
      </c>
      <c r="F148" s="53">
        <v>0</v>
      </c>
      <c r="G148" s="53">
        <v>0</v>
      </c>
      <c r="H148" s="53">
        <v>3</v>
      </c>
      <c r="I148" s="53">
        <v>5</v>
      </c>
      <c r="J148" s="53">
        <v>13</v>
      </c>
      <c r="K148" s="53">
        <v>19</v>
      </c>
      <c r="L148" s="18"/>
    </row>
    <row r="149" spans="1:12" x14ac:dyDescent="0.35">
      <c r="A149" s="14">
        <v>2022</v>
      </c>
      <c r="B149" s="14">
        <v>33</v>
      </c>
      <c r="C149" s="15">
        <v>44788</v>
      </c>
      <c r="D149" s="55">
        <v>42</v>
      </c>
      <c r="E149" s="53">
        <v>0</v>
      </c>
      <c r="F149" s="53">
        <v>0</v>
      </c>
      <c r="G149" s="53">
        <v>1</v>
      </c>
      <c r="H149" s="53">
        <v>6</v>
      </c>
      <c r="I149" s="53">
        <v>9</v>
      </c>
      <c r="J149" s="53">
        <v>16</v>
      </c>
      <c r="K149" s="53">
        <v>10</v>
      </c>
      <c r="L149" s="18"/>
    </row>
    <row r="150" spans="1:12" x14ac:dyDescent="0.35">
      <c r="A150" s="14">
        <v>2022</v>
      </c>
      <c r="B150" s="14">
        <v>34</v>
      </c>
      <c r="C150" s="15">
        <v>44795</v>
      </c>
      <c r="D150" s="55">
        <v>17</v>
      </c>
      <c r="E150" s="53">
        <v>0</v>
      </c>
      <c r="F150" s="53">
        <v>0</v>
      </c>
      <c r="G150" s="53">
        <v>0</v>
      </c>
      <c r="H150" s="53">
        <v>4</v>
      </c>
      <c r="I150" s="53">
        <v>6</v>
      </c>
      <c r="J150" s="53">
        <v>4</v>
      </c>
      <c r="K150" s="53">
        <v>3</v>
      </c>
      <c r="L150" s="18"/>
    </row>
    <row r="151" spans="1:12" x14ac:dyDescent="0.35">
      <c r="A151" s="14">
        <v>2022</v>
      </c>
      <c r="B151" s="14">
        <v>35</v>
      </c>
      <c r="C151" s="15">
        <v>44802</v>
      </c>
      <c r="D151" s="55">
        <v>16</v>
      </c>
      <c r="E151" s="53">
        <v>0</v>
      </c>
      <c r="F151" s="53">
        <v>0</v>
      </c>
      <c r="G151" s="53">
        <v>0</v>
      </c>
      <c r="H151" s="53">
        <v>1</v>
      </c>
      <c r="I151" s="53">
        <v>3</v>
      </c>
      <c r="J151" s="53">
        <v>8</v>
      </c>
      <c r="K151" s="53">
        <v>4</v>
      </c>
      <c r="L151" s="18"/>
    </row>
    <row r="152" spans="1:12" x14ac:dyDescent="0.35">
      <c r="A152" s="14">
        <v>2022</v>
      </c>
      <c r="B152" s="14">
        <v>36</v>
      </c>
      <c r="C152" s="15">
        <v>44809</v>
      </c>
      <c r="D152" s="55">
        <v>24</v>
      </c>
      <c r="E152" s="53">
        <v>0</v>
      </c>
      <c r="F152" s="53">
        <v>0</v>
      </c>
      <c r="G152" s="53">
        <v>0</v>
      </c>
      <c r="H152" s="53">
        <v>3</v>
      </c>
      <c r="I152" s="53">
        <v>2</v>
      </c>
      <c r="J152" s="53">
        <v>12</v>
      </c>
      <c r="K152" s="53">
        <v>7</v>
      </c>
      <c r="L152" s="18"/>
    </row>
    <row r="153" spans="1:12" x14ac:dyDescent="0.35">
      <c r="A153" s="14">
        <v>2022</v>
      </c>
      <c r="B153" s="14">
        <v>37</v>
      </c>
      <c r="C153" s="15">
        <v>44816</v>
      </c>
      <c r="D153" s="55">
        <v>26</v>
      </c>
      <c r="E153" s="53">
        <v>0</v>
      </c>
      <c r="F153" s="53">
        <v>0</v>
      </c>
      <c r="G153" s="53">
        <v>0</v>
      </c>
      <c r="H153" s="53">
        <v>4</v>
      </c>
      <c r="I153" s="53">
        <v>3</v>
      </c>
      <c r="J153" s="53">
        <v>9</v>
      </c>
      <c r="K153" s="53">
        <v>10</v>
      </c>
      <c r="L153" s="18"/>
    </row>
    <row r="154" spans="1:12" x14ac:dyDescent="0.35">
      <c r="A154" s="14">
        <v>2022</v>
      </c>
      <c r="B154" s="14">
        <v>38</v>
      </c>
      <c r="C154" s="15">
        <v>44823</v>
      </c>
      <c r="D154" s="55">
        <v>19</v>
      </c>
      <c r="E154" s="53">
        <v>0</v>
      </c>
      <c r="F154" s="53">
        <v>0</v>
      </c>
      <c r="G154" s="53">
        <v>0</v>
      </c>
      <c r="H154" s="53">
        <v>2</v>
      </c>
      <c r="I154" s="53">
        <v>2</v>
      </c>
      <c r="J154" s="53">
        <v>11</v>
      </c>
      <c r="K154" s="53">
        <v>4</v>
      </c>
      <c r="L154" s="18"/>
    </row>
    <row r="155" spans="1:12" x14ac:dyDescent="0.35">
      <c r="A155" s="14">
        <v>2022</v>
      </c>
      <c r="B155" s="14">
        <v>39</v>
      </c>
      <c r="C155" s="15">
        <v>44830</v>
      </c>
      <c r="D155" s="55">
        <v>22</v>
      </c>
      <c r="E155" s="53">
        <v>0</v>
      </c>
      <c r="F155" s="53">
        <v>0</v>
      </c>
      <c r="G155" s="53">
        <v>0</v>
      </c>
      <c r="H155" s="53">
        <v>1</v>
      </c>
      <c r="I155" s="53">
        <v>6</v>
      </c>
      <c r="J155" s="53">
        <v>8</v>
      </c>
      <c r="K155" s="53">
        <v>7</v>
      </c>
      <c r="L155" s="18"/>
    </row>
    <row r="156" spans="1:12" x14ac:dyDescent="0.35">
      <c r="A156" s="14">
        <v>2022</v>
      </c>
      <c r="B156" s="14">
        <v>40</v>
      </c>
      <c r="C156" s="15">
        <v>44837</v>
      </c>
      <c r="D156" s="55">
        <v>16</v>
      </c>
      <c r="E156" s="53">
        <v>0</v>
      </c>
      <c r="F156" s="53">
        <v>0</v>
      </c>
      <c r="G156" s="53">
        <v>0</v>
      </c>
      <c r="H156" s="53">
        <v>2</v>
      </c>
      <c r="I156" s="53">
        <v>2</v>
      </c>
      <c r="J156" s="53">
        <v>7</v>
      </c>
      <c r="K156" s="53">
        <v>5</v>
      </c>
      <c r="L156" s="18"/>
    </row>
    <row r="157" spans="1:12" x14ac:dyDescent="0.35">
      <c r="A157" s="14">
        <v>2022</v>
      </c>
      <c r="B157" s="14">
        <v>41</v>
      </c>
      <c r="C157" s="15">
        <v>44844</v>
      </c>
      <c r="D157" s="55">
        <v>29</v>
      </c>
      <c r="E157" s="53">
        <v>0</v>
      </c>
      <c r="F157" s="53">
        <v>0</v>
      </c>
      <c r="G157" s="53">
        <v>0</v>
      </c>
      <c r="H157" s="53">
        <v>3</v>
      </c>
      <c r="I157" s="53">
        <v>9</v>
      </c>
      <c r="J157" s="53">
        <v>10</v>
      </c>
      <c r="K157" s="53">
        <v>7</v>
      </c>
      <c r="L157" s="18"/>
    </row>
    <row r="158" spans="1:12" x14ac:dyDescent="0.35">
      <c r="A158" s="14">
        <v>2022</v>
      </c>
      <c r="B158" s="14">
        <v>42</v>
      </c>
      <c r="C158" s="15">
        <v>44851</v>
      </c>
      <c r="D158" s="55">
        <v>22</v>
      </c>
      <c r="E158" s="53">
        <v>0</v>
      </c>
      <c r="F158" s="53">
        <v>0</v>
      </c>
      <c r="G158" s="53">
        <v>0</v>
      </c>
      <c r="H158" s="53">
        <v>0</v>
      </c>
      <c r="I158" s="53">
        <v>3</v>
      </c>
      <c r="J158" s="53">
        <v>7</v>
      </c>
      <c r="K158" s="53">
        <v>12</v>
      </c>
      <c r="L158" s="18"/>
    </row>
    <row r="159" spans="1:12" x14ac:dyDescent="0.35">
      <c r="A159" s="14">
        <v>2022</v>
      </c>
      <c r="B159" s="14">
        <v>43</v>
      </c>
      <c r="C159" s="15">
        <v>44858</v>
      </c>
      <c r="D159" s="55">
        <v>21</v>
      </c>
      <c r="E159" s="53">
        <v>0</v>
      </c>
      <c r="F159" s="53">
        <v>0</v>
      </c>
      <c r="G159" s="53">
        <v>2</v>
      </c>
      <c r="H159" s="53">
        <v>2</v>
      </c>
      <c r="I159" s="53">
        <v>3</v>
      </c>
      <c r="J159" s="53">
        <v>7</v>
      </c>
      <c r="K159" s="53">
        <v>7</v>
      </c>
      <c r="L159" s="18"/>
    </row>
    <row r="160" spans="1:12" x14ac:dyDescent="0.35">
      <c r="A160" s="14">
        <v>2022</v>
      </c>
      <c r="B160" s="14">
        <v>44</v>
      </c>
      <c r="C160" s="15">
        <v>44865</v>
      </c>
      <c r="D160" s="55">
        <v>22</v>
      </c>
      <c r="E160" s="53">
        <v>0</v>
      </c>
      <c r="F160" s="53">
        <v>0</v>
      </c>
      <c r="G160" s="53">
        <v>0</v>
      </c>
      <c r="H160" s="53">
        <v>1</v>
      </c>
      <c r="I160" s="53">
        <v>6</v>
      </c>
      <c r="J160" s="53">
        <v>4</v>
      </c>
      <c r="K160" s="53">
        <v>11</v>
      </c>
      <c r="L160" s="17"/>
    </row>
    <row r="161" spans="1:12" x14ac:dyDescent="0.35">
      <c r="A161" s="14">
        <v>2022</v>
      </c>
      <c r="B161" s="14">
        <v>45</v>
      </c>
      <c r="C161" s="15">
        <v>44872</v>
      </c>
      <c r="D161" s="55">
        <v>27</v>
      </c>
      <c r="E161" s="53">
        <v>0</v>
      </c>
      <c r="F161" s="53">
        <v>0</v>
      </c>
      <c r="G161" s="53">
        <v>0</v>
      </c>
      <c r="H161" s="53">
        <v>2</v>
      </c>
      <c r="I161" s="53">
        <v>4</v>
      </c>
      <c r="J161" s="53">
        <v>5</v>
      </c>
      <c r="K161" s="53">
        <v>16</v>
      </c>
      <c r="L161" s="18"/>
    </row>
    <row r="162" spans="1:12" x14ac:dyDescent="0.35">
      <c r="A162" s="14">
        <v>2022</v>
      </c>
      <c r="B162" s="14">
        <v>46</v>
      </c>
      <c r="C162" s="15">
        <v>44879</v>
      </c>
      <c r="D162" s="55">
        <v>25</v>
      </c>
      <c r="E162" s="53">
        <v>0</v>
      </c>
      <c r="F162" s="53">
        <v>0</v>
      </c>
      <c r="G162" s="53">
        <v>0</v>
      </c>
      <c r="H162" s="53">
        <v>4</v>
      </c>
      <c r="I162" s="53">
        <v>3</v>
      </c>
      <c r="J162" s="53">
        <v>8</v>
      </c>
      <c r="K162" s="53">
        <v>10</v>
      </c>
      <c r="L162" s="18"/>
    </row>
    <row r="163" spans="1:12" x14ac:dyDescent="0.35">
      <c r="A163" s="14">
        <v>2022</v>
      </c>
      <c r="B163" s="14">
        <v>47</v>
      </c>
      <c r="C163" s="15">
        <v>44886</v>
      </c>
      <c r="D163" s="55">
        <v>19</v>
      </c>
      <c r="E163" s="53">
        <v>0</v>
      </c>
      <c r="F163" s="53">
        <v>0</v>
      </c>
      <c r="G163" s="53">
        <v>0</v>
      </c>
      <c r="H163" s="53">
        <v>2</v>
      </c>
      <c r="I163" s="53">
        <v>5</v>
      </c>
      <c r="J163" s="53">
        <v>4</v>
      </c>
      <c r="K163" s="53">
        <v>8</v>
      </c>
      <c r="L163" s="17"/>
    </row>
    <row r="164" spans="1:12" x14ac:dyDescent="0.35">
      <c r="A164" s="14">
        <v>2022</v>
      </c>
      <c r="B164" s="14">
        <v>48</v>
      </c>
      <c r="C164" s="15">
        <v>44893</v>
      </c>
      <c r="D164" s="55">
        <v>24</v>
      </c>
      <c r="E164" s="53">
        <v>0</v>
      </c>
      <c r="F164" s="53">
        <v>0</v>
      </c>
      <c r="G164" s="53">
        <v>0</v>
      </c>
      <c r="H164" s="53">
        <v>1</v>
      </c>
      <c r="I164" s="53">
        <v>4</v>
      </c>
      <c r="J164" s="53">
        <v>12</v>
      </c>
      <c r="K164" s="53">
        <v>7</v>
      </c>
    </row>
    <row r="165" spans="1:12" x14ac:dyDescent="0.35">
      <c r="A165" s="14">
        <v>2022</v>
      </c>
      <c r="B165" s="14">
        <v>49</v>
      </c>
      <c r="C165" s="15">
        <v>44900</v>
      </c>
      <c r="D165" s="55">
        <v>21</v>
      </c>
      <c r="E165" s="53">
        <v>0</v>
      </c>
      <c r="F165" s="53">
        <v>0</v>
      </c>
      <c r="G165" s="53">
        <v>0</v>
      </c>
      <c r="H165" s="53">
        <v>2</v>
      </c>
      <c r="I165" s="53">
        <v>5</v>
      </c>
      <c r="J165" s="53">
        <v>5</v>
      </c>
      <c r="K165" s="53">
        <v>9</v>
      </c>
    </row>
    <row r="166" spans="1:12" x14ac:dyDescent="0.35">
      <c r="A166" s="14">
        <v>2022</v>
      </c>
      <c r="B166" s="14">
        <v>50</v>
      </c>
      <c r="C166" s="15">
        <v>44907</v>
      </c>
      <c r="D166" s="55">
        <v>18</v>
      </c>
      <c r="E166" s="53">
        <v>0</v>
      </c>
      <c r="F166" s="53">
        <v>0</v>
      </c>
      <c r="G166" s="53">
        <v>0</v>
      </c>
      <c r="H166" s="53">
        <v>0</v>
      </c>
      <c r="I166" s="53">
        <v>7</v>
      </c>
      <c r="J166" s="53">
        <v>8</v>
      </c>
      <c r="K166" s="53">
        <v>3</v>
      </c>
    </row>
    <row r="167" spans="1:12" x14ac:dyDescent="0.35">
      <c r="A167" s="14">
        <v>2022</v>
      </c>
      <c r="B167" s="14">
        <v>51</v>
      </c>
      <c r="C167" s="15">
        <v>44914</v>
      </c>
      <c r="D167" s="55">
        <v>30</v>
      </c>
      <c r="E167" s="53">
        <v>0</v>
      </c>
      <c r="F167" s="53">
        <v>0</v>
      </c>
      <c r="G167" s="53">
        <v>0</v>
      </c>
      <c r="H167" s="53">
        <v>2</v>
      </c>
      <c r="I167" s="53">
        <v>5</v>
      </c>
      <c r="J167" s="53">
        <v>11</v>
      </c>
      <c r="K167" s="53">
        <v>12</v>
      </c>
    </row>
    <row r="168" spans="1:12" x14ac:dyDescent="0.35">
      <c r="A168" s="14">
        <v>2022</v>
      </c>
      <c r="B168" s="14">
        <v>52</v>
      </c>
      <c r="C168" s="15">
        <v>44921</v>
      </c>
      <c r="D168" s="55">
        <v>40</v>
      </c>
      <c r="E168" s="53">
        <v>0</v>
      </c>
      <c r="F168" s="53">
        <v>0</v>
      </c>
      <c r="G168" s="53">
        <v>0</v>
      </c>
      <c r="H168" s="53">
        <v>5</v>
      </c>
      <c r="I168" s="53">
        <v>3</v>
      </c>
      <c r="J168" s="53">
        <v>12</v>
      </c>
      <c r="K168" s="53">
        <v>20</v>
      </c>
    </row>
  </sheetData>
  <phoneticPr fontId="22" type="noConversion"/>
  <hyperlinks>
    <hyperlink ref="A4" location="Contents!A1" display="Back to table of contents" xr:uid="{00000000-0004-0000-0300-000000000000}"/>
  </hyperlinks>
  <pageMargins left="0.7" right="0.7" top="0.75" bottom="0.75" header="0.3" footer="0.3"/>
  <pageSetup paperSize="9" orientation="portrait" horizontalDpi="90" verticalDpi="9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7"/>
  <sheetViews>
    <sheetView zoomScaleNormal="100" workbookViewId="0"/>
  </sheetViews>
  <sheetFormatPr defaultColWidth="9.08984375" defaultRowHeight="15.5" x14ac:dyDescent="0.35"/>
  <cols>
    <col min="1" max="12" width="16.6328125" style="11" customWidth="1"/>
    <col min="13" max="18" width="16.6328125" style="58" customWidth="1"/>
    <col min="19" max="16384" width="9.08984375" style="11"/>
  </cols>
  <sheetData>
    <row r="1" spans="1:18" s="5" customFormat="1" x14ac:dyDescent="0.35">
      <c r="A1" s="4" t="s">
        <v>167</v>
      </c>
      <c r="M1" s="17"/>
      <c r="N1" s="17"/>
      <c r="O1" s="17"/>
      <c r="P1" s="17"/>
      <c r="Q1" s="17"/>
      <c r="R1" s="17"/>
    </row>
    <row r="2" spans="1:18" s="5" customFormat="1" x14ac:dyDescent="0.35">
      <c r="A2" s="6" t="s">
        <v>106</v>
      </c>
      <c r="M2" s="17"/>
      <c r="N2" s="17"/>
      <c r="O2" s="17"/>
      <c r="P2" s="17"/>
      <c r="Q2" s="17"/>
      <c r="R2" s="17"/>
    </row>
    <row r="3" spans="1:18" s="5" customFormat="1" x14ac:dyDescent="0.35">
      <c r="A3" s="6" t="s">
        <v>49</v>
      </c>
      <c r="M3" s="17"/>
      <c r="N3" s="17"/>
      <c r="O3" s="17"/>
      <c r="P3" s="17"/>
      <c r="Q3" s="17"/>
      <c r="R3" s="17"/>
    </row>
    <row r="4" spans="1:18" s="5" customFormat="1" ht="30" customHeight="1" x14ac:dyDescent="0.35">
      <c r="A4" s="7" t="s">
        <v>53</v>
      </c>
      <c r="M4" s="17"/>
      <c r="N4" s="17"/>
      <c r="O4" s="17"/>
      <c r="P4" s="17"/>
      <c r="Q4" s="17"/>
      <c r="R4" s="17"/>
    </row>
    <row r="5" spans="1:18" ht="47.25" customHeight="1" thickBot="1" x14ac:dyDescent="0.4">
      <c r="A5" s="12" t="s">
        <v>62</v>
      </c>
      <c r="B5" s="13" t="s">
        <v>57</v>
      </c>
      <c r="C5" s="13" t="s">
        <v>84</v>
      </c>
      <c r="D5" s="9" t="s">
        <v>1</v>
      </c>
      <c r="E5" s="10" t="s">
        <v>68</v>
      </c>
      <c r="F5" s="10" t="s">
        <v>69</v>
      </c>
      <c r="G5" s="10" t="s">
        <v>8</v>
      </c>
      <c r="H5" s="10" t="s">
        <v>15</v>
      </c>
      <c r="I5" s="10" t="s">
        <v>70</v>
      </c>
      <c r="J5" s="10" t="s">
        <v>71</v>
      </c>
      <c r="K5" s="10" t="s">
        <v>72</v>
      </c>
      <c r="L5" s="8" t="s">
        <v>17</v>
      </c>
      <c r="M5" s="8" t="s">
        <v>73</v>
      </c>
      <c r="N5" s="8" t="s">
        <v>74</v>
      </c>
      <c r="O5" s="8" t="s">
        <v>75</v>
      </c>
      <c r="P5" s="8" t="s">
        <v>76</v>
      </c>
      <c r="Q5" s="8" t="s">
        <v>77</v>
      </c>
      <c r="R5" s="8" t="s">
        <v>78</v>
      </c>
    </row>
    <row r="6" spans="1:18" ht="30" customHeight="1" x14ac:dyDescent="0.35">
      <c r="A6" s="14">
        <v>2022</v>
      </c>
      <c r="B6" s="14">
        <v>1</v>
      </c>
      <c r="C6" s="15">
        <v>44564</v>
      </c>
      <c r="D6" s="20">
        <v>73</v>
      </c>
      <c r="E6" s="53">
        <v>8</v>
      </c>
      <c r="F6" s="53">
        <v>1</v>
      </c>
      <c r="G6" s="53">
        <f>weekly_covid_deaths_council_area[[#This Row],[Dumfries and Galloway]]</f>
        <v>3</v>
      </c>
      <c r="H6" s="53">
        <f>weekly_covid_deaths_council_area[[#This Row],[Fife]]</f>
        <v>10</v>
      </c>
      <c r="I6" s="53">
        <v>5</v>
      </c>
      <c r="J6" s="53">
        <v>0</v>
      </c>
      <c r="K6" s="53">
        <v>14</v>
      </c>
      <c r="L6" s="53">
        <v>1</v>
      </c>
      <c r="M6" s="24">
        <v>7</v>
      </c>
      <c r="N6" s="24">
        <v>15</v>
      </c>
      <c r="O6" s="24">
        <f>weekly_covid_deaths_council_area[[#This Row],[Orkney Islands]]</f>
        <v>0</v>
      </c>
      <c r="P6" s="24">
        <f>weekly_covid_deaths_council_area[[#This Row],[Shetland Islands]]</f>
        <v>0</v>
      </c>
      <c r="Q6" s="53">
        <v>9</v>
      </c>
      <c r="R6" s="53">
        <f>weekly_covid_deaths_council_area[[#This Row],[Na h-Eileanan Siar]]</f>
        <v>0</v>
      </c>
    </row>
    <row r="7" spans="1:18" ht="15.9" customHeight="1" x14ac:dyDescent="0.35">
      <c r="A7" s="14">
        <v>2022</v>
      </c>
      <c r="B7" s="14">
        <v>2</v>
      </c>
      <c r="C7" s="15">
        <v>44571</v>
      </c>
      <c r="D7" s="20">
        <v>138</v>
      </c>
      <c r="E7" s="53">
        <v>12</v>
      </c>
      <c r="F7" s="53">
        <v>5</v>
      </c>
      <c r="G7" s="53">
        <f>weekly_covid_deaths_council_area[[#This Row],[Dumfries and Galloway]]</f>
        <v>4</v>
      </c>
      <c r="H7" s="53">
        <f>weekly_covid_deaths_council_area[[#This Row],[Fife]]</f>
        <v>9</v>
      </c>
      <c r="I7" s="53">
        <v>8</v>
      </c>
      <c r="J7" s="53">
        <v>8</v>
      </c>
      <c r="K7" s="53">
        <v>20</v>
      </c>
      <c r="L7" s="53">
        <v>3</v>
      </c>
      <c r="M7" s="24">
        <v>29</v>
      </c>
      <c r="N7" s="24">
        <v>20</v>
      </c>
      <c r="O7" s="24">
        <f>weekly_covid_deaths_council_area[[#This Row],[Orkney Islands]]</f>
        <v>0</v>
      </c>
      <c r="P7" s="24">
        <f>weekly_covid_deaths_council_area[[#This Row],[Shetland Islands]]</f>
        <v>0</v>
      </c>
      <c r="Q7" s="53">
        <v>20</v>
      </c>
      <c r="R7" s="53">
        <f>weekly_covid_deaths_council_area[[#This Row],[Na h-Eileanan Siar]]</f>
        <v>0</v>
      </c>
    </row>
    <row r="8" spans="1:18" ht="15.9" customHeight="1" x14ac:dyDescent="0.35">
      <c r="A8" s="14">
        <v>2022</v>
      </c>
      <c r="B8" s="14">
        <v>3</v>
      </c>
      <c r="C8" s="15">
        <v>44578</v>
      </c>
      <c r="D8" s="20">
        <v>146</v>
      </c>
      <c r="E8" s="53">
        <v>14</v>
      </c>
      <c r="F8" s="53">
        <v>3</v>
      </c>
      <c r="G8" s="53">
        <f>weekly_covid_deaths_council_area[[#This Row],[Dumfries and Galloway]]</f>
        <v>6</v>
      </c>
      <c r="H8" s="53">
        <f>weekly_covid_deaths_council_area[[#This Row],[Fife]]</f>
        <v>16</v>
      </c>
      <c r="I8" s="53">
        <v>8</v>
      </c>
      <c r="J8" s="53">
        <v>7</v>
      </c>
      <c r="K8" s="53">
        <v>34</v>
      </c>
      <c r="L8" s="53">
        <v>4</v>
      </c>
      <c r="M8" s="24">
        <v>21</v>
      </c>
      <c r="N8" s="24">
        <v>17</v>
      </c>
      <c r="O8" s="24">
        <f>weekly_covid_deaths_council_area[[#This Row],[Orkney Islands]]</f>
        <v>0</v>
      </c>
      <c r="P8" s="24">
        <f>weekly_covid_deaths_council_area[[#This Row],[Shetland Islands]]</f>
        <v>1</v>
      </c>
      <c r="Q8" s="53">
        <v>15</v>
      </c>
      <c r="R8" s="53">
        <f>weekly_covid_deaths_council_area[[#This Row],[Na h-Eileanan Siar]]</f>
        <v>0</v>
      </c>
    </row>
    <row r="9" spans="1:18" ht="15.9" customHeight="1" x14ac:dyDescent="0.35">
      <c r="A9" s="14">
        <v>2022</v>
      </c>
      <c r="B9" s="14">
        <v>4</v>
      </c>
      <c r="C9" s="15">
        <v>44585</v>
      </c>
      <c r="D9" s="20">
        <v>122</v>
      </c>
      <c r="E9" s="53">
        <v>12</v>
      </c>
      <c r="F9" s="53">
        <v>1</v>
      </c>
      <c r="G9" s="53">
        <f>weekly_covid_deaths_council_area[[#This Row],[Dumfries and Galloway]]</f>
        <v>4</v>
      </c>
      <c r="H9" s="53">
        <f>weekly_covid_deaths_council_area[[#This Row],[Fife]]</f>
        <v>13</v>
      </c>
      <c r="I9" s="53">
        <v>4</v>
      </c>
      <c r="J9" s="53">
        <v>7</v>
      </c>
      <c r="K9" s="53">
        <v>26</v>
      </c>
      <c r="L9" s="53">
        <v>8</v>
      </c>
      <c r="M9" s="24">
        <v>23</v>
      </c>
      <c r="N9" s="24">
        <v>10</v>
      </c>
      <c r="O9" s="24">
        <f>weekly_covid_deaths_council_area[[#This Row],[Orkney Islands]]</f>
        <v>0</v>
      </c>
      <c r="P9" s="24">
        <f>weekly_covid_deaths_council_area[[#This Row],[Shetland Islands]]</f>
        <v>0</v>
      </c>
      <c r="Q9" s="53">
        <v>13</v>
      </c>
      <c r="R9" s="53">
        <f>weekly_covid_deaths_council_area[[#This Row],[Na h-Eileanan Siar]]</f>
        <v>1</v>
      </c>
    </row>
    <row r="10" spans="1:18" ht="15.9" customHeight="1" x14ac:dyDescent="0.35">
      <c r="A10" s="14">
        <v>2022</v>
      </c>
      <c r="B10" s="14">
        <v>5</v>
      </c>
      <c r="C10" s="15">
        <v>44592</v>
      </c>
      <c r="D10" s="20">
        <v>119</v>
      </c>
      <c r="E10" s="53">
        <v>8</v>
      </c>
      <c r="F10" s="53">
        <v>2</v>
      </c>
      <c r="G10" s="53">
        <f>weekly_covid_deaths_council_area[[#This Row],[Dumfries and Galloway]]</f>
        <v>5</v>
      </c>
      <c r="H10" s="53">
        <f>weekly_covid_deaths_council_area[[#This Row],[Fife]]</f>
        <v>14</v>
      </c>
      <c r="I10" s="53">
        <v>16</v>
      </c>
      <c r="J10" s="53">
        <v>9</v>
      </c>
      <c r="K10" s="53">
        <v>25</v>
      </c>
      <c r="L10" s="53">
        <v>5</v>
      </c>
      <c r="M10" s="24">
        <v>12</v>
      </c>
      <c r="N10" s="24">
        <v>13</v>
      </c>
      <c r="O10" s="24">
        <f>weekly_covid_deaths_council_area[[#This Row],[Orkney Islands]]</f>
        <v>1</v>
      </c>
      <c r="P10" s="24">
        <f>weekly_covid_deaths_council_area[[#This Row],[Shetland Islands]]</f>
        <v>0</v>
      </c>
      <c r="Q10" s="53">
        <v>9</v>
      </c>
      <c r="R10" s="53">
        <f>weekly_covid_deaths_council_area[[#This Row],[Na h-Eileanan Siar]]</f>
        <v>0</v>
      </c>
    </row>
    <row r="11" spans="1:18" ht="15.9" customHeight="1" x14ac:dyDescent="0.35">
      <c r="A11" s="14">
        <v>2022</v>
      </c>
      <c r="B11" s="14">
        <v>6</v>
      </c>
      <c r="C11" s="15">
        <v>44599</v>
      </c>
      <c r="D11" s="20">
        <v>82</v>
      </c>
      <c r="E11" s="53">
        <v>5</v>
      </c>
      <c r="F11" s="53">
        <v>0</v>
      </c>
      <c r="G11" s="53">
        <f>weekly_covid_deaths_council_area[[#This Row],[Dumfries and Galloway]]</f>
        <v>2</v>
      </c>
      <c r="H11" s="53">
        <f>weekly_covid_deaths_council_area[[#This Row],[Fife]]</f>
        <v>6</v>
      </c>
      <c r="I11" s="53">
        <v>7</v>
      </c>
      <c r="J11" s="53">
        <v>6</v>
      </c>
      <c r="K11" s="53">
        <v>24</v>
      </c>
      <c r="L11" s="53">
        <v>3</v>
      </c>
      <c r="M11" s="24">
        <v>6</v>
      </c>
      <c r="N11" s="24">
        <v>11</v>
      </c>
      <c r="O11" s="24">
        <f>weekly_covid_deaths_council_area[[#This Row],[Orkney Islands]]</f>
        <v>0</v>
      </c>
      <c r="P11" s="24">
        <f>weekly_covid_deaths_council_area[[#This Row],[Shetland Islands]]</f>
        <v>1</v>
      </c>
      <c r="Q11" s="53">
        <v>11</v>
      </c>
      <c r="R11" s="53">
        <f>weekly_covid_deaths_council_area[[#This Row],[Na h-Eileanan Siar]]</f>
        <v>0</v>
      </c>
    </row>
    <row r="12" spans="1:18" ht="15.9" customHeight="1" x14ac:dyDescent="0.35">
      <c r="A12" s="14">
        <v>2022</v>
      </c>
      <c r="B12" s="14">
        <v>7</v>
      </c>
      <c r="C12" s="15">
        <v>44606</v>
      </c>
      <c r="D12" s="20">
        <v>76</v>
      </c>
      <c r="E12" s="53">
        <v>13</v>
      </c>
      <c r="F12" s="53">
        <v>3</v>
      </c>
      <c r="G12" s="53">
        <f>weekly_covid_deaths_council_area[[#This Row],[Dumfries and Galloway]]</f>
        <v>1</v>
      </c>
      <c r="H12" s="53">
        <f>weekly_covid_deaths_council_area[[#This Row],[Fife]]</f>
        <v>6</v>
      </c>
      <c r="I12" s="53">
        <v>4</v>
      </c>
      <c r="J12" s="53">
        <v>7</v>
      </c>
      <c r="K12" s="53">
        <v>12</v>
      </c>
      <c r="L12" s="53">
        <v>2</v>
      </c>
      <c r="M12" s="24">
        <v>6</v>
      </c>
      <c r="N12" s="24">
        <v>8</v>
      </c>
      <c r="O12" s="24">
        <f>weekly_covid_deaths_council_area[[#This Row],[Orkney Islands]]</f>
        <v>1</v>
      </c>
      <c r="P12" s="24">
        <f>weekly_covid_deaths_council_area[[#This Row],[Shetland Islands]]</f>
        <v>1</v>
      </c>
      <c r="Q12" s="53">
        <v>11</v>
      </c>
      <c r="R12" s="53">
        <f>weekly_covid_deaths_council_area[[#This Row],[Na h-Eileanan Siar]]</f>
        <v>1</v>
      </c>
    </row>
    <row r="13" spans="1:18" ht="15.9" customHeight="1" x14ac:dyDescent="0.35">
      <c r="A13" s="14">
        <v>2022</v>
      </c>
      <c r="B13" s="14">
        <v>8</v>
      </c>
      <c r="C13" s="15">
        <v>44613</v>
      </c>
      <c r="D13" s="20">
        <v>80</v>
      </c>
      <c r="E13" s="53">
        <v>6</v>
      </c>
      <c r="F13" s="53">
        <v>5</v>
      </c>
      <c r="G13" s="53">
        <f>weekly_covid_deaths_council_area[[#This Row],[Dumfries and Galloway]]</f>
        <v>3</v>
      </c>
      <c r="H13" s="53">
        <f>weekly_covid_deaths_council_area[[#This Row],[Fife]]</f>
        <v>9</v>
      </c>
      <c r="I13" s="53">
        <v>3</v>
      </c>
      <c r="J13" s="53">
        <v>8</v>
      </c>
      <c r="K13" s="53">
        <v>17</v>
      </c>
      <c r="L13" s="53">
        <v>2</v>
      </c>
      <c r="M13" s="24">
        <v>9</v>
      </c>
      <c r="N13" s="24">
        <v>7</v>
      </c>
      <c r="O13" s="24">
        <f>weekly_covid_deaths_council_area[[#This Row],[Orkney Islands]]</f>
        <v>1</v>
      </c>
      <c r="P13" s="24">
        <f>weekly_covid_deaths_council_area[[#This Row],[Shetland Islands]]</f>
        <v>0</v>
      </c>
      <c r="Q13" s="53">
        <v>10</v>
      </c>
      <c r="R13" s="53">
        <f>weekly_covid_deaths_council_area[[#This Row],[Na h-Eileanan Siar]]</f>
        <v>0</v>
      </c>
    </row>
    <row r="14" spans="1:18" ht="15.9" customHeight="1" x14ac:dyDescent="0.35">
      <c r="A14" s="14">
        <v>2022</v>
      </c>
      <c r="B14" s="14">
        <v>9</v>
      </c>
      <c r="C14" s="15">
        <v>44620</v>
      </c>
      <c r="D14" s="20">
        <v>113</v>
      </c>
      <c r="E14" s="53">
        <v>12</v>
      </c>
      <c r="F14" s="53">
        <v>2</v>
      </c>
      <c r="G14" s="53">
        <f>weekly_covid_deaths_council_area[[#This Row],[Dumfries and Galloway]]</f>
        <v>3</v>
      </c>
      <c r="H14" s="53">
        <f>weekly_covid_deaths_council_area[[#This Row],[Fife]]</f>
        <v>12</v>
      </c>
      <c r="I14" s="53">
        <v>5</v>
      </c>
      <c r="J14" s="53">
        <v>9</v>
      </c>
      <c r="K14" s="53">
        <v>28</v>
      </c>
      <c r="L14" s="53">
        <v>5</v>
      </c>
      <c r="M14" s="24">
        <v>9</v>
      </c>
      <c r="N14" s="24">
        <v>16</v>
      </c>
      <c r="O14" s="24">
        <f>weekly_covid_deaths_council_area[[#This Row],[Orkney Islands]]</f>
        <v>0</v>
      </c>
      <c r="P14" s="24">
        <f>weekly_covid_deaths_council_area[[#This Row],[Shetland Islands]]</f>
        <v>0</v>
      </c>
      <c r="Q14" s="53">
        <v>12</v>
      </c>
      <c r="R14" s="53">
        <f>weekly_covid_deaths_council_area[[#This Row],[Na h-Eileanan Siar]]</f>
        <v>0</v>
      </c>
    </row>
    <row r="15" spans="1:18" ht="15.9" customHeight="1" x14ac:dyDescent="0.35">
      <c r="A15" s="14">
        <v>2022</v>
      </c>
      <c r="B15" s="14">
        <v>10</v>
      </c>
      <c r="C15" s="15">
        <v>44627</v>
      </c>
      <c r="D15" s="20">
        <v>118</v>
      </c>
      <c r="E15" s="53">
        <v>5</v>
      </c>
      <c r="F15" s="53">
        <v>2</v>
      </c>
      <c r="G15" s="53">
        <f>weekly_covid_deaths_council_area[[#This Row],[Dumfries and Galloway]]</f>
        <v>3</v>
      </c>
      <c r="H15" s="53">
        <f>weekly_covid_deaths_council_area[[#This Row],[Fife]]</f>
        <v>8</v>
      </c>
      <c r="I15" s="53">
        <v>10</v>
      </c>
      <c r="J15" s="53">
        <v>10</v>
      </c>
      <c r="K15" s="53">
        <v>24</v>
      </c>
      <c r="L15" s="53">
        <v>11</v>
      </c>
      <c r="M15" s="24">
        <v>15</v>
      </c>
      <c r="N15" s="24">
        <v>20</v>
      </c>
      <c r="O15" s="24">
        <f>weekly_covid_deaths_council_area[[#This Row],[Orkney Islands]]</f>
        <v>0</v>
      </c>
      <c r="P15" s="24">
        <f>weekly_covid_deaths_council_area[[#This Row],[Shetland Islands]]</f>
        <v>0</v>
      </c>
      <c r="Q15" s="53">
        <v>10</v>
      </c>
      <c r="R15" s="53">
        <f>weekly_covid_deaths_council_area[[#This Row],[Na h-Eileanan Siar]]</f>
        <v>0</v>
      </c>
    </row>
    <row r="16" spans="1:18" ht="15.9" customHeight="1" x14ac:dyDescent="0.35">
      <c r="A16" s="14">
        <v>2022</v>
      </c>
      <c r="B16" s="14">
        <v>11</v>
      </c>
      <c r="C16" s="15">
        <v>44634</v>
      </c>
      <c r="D16" s="20">
        <v>124</v>
      </c>
      <c r="E16" s="53">
        <v>15</v>
      </c>
      <c r="F16" s="53">
        <v>4</v>
      </c>
      <c r="G16" s="53">
        <f>weekly_covid_deaths_council_area[[#This Row],[Dumfries and Galloway]]</f>
        <v>3</v>
      </c>
      <c r="H16" s="53">
        <f>weekly_covid_deaths_council_area[[#This Row],[Fife]]</f>
        <v>3</v>
      </c>
      <c r="I16" s="53">
        <v>4</v>
      </c>
      <c r="J16" s="53">
        <v>9</v>
      </c>
      <c r="K16" s="53">
        <v>16</v>
      </c>
      <c r="L16" s="53">
        <v>14</v>
      </c>
      <c r="M16" s="24">
        <v>19</v>
      </c>
      <c r="N16" s="24">
        <v>19</v>
      </c>
      <c r="O16" s="24">
        <f>weekly_covid_deaths_council_area[[#This Row],[Orkney Islands]]</f>
        <v>1</v>
      </c>
      <c r="P16" s="24">
        <f>weekly_covid_deaths_council_area[[#This Row],[Shetland Islands]]</f>
        <v>0</v>
      </c>
      <c r="Q16" s="53">
        <v>16</v>
      </c>
      <c r="R16" s="53">
        <f>weekly_covid_deaths_council_area[[#This Row],[Na h-Eileanan Siar]]</f>
        <v>1</v>
      </c>
    </row>
    <row r="17" spans="1:18" ht="15.9" customHeight="1" x14ac:dyDescent="0.35">
      <c r="A17" s="14">
        <v>2022</v>
      </c>
      <c r="B17" s="14">
        <v>12</v>
      </c>
      <c r="C17" s="15">
        <v>44641</v>
      </c>
      <c r="D17" s="20">
        <v>194</v>
      </c>
      <c r="E17" s="53">
        <v>12</v>
      </c>
      <c r="F17" s="53">
        <v>3</v>
      </c>
      <c r="G17" s="53">
        <f>weekly_covid_deaths_council_area[[#This Row],[Dumfries and Galloway]]</f>
        <v>4</v>
      </c>
      <c r="H17" s="53">
        <f>weekly_covid_deaths_council_area[[#This Row],[Fife]]</f>
        <v>13</v>
      </c>
      <c r="I17" s="53">
        <v>16</v>
      </c>
      <c r="J17" s="53">
        <v>11</v>
      </c>
      <c r="K17" s="53">
        <v>47</v>
      </c>
      <c r="L17" s="53">
        <v>16</v>
      </c>
      <c r="M17" s="24">
        <v>31</v>
      </c>
      <c r="N17" s="24">
        <v>15</v>
      </c>
      <c r="O17" s="24">
        <f>weekly_covid_deaths_council_area[[#This Row],[Orkney Islands]]</f>
        <v>2</v>
      </c>
      <c r="P17" s="24">
        <f>weekly_covid_deaths_council_area[[#This Row],[Shetland Islands]]</f>
        <v>0</v>
      </c>
      <c r="Q17" s="53">
        <v>23</v>
      </c>
      <c r="R17" s="53">
        <f>weekly_covid_deaths_council_area[[#This Row],[Na h-Eileanan Siar]]</f>
        <v>1</v>
      </c>
    </row>
    <row r="18" spans="1:18" ht="15.9" customHeight="1" x14ac:dyDescent="0.35">
      <c r="A18" s="14">
        <v>2022</v>
      </c>
      <c r="B18" s="14">
        <v>13</v>
      </c>
      <c r="C18" s="15">
        <v>44648</v>
      </c>
      <c r="D18" s="20">
        <v>174</v>
      </c>
      <c r="E18" s="53">
        <v>12</v>
      </c>
      <c r="F18" s="53">
        <v>2</v>
      </c>
      <c r="G18" s="53">
        <f>weekly_covid_deaths_council_area[[#This Row],[Dumfries and Galloway]]</f>
        <v>7</v>
      </c>
      <c r="H18" s="53">
        <f>weekly_covid_deaths_council_area[[#This Row],[Fife]]</f>
        <v>8</v>
      </c>
      <c r="I18" s="53">
        <v>8</v>
      </c>
      <c r="J18" s="53">
        <v>7</v>
      </c>
      <c r="K18" s="53">
        <v>46</v>
      </c>
      <c r="L18" s="53">
        <v>22</v>
      </c>
      <c r="M18" s="24">
        <v>28</v>
      </c>
      <c r="N18" s="24">
        <v>17</v>
      </c>
      <c r="O18" s="24">
        <f>weekly_covid_deaths_council_area[[#This Row],[Orkney Islands]]</f>
        <v>0</v>
      </c>
      <c r="P18" s="24">
        <f>weekly_covid_deaths_council_area[[#This Row],[Shetland Islands]]</f>
        <v>1</v>
      </c>
      <c r="Q18" s="53">
        <v>15</v>
      </c>
      <c r="R18" s="53">
        <f>weekly_covid_deaths_council_area[[#This Row],[Na h-Eileanan Siar]]</f>
        <v>1</v>
      </c>
    </row>
    <row r="19" spans="1:18" ht="15.9" customHeight="1" x14ac:dyDescent="0.35">
      <c r="A19" s="14">
        <v>2022</v>
      </c>
      <c r="B19" s="14">
        <v>14</v>
      </c>
      <c r="C19" s="15">
        <v>44655</v>
      </c>
      <c r="D19" s="20">
        <v>143</v>
      </c>
      <c r="E19" s="53">
        <v>12</v>
      </c>
      <c r="F19" s="53">
        <v>3</v>
      </c>
      <c r="G19" s="53">
        <f>weekly_covid_deaths_council_area[[#This Row],[Dumfries and Galloway]]</f>
        <v>5</v>
      </c>
      <c r="H19" s="53">
        <f>weekly_covid_deaths_council_area[[#This Row],[Fife]]</f>
        <v>10</v>
      </c>
      <c r="I19" s="53">
        <v>11</v>
      </c>
      <c r="J19" s="53">
        <v>9</v>
      </c>
      <c r="K19" s="53">
        <v>28</v>
      </c>
      <c r="L19" s="53">
        <v>16</v>
      </c>
      <c r="M19" s="24">
        <v>20</v>
      </c>
      <c r="N19" s="24">
        <v>16</v>
      </c>
      <c r="O19" s="24">
        <f>weekly_covid_deaths_council_area[[#This Row],[Orkney Islands]]</f>
        <v>0</v>
      </c>
      <c r="P19" s="24">
        <f>weekly_covid_deaths_council_area[[#This Row],[Shetland Islands]]</f>
        <v>1</v>
      </c>
      <c r="Q19" s="53">
        <v>11</v>
      </c>
      <c r="R19" s="53">
        <f>weekly_covid_deaths_council_area[[#This Row],[Na h-Eileanan Siar]]</f>
        <v>1</v>
      </c>
    </row>
    <row r="20" spans="1:18" ht="15.9" customHeight="1" x14ac:dyDescent="0.35">
      <c r="A20" s="14">
        <v>2022</v>
      </c>
      <c r="B20" s="14">
        <v>15</v>
      </c>
      <c r="C20" s="15">
        <v>44662</v>
      </c>
      <c r="D20" s="20">
        <v>131</v>
      </c>
      <c r="E20" s="53">
        <v>10</v>
      </c>
      <c r="F20" s="53">
        <v>6</v>
      </c>
      <c r="G20" s="53">
        <f>weekly_covid_deaths_council_area[[#This Row],[Dumfries and Galloway]]</f>
        <v>1</v>
      </c>
      <c r="H20" s="53">
        <f>weekly_covid_deaths_council_area[[#This Row],[Fife]]</f>
        <v>10</v>
      </c>
      <c r="I20" s="53">
        <v>14</v>
      </c>
      <c r="J20" s="53">
        <v>7</v>
      </c>
      <c r="K20" s="53">
        <v>25</v>
      </c>
      <c r="L20" s="53">
        <v>11</v>
      </c>
      <c r="M20" s="24">
        <v>14</v>
      </c>
      <c r="N20" s="24">
        <v>19</v>
      </c>
      <c r="O20" s="24">
        <f>weekly_covid_deaths_council_area[[#This Row],[Orkney Islands]]</f>
        <v>0</v>
      </c>
      <c r="P20" s="24">
        <f>weekly_covid_deaths_council_area[[#This Row],[Shetland Islands]]</f>
        <v>0</v>
      </c>
      <c r="Q20" s="53">
        <v>12</v>
      </c>
      <c r="R20" s="53">
        <f>weekly_covid_deaths_council_area[[#This Row],[Na h-Eileanan Siar]]</f>
        <v>2</v>
      </c>
    </row>
    <row r="21" spans="1:18" ht="15.9" customHeight="1" x14ac:dyDescent="0.35">
      <c r="A21" s="14">
        <v>2022</v>
      </c>
      <c r="B21" s="14">
        <v>16</v>
      </c>
      <c r="C21" s="15">
        <v>44669</v>
      </c>
      <c r="D21" s="20">
        <v>124</v>
      </c>
      <c r="E21" s="53">
        <v>12</v>
      </c>
      <c r="F21" s="53">
        <v>1</v>
      </c>
      <c r="G21" s="53">
        <f>weekly_covid_deaths_council_area[[#This Row],[Dumfries and Galloway]]</f>
        <v>2</v>
      </c>
      <c r="H21" s="53">
        <f>weekly_covid_deaths_council_area[[#This Row],[Fife]]</f>
        <v>9</v>
      </c>
      <c r="I21" s="53">
        <v>9</v>
      </c>
      <c r="J21" s="53">
        <v>12</v>
      </c>
      <c r="K21" s="53">
        <v>22</v>
      </c>
      <c r="L21" s="53">
        <v>8</v>
      </c>
      <c r="M21" s="24">
        <v>18</v>
      </c>
      <c r="N21" s="24">
        <v>20</v>
      </c>
      <c r="O21" s="24">
        <f>weekly_covid_deaths_council_area[[#This Row],[Orkney Islands]]</f>
        <v>0</v>
      </c>
      <c r="P21" s="24">
        <f>weekly_covid_deaths_council_area[[#This Row],[Shetland Islands]]</f>
        <v>1</v>
      </c>
      <c r="Q21" s="53">
        <v>7</v>
      </c>
      <c r="R21" s="53">
        <f>weekly_covid_deaths_council_area[[#This Row],[Na h-Eileanan Siar]]</f>
        <v>3</v>
      </c>
    </row>
    <row r="22" spans="1:18" ht="15.9" customHeight="1" x14ac:dyDescent="0.35">
      <c r="A22" s="14">
        <v>2022</v>
      </c>
      <c r="B22" s="14">
        <v>17</v>
      </c>
      <c r="C22" s="15">
        <v>44676</v>
      </c>
      <c r="D22" s="20">
        <v>97</v>
      </c>
      <c r="E22" s="53">
        <v>5</v>
      </c>
      <c r="F22" s="53">
        <v>8</v>
      </c>
      <c r="G22" s="53">
        <f>weekly_covid_deaths_council_area[[#This Row],[Dumfries and Galloway]]</f>
        <v>5</v>
      </c>
      <c r="H22" s="53">
        <f>weekly_covid_deaths_council_area[[#This Row],[Fife]]</f>
        <v>7</v>
      </c>
      <c r="I22" s="53">
        <v>4</v>
      </c>
      <c r="J22" s="53">
        <v>9</v>
      </c>
      <c r="K22" s="53">
        <v>24</v>
      </c>
      <c r="L22" s="53">
        <v>4</v>
      </c>
      <c r="M22" s="24">
        <v>7</v>
      </c>
      <c r="N22" s="24">
        <v>12</v>
      </c>
      <c r="O22" s="24">
        <f>weekly_covid_deaths_council_area[[#This Row],[Orkney Islands]]</f>
        <v>0</v>
      </c>
      <c r="P22" s="24">
        <f>weekly_covid_deaths_council_area[[#This Row],[Shetland Islands]]</f>
        <v>0</v>
      </c>
      <c r="Q22" s="53">
        <v>12</v>
      </c>
      <c r="R22" s="53">
        <f>weekly_covid_deaths_council_area[[#This Row],[Na h-Eileanan Siar]]</f>
        <v>0</v>
      </c>
    </row>
    <row r="23" spans="1:18" ht="15.9" customHeight="1" x14ac:dyDescent="0.35">
      <c r="A23" s="14">
        <v>2022</v>
      </c>
      <c r="B23" s="14">
        <v>18</v>
      </c>
      <c r="C23" s="15">
        <v>44683</v>
      </c>
      <c r="D23" s="20">
        <v>89</v>
      </c>
      <c r="E23" s="53">
        <v>9</v>
      </c>
      <c r="F23" s="53">
        <v>4</v>
      </c>
      <c r="G23" s="53">
        <f>weekly_covid_deaths_council_area[[#This Row],[Dumfries and Galloway]]</f>
        <v>4</v>
      </c>
      <c r="H23" s="53">
        <f>weekly_covid_deaths_council_area[[#This Row],[Fife]]</f>
        <v>3</v>
      </c>
      <c r="I23" s="53">
        <v>9</v>
      </c>
      <c r="J23" s="53">
        <v>11</v>
      </c>
      <c r="K23" s="53">
        <v>18</v>
      </c>
      <c r="L23" s="53">
        <v>2</v>
      </c>
      <c r="M23" s="24">
        <v>7</v>
      </c>
      <c r="N23" s="24">
        <v>10</v>
      </c>
      <c r="O23" s="24">
        <f>weekly_covid_deaths_council_area[[#This Row],[Orkney Islands]]</f>
        <v>0</v>
      </c>
      <c r="P23" s="24">
        <f>weekly_covid_deaths_council_area[[#This Row],[Shetland Islands]]</f>
        <v>1</v>
      </c>
      <c r="Q23" s="53">
        <v>7</v>
      </c>
      <c r="R23" s="53">
        <f>weekly_covid_deaths_council_area[[#This Row],[Na h-Eileanan Siar]]</f>
        <v>4</v>
      </c>
    </row>
    <row r="24" spans="1:18" ht="15.9" customHeight="1" x14ac:dyDescent="0.35">
      <c r="A24" s="14">
        <v>2022</v>
      </c>
      <c r="B24" s="14">
        <v>19</v>
      </c>
      <c r="C24" s="15">
        <v>44690</v>
      </c>
      <c r="D24" s="20">
        <v>63</v>
      </c>
      <c r="E24" s="53">
        <v>9</v>
      </c>
      <c r="F24" s="53">
        <v>0</v>
      </c>
      <c r="G24" s="53">
        <f>weekly_covid_deaths_council_area[[#This Row],[Dumfries and Galloway]]</f>
        <v>3</v>
      </c>
      <c r="H24" s="53">
        <f>weekly_covid_deaths_council_area[[#This Row],[Fife]]</f>
        <v>5</v>
      </c>
      <c r="I24" s="53">
        <v>2</v>
      </c>
      <c r="J24" s="53">
        <v>6</v>
      </c>
      <c r="K24" s="53">
        <v>14</v>
      </c>
      <c r="L24" s="53">
        <v>5</v>
      </c>
      <c r="M24" s="24">
        <v>8</v>
      </c>
      <c r="N24" s="24">
        <v>2</v>
      </c>
      <c r="O24" s="24">
        <f>weekly_covid_deaths_council_area[[#This Row],[Orkney Islands]]</f>
        <v>1</v>
      </c>
      <c r="P24" s="24">
        <f>weekly_covid_deaths_council_area[[#This Row],[Shetland Islands]]</f>
        <v>0</v>
      </c>
      <c r="Q24" s="53">
        <v>8</v>
      </c>
      <c r="R24" s="53">
        <f>weekly_covid_deaths_council_area[[#This Row],[Na h-Eileanan Siar]]</f>
        <v>0</v>
      </c>
    </row>
    <row r="25" spans="1:18" ht="15.9" customHeight="1" x14ac:dyDescent="0.35">
      <c r="A25" s="14">
        <v>2022</v>
      </c>
      <c r="B25" s="14">
        <v>20</v>
      </c>
      <c r="C25" s="15">
        <v>44697</v>
      </c>
      <c r="D25" s="20">
        <v>53</v>
      </c>
      <c r="E25" s="53">
        <v>5</v>
      </c>
      <c r="F25" s="53">
        <v>1</v>
      </c>
      <c r="G25" s="53">
        <f>weekly_covid_deaths_council_area[[#This Row],[Dumfries and Galloway]]</f>
        <v>0</v>
      </c>
      <c r="H25" s="53">
        <f>weekly_covid_deaths_council_area[[#This Row],[Fife]]</f>
        <v>5</v>
      </c>
      <c r="I25" s="53">
        <v>1</v>
      </c>
      <c r="J25" s="53">
        <v>1</v>
      </c>
      <c r="K25" s="53">
        <v>17</v>
      </c>
      <c r="L25" s="53">
        <v>7</v>
      </c>
      <c r="M25" s="24">
        <v>4</v>
      </c>
      <c r="N25" s="24">
        <v>4</v>
      </c>
      <c r="O25" s="24">
        <f>weekly_covid_deaths_council_area[[#This Row],[Orkney Islands]]</f>
        <v>0</v>
      </c>
      <c r="P25" s="24">
        <f>weekly_covid_deaths_council_area[[#This Row],[Shetland Islands]]</f>
        <v>0</v>
      </c>
      <c r="Q25" s="53">
        <v>8</v>
      </c>
      <c r="R25" s="53">
        <f>weekly_covid_deaths_council_area[[#This Row],[Na h-Eileanan Siar]]</f>
        <v>0</v>
      </c>
    </row>
    <row r="26" spans="1:18" ht="15.9" customHeight="1" x14ac:dyDescent="0.35">
      <c r="A26" s="14">
        <v>2022</v>
      </c>
      <c r="B26" s="14">
        <v>21</v>
      </c>
      <c r="C26" s="15">
        <v>44704</v>
      </c>
      <c r="D26" s="20">
        <v>46</v>
      </c>
      <c r="E26" s="53">
        <v>4</v>
      </c>
      <c r="F26" s="53">
        <v>0</v>
      </c>
      <c r="G26" s="53">
        <f>weekly_covid_deaths_council_area[[#This Row],[Dumfries and Galloway]]</f>
        <v>1</v>
      </c>
      <c r="H26" s="53">
        <f>weekly_covid_deaths_council_area[[#This Row],[Fife]]</f>
        <v>1</v>
      </c>
      <c r="I26" s="53">
        <v>3</v>
      </c>
      <c r="J26" s="53">
        <v>7</v>
      </c>
      <c r="K26" s="53">
        <v>11</v>
      </c>
      <c r="L26" s="53">
        <v>5</v>
      </c>
      <c r="M26" s="24">
        <v>6</v>
      </c>
      <c r="N26" s="24">
        <v>3</v>
      </c>
      <c r="O26" s="24">
        <f>weekly_covid_deaths_council_area[[#This Row],[Orkney Islands]]</f>
        <v>0</v>
      </c>
      <c r="P26" s="24">
        <f>weekly_covid_deaths_council_area[[#This Row],[Shetland Islands]]</f>
        <v>0</v>
      </c>
      <c r="Q26" s="53">
        <v>5</v>
      </c>
      <c r="R26" s="53">
        <f>weekly_covid_deaths_council_area[[#This Row],[Na h-Eileanan Siar]]</f>
        <v>0</v>
      </c>
    </row>
    <row r="27" spans="1:18" ht="15.9" customHeight="1" x14ac:dyDescent="0.35">
      <c r="A27" s="14">
        <v>2022</v>
      </c>
      <c r="B27" s="14">
        <v>22</v>
      </c>
      <c r="C27" s="15">
        <v>44711</v>
      </c>
      <c r="D27" s="20">
        <v>20</v>
      </c>
      <c r="E27" s="53">
        <v>1</v>
      </c>
      <c r="F27" s="53">
        <v>0</v>
      </c>
      <c r="G27" s="53">
        <f>weekly_covid_deaths_council_area[[#This Row],[Dumfries and Galloway]]</f>
        <v>0</v>
      </c>
      <c r="H27" s="53">
        <f>weekly_covid_deaths_council_area[[#This Row],[Fife]]</f>
        <v>3</v>
      </c>
      <c r="I27" s="53">
        <v>0</v>
      </c>
      <c r="J27" s="53">
        <v>0</v>
      </c>
      <c r="K27" s="53">
        <v>8</v>
      </c>
      <c r="L27" s="53">
        <v>1</v>
      </c>
      <c r="M27" s="24">
        <v>3</v>
      </c>
      <c r="N27" s="24">
        <v>0</v>
      </c>
      <c r="O27" s="24">
        <f>weekly_covid_deaths_council_area[[#This Row],[Orkney Islands]]</f>
        <v>0</v>
      </c>
      <c r="P27" s="24">
        <f>weekly_covid_deaths_council_area[[#This Row],[Shetland Islands]]</f>
        <v>0</v>
      </c>
      <c r="Q27" s="53">
        <v>4</v>
      </c>
      <c r="R27" s="53">
        <f>weekly_covid_deaths_council_area[[#This Row],[Na h-Eileanan Siar]]</f>
        <v>0</v>
      </c>
    </row>
    <row r="28" spans="1:18" ht="15.9" customHeight="1" x14ac:dyDescent="0.35">
      <c r="A28" s="14">
        <v>2022</v>
      </c>
      <c r="B28" s="14">
        <v>23</v>
      </c>
      <c r="C28" s="15">
        <v>44718</v>
      </c>
      <c r="D28" s="20">
        <v>39</v>
      </c>
      <c r="E28" s="53">
        <v>3</v>
      </c>
      <c r="F28" s="53">
        <v>0</v>
      </c>
      <c r="G28" s="53">
        <f>weekly_covid_deaths_council_area[[#This Row],[Dumfries and Galloway]]</f>
        <v>1</v>
      </c>
      <c r="H28" s="53">
        <f>weekly_covid_deaths_council_area[[#This Row],[Fife]]</f>
        <v>3</v>
      </c>
      <c r="I28" s="53">
        <v>3</v>
      </c>
      <c r="J28" s="53">
        <v>2</v>
      </c>
      <c r="K28" s="53">
        <v>8</v>
      </c>
      <c r="L28" s="53">
        <v>1</v>
      </c>
      <c r="M28" s="24">
        <v>6</v>
      </c>
      <c r="N28" s="24">
        <v>6</v>
      </c>
      <c r="O28" s="24">
        <f>weekly_covid_deaths_council_area[[#This Row],[Orkney Islands]]</f>
        <v>0</v>
      </c>
      <c r="P28" s="24">
        <f>weekly_covid_deaths_council_area[[#This Row],[Shetland Islands]]</f>
        <v>0</v>
      </c>
      <c r="Q28" s="53">
        <v>6</v>
      </c>
      <c r="R28" s="53">
        <f>weekly_covid_deaths_council_area[[#This Row],[Na h-Eileanan Siar]]</f>
        <v>0</v>
      </c>
    </row>
    <row r="29" spans="1:18" ht="15.9" customHeight="1" x14ac:dyDescent="0.35">
      <c r="A29" s="14">
        <v>2022</v>
      </c>
      <c r="B29" s="14">
        <v>24</v>
      </c>
      <c r="C29" s="15">
        <v>44725</v>
      </c>
      <c r="D29" s="20">
        <v>41</v>
      </c>
      <c r="E29" s="53">
        <v>2</v>
      </c>
      <c r="F29" s="53">
        <v>1</v>
      </c>
      <c r="G29" s="53">
        <f>weekly_covid_deaths_council_area[[#This Row],[Dumfries and Galloway]]</f>
        <v>3</v>
      </c>
      <c r="H29" s="53">
        <f>weekly_covid_deaths_council_area[[#This Row],[Fife]]</f>
        <v>6</v>
      </c>
      <c r="I29" s="53">
        <v>2</v>
      </c>
      <c r="J29" s="53">
        <v>5</v>
      </c>
      <c r="K29" s="53">
        <v>8</v>
      </c>
      <c r="L29" s="53">
        <v>2</v>
      </c>
      <c r="M29" s="24">
        <v>2</v>
      </c>
      <c r="N29" s="24">
        <v>5</v>
      </c>
      <c r="O29" s="24">
        <f>weekly_covid_deaths_council_area[[#This Row],[Orkney Islands]]</f>
        <v>1</v>
      </c>
      <c r="P29" s="24">
        <f>weekly_covid_deaths_council_area[[#This Row],[Shetland Islands]]</f>
        <v>1</v>
      </c>
      <c r="Q29" s="53">
        <v>3</v>
      </c>
      <c r="R29" s="53">
        <f>weekly_covid_deaths_council_area[[#This Row],[Na h-Eileanan Siar]]</f>
        <v>0</v>
      </c>
    </row>
    <row r="30" spans="1:18" ht="15.9" customHeight="1" x14ac:dyDescent="0.35">
      <c r="A30" s="14">
        <v>2022</v>
      </c>
      <c r="B30" s="14">
        <v>25</v>
      </c>
      <c r="C30" s="15">
        <v>44732</v>
      </c>
      <c r="D30" s="20">
        <v>53</v>
      </c>
      <c r="E30" s="53">
        <v>9</v>
      </c>
      <c r="F30" s="53">
        <v>1</v>
      </c>
      <c r="G30" s="53">
        <f>weekly_covid_deaths_council_area[[#This Row],[Dumfries and Galloway]]</f>
        <v>0</v>
      </c>
      <c r="H30" s="53">
        <f>weekly_covid_deaths_council_area[[#This Row],[Fife]]</f>
        <v>5</v>
      </c>
      <c r="I30" s="53">
        <v>3</v>
      </c>
      <c r="J30" s="53">
        <v>15</v>
      </c>
      <c r="K30" s="53">
        <v>4</v>
      </c>
      <c r="L30" s="53">
        <v>3</v>
      </c>
      <c r="M30" s="24">
        <v>1</v>
      </c>
      <c r="N30" s="24">
        <v>7</v>
      </c>
      <c r="O30" s="24">
        <f>weekly_covid_deaths_council_area[[#This Row],[Orkney Islands]]</f>
        <v>0</v>
      </c>
      <c r="P30" s="24">
        <f>weekly_covid_deaths_council_area[[#This Row],[Shetland Islands]]</f>
        <v>0</v>
      </c>
      <c r="Q30" s="53">
        <v>5</v>
      </c>
      <c r="R30" s="53">
        <f>weekly_covid_deaths_council_area[[#This Row],[Na h-Eileanan Siar]]</f>
        <v>0</v>
      </c>
    </row>
    <row r="31" spans="1:18" ht="15.9" customHeight="1" x14ac:dyDescent="0.35">
      <c r="A31" s="14">
        <v>2022</v>
      </c>
      <c r="B31" s="14">
        <v>26</v>
      </c>
      <c r="C31" s="15">
        <v>44739</v>
      </c>
      <c r="D31" s="20">
        <v>66</v>
      </c>
      <c r="E31" s="53">
        <v>10</v>
      </c>
      <c r="F31" s="53">
        <v>1</v>
      </c>
      <c r="G31" s="53">
        <f>weekly_covid_deaths_council_area[[#This Row],[Dumfries and Galloway]]</f>
        <v>2</v>
      </c>
      <c r="H31" s="53">
        <f>weekly_covid_deaths_council_area[[#This Row],[Fife]]</f>
        <v>4</v>
      </c>
      <c r="I31" s="53">
        <v>3</v>
      </c>
      <c r="J31" s="53">
        <v>7</v>
      </c>
      <c r="K31" s="53">
        <v>10</v>
      </c>
      <c r="L31" s="53">
        <v>2</v>
      </c>
      <c r="M31" s="24">
        <v>5</v>
      </c>
      <c r="N31" s="24">
        <v>13</v>
      </c>
      <c r="O31" s="24">
        <f>weekly_covid_deaths_council_area[[#This Row],[Orkney Islands]]</f>
        <v>0</v>
      </c>
      <c r="P31" s="24">
        <f>weekly_covid_deaths_council_area[[#This Row],[Shetland Islands]]</f>
        <v>0</v>
      </c>
      <c r="Q31" s="53">
        <v>8</v>
      </c>
      <c r="R31" s="53">
        <f>weekly_covid_deaths_council_area[[#This Row],[Na h-Eileanan Siar]]</f>
        <v>1</v>
      </c>
    </row>
    <row r="32" spans="1:18" ht="15.9" customHeight="1" x14ac:dyDescent="0.35">
      <c r="A32" s="14">
        <v>2022</v>
      </c>
      <c r="B32" s="14">
        <v>27</v>
      </c>
      <c r="C32" s="15">
        <v>44746</v>
      </c>
      <c r="D32" s="20">
        <v>83</v>
      </c>
      <c r="E32" s="53">
        <v>3</v>
      </c>
      <c r="F32" s="53">
        <v>4</v>
      </c>
      <c r="G32" s="53">
        <f>weekly_covid_deaths_council_area[[#This Row],[Dumfries and Galloway]]</f>
        <v>4</v>
      </c>
      <c r="H32" s="53">
        <f>weekly_covid_deaths_council_area[[#This Row],[Fife]]</f>
        <v>7</v>
      </c>
      <c r="I32" s="53">
        <v>7</v>
      </c>
      <c r="J32" s="53">
        <v>6</v>
      </c>
      <c r="K32" s="53">
        <v>11</v>
      </c>
      <c r="L32" s="53">
        <v>6</v>
      </c>
      <c r="M32" s="24">
        <v>9</v>
      </c>
      <c r="N32" s="24">
        <v>20</v>
      </c>
      <c r="O32" s="24">
        <f>weekly_covid_deaths_council_area[[#This Row],[Orkney Islands]]</f>
        <v>0</v>
      </c>
      <c r="P32" s="24">
        <f>weekly_covid_deaths_council_area[[#This Row],[Shetland Islands]]</f>
        <v>0</v>
      </c>
      <c r="Q32" s="53">
        <v>6</v>
      </c>
      <c r="R32" s="53">
        <f>weekly_covid_deaths_council_area[[#This Row],[Na h-Eileanan Siar]]</f>
        <v>0</v>
      </c>
    </row>
    <row r="33" spans="1:18" ht="15.9" customHeight="1" x14ac:dyDescent="0.35">
      <c r="A33" s="14">
        <v>2022</v>
      </c>
      <c r="B33" s="14">
        <v>28</v>
      </c>
      <c r="C33" s="15">
        <v>44753</v>
      </c>
      <c r="D33" s="20">
        <v>88</v>
      </c>
      <c r="E33" s="53">
        <v>7</v>
      </c>
      <c r="F33" s="53">
        <v>1</v>
      </c>
      <c r="G33" s="53">
        <f>weekly_covid_deaths_council_area[[#This Row],[Dumfries and Galloway]]</f>
        <v>1</v>
      </c>
      <c r="H33" s="53">
        <f>weekly_covid_deaths_council_area[[#This Row],[Fife]]</f>
        <v>8</v>
      </c>
      <c r="I33" s="53">
        <v>5</v>
      </c>
      <c r="J33" s="53">
        <v>8</v>
      </c>
      <c r="K33" s="53">
        <v>21</v>
      </c>
      <c r="L33" s="53">
        <v>6</v>
      </c>
      <c r="M33" s="24">
        <v>8</v>
      </c>
      <c r="N33" s="24">
        <v>14</v>
      </c>
      <c r="O33" s="24">
        <f>weekly_covid_deaths_council_area[[#This Row],[Orkney Islands]]</f>
        <v>1</v>
      </c>
      <c r="P33" s="24">
        <f>weekly_covid_deaths_council_area[[#This Row],[Shetland Islands]]</f>
        <v>0</v>
      </c>
      <c r="Q33" s="53">
        <v>8</v>
      </c>
      <c r="R33" s="53">
        <f>weekly_covid_deaths_council_area[[#This Row],[Na h-Eileanan Siar]]</f>
        <v>0</v>
      </c>
    </row>
    <row r="34" spans="1:18" ht="15.9" customHeight="1" x14ac:dyDescent="0.35">
      <c r="A34" s="14">
        <v>2022</v>
      </c>
      <c r="B34" s="14">
        <v>29</v>
      </c>
      <c r="C34" s="15">
        <v>44760</v>
      </c>
      <c r="D34" s="20">
        <v>99</v>
      </c>
      <c r="E34" s="53">
        <v>9</v>
      </c>
      <c r="F34" s="53">
        <v>2</v>
      </c>
      <c r="G34" s="53">
        <f>weekly_covid_deaths_council_area[[#This Row],[Dumfries and Galloway]]</f>
        <v>2</v>
      </c>
      <c r="H34" s="53">
        <f>weekly_covid_deaths_council_area[[#This Row],[Fife]]</f>
        <v>6</v>
      </c>
      <c r="I34" s="53">
        <v>7</v>
      </c>
      <c r="J34" s="53">
        <v>9</v>
      </c>
      <c r="K34" s="53">
        <v>16</v>
      </c>
      <c r="L34" s="53">
        <v>8</v>
      </c>
      <c r="M34" s="24">
        <v>9</v>
      </c>
      <c r="N34" s="24">
        <v>18</v>
      </c>
      <c r="O34" s="24">
        <f>weekly_covid_deaths_council_area[[#This Row],[Orkney Islands]]</f>
        <v>1</v>
      </c>
      <c r="P34" s="24">
        <f>weekly_covid_deaths_council_area[[#This Row],[Shetland Islands]]</f>
        <v>0</v>
      </c>
      <c r="Q34" s="53">
        <v>12</v>
      </c>
      <c r="R34" s="53">
        <f>weekly_covid_deaths_council_area[[#This Row],[Na h-Eileanan Siar]]</f>
        <v>0</v>
      </c>
    </row>
    <row r="35" spans="1:18" ht="15.9" customHeight="1" x14ac:dyDescent="0.35">
      <c r="A35" s="14">
        <v>2022</v>
      </c>
      <c r="B35" s="14">
        <v>30</v>
      </c>
      <c r="C35" s="15">
        <v>44767</v>
      </c>
      <c r="D35" s="20">
        <v>95</v>
      </c>
      <c r="E35" s="53">
        <v>6</v>
      </c>
      <c r="F35" s="53">
        <v>1</v>
      </c>
      <c r="G35" s="53">
        <f>weekly_covid_deaths_council_area[[#This Row],[Dumfries and Galloway]]</f>
        <v>8</v>
      </c>
      <c r="H35" s="53">
        <f>weekly_covid_deaths_council_area[[#This Row],[Fife]]</f>
        <v>8</v>
      </c>
      <c r="I35" s="53">
        <v>10</v>
      </c>
      <c r="J35" s="53">
        <v>11</v>
      </c>
      <c r="K35" s="53">
        <v>17</v>
      </c>
      <c r="L35" s="53">
        <v>2</v>
      </c>
      <c r="M35" s="24">
        <v>7</v>
      </c>
      <c r="N35" s="24">
        <v>17</v>
      </c>
      <c r="O35" s="24">
        <f>weekly_covid_deaths_council_area[[#This Row],[Orkney Islands]]</f>
        <v>0</v>
      </c>
      <c r="P35" s="24">
        <f>weekly_covid_deaths_council_area[[#This Row],[Shetland Islands]]</f>
        <v>1</v>
      </c>
      <c r="Q35" s="53">
        <v>6</v>
      </c>
      <c r="R35" s="53">
        <f>weekly_covid_deaths_council_area[[#This Row],[Na h-Eileanan Siar]]</f>
        <v>1</v>
      </c>
    </row>
    <row r="36" spans="1:18" ht="15.9" customHeight="1" x14ac:dyDescent="0.35">
      <c r="A36" s="14">
        <v>2022</v>
      </c>
      <c r="B36" s="14">
        <v>31</v>
      </c>
      <c r="C36" s="15">
        <v>44774</v>
      </c>
      <c r="D36" s="20">
        <v>63</v>
      </c>
      <c r="E36" s="53">
        <v>8</v>
      </c>
      <c r="F36" s="53">
        <v>1</v>
      </c>
      <c r="G36" s="53">
        <f>weekly_covid_deaths_council_area[[#This Row],[Dumfries and Galloway]]</f>
        <v>5</v>
      </c>
      <c r="H36" s="53">
        <f>weekly_covid_deaths_council_area[[#This Row],[Fife]]</f>
        <v>9</v>
      </c>
      <c r="I36" s="53">
        <v>4</v>
      </c>
      <c r="J36" s="53">
        <v>7</v>
      </c>
      <c r="K36" s="53">
        <v>9</v>
      </c>
      <c r="L36" s="53">
        <v>3</v>
      </c>
      <c r="M36" s="24">
        <v>5</v>
      </c>
      <c r="N36" s="24">
        <v>5</v>
      </c>
      <c r="O36" s="24">
        <f>weekly_covid_deaths_council_area[[#This Row],[Orkney Islands]]</f>
        <v>0</v>
      </c>
      <c r="P36" s="24">
        <f>weekly_covid_deaths_council_area[[#This Row],[Shetland Islands]]</f>
        <v>1</v>
      </c>
      <c r="Q36" s="53">
        <v>5</v>
      </c>
      <c r="R36" s="53">
        <f>weekly_covid_deaths_council_area[[#This Row],[Na h-Eileanan Siar]]</f>
        <v>1</v>
      </c>
    </row>
    <row r="37" spans="1:18" ht="15.9" customHeight="1" x14ac:dyDescent="0.35">
      <c r="A37" s="14">
        <v>2022</v>
      </c>
      <c r="B37" s="14">
        <v>32</v>
      </c>
      <c r="C37" s="15">
        <v>44781</v>
      </c>
      <c r="D37" s="20">
        <v>70</v>
      </c>
      <c r="E37" s="53">
        <v>2</v>
      </c>
      <c r="F37" s="53">
        <v>3</v>
      </c>
      <c r="G37" s="53">
        <f>weekly_covid_deaths_council_area[[#This Row],[Dumfries and Galloway]]</f>
        <v>1</v>
      </c>
      <c r="H37" s="53">
        <f>weekly_covid_deaths_council_area[[#This Row],[Fife]]</f>
        <v>5</v>
      </c>
      <c r="I37" s="53">
        <v>9</v>
      </c>
      <c r="J37" s="53">
        <v>11</v>
      </c>
      <c r="K37" s="53">
        <v>12</v>
      </c>
      <c r="L37" s="53">
        <v>4</v>
      </c>
      <c r="M37" s="24">
        <v>7</v>
      </c>
      <c r="N37" s="24">
        <v>9</v>
      </c>
      <c r="O37" s="24">
        <f>weekly_covid_deaths_council_area[[#This Row],[Orkney Islands]]</f>
        <v>0</v>
      </c>
      <c r="P37" s="24">
        <f>weekly_covid_deaths_council_area[[#This Row],[Shetland Islands]]</f>
        <v>0</v>
      </c>
      <c r="Q37" s="53">
        <v>7</v>
      </c>
      <c r="R37" s="53">
        <f>weekly_covid_deaths_council_area[[#This Row],[Na h-Eileanan Siar]]</f>
        <v>0</v>
      </c>
    </row>
    <row r="38" spans="1:18" ht="15.9" customHeight="1" x14ac:dyDescent="0.35">
      <c r="A38" s="14">
        <v>2022</v>
      </c>
      <c r="B38" s="14">
        <v>33</v>
      </c>
      <c r="C38" s="15">
        <v>44788</v>
      </c>
      <c r="D38" s="20">
        <v>61</v>
      </c>
      <c r="E38" s="53">
        <v>3</v>
      </c>
      <c r="F38" s="53">
        <v>2</v>
      </c>
      <c r="G38" s="53">
        <f>weekly_covid_deaths_council_area[[#This Row],[Dumfries and Galloway]]</f>
        <v>2</v>
      </c>
      <c r="H38" s="53">
        <f>weekly_covid_deaths_council_area[[#This Row],[Fife]]</f>
        <v>4</v>
      </c>
      <c r="I38" s="53">
        <v>6</v>
      </c>
      <c r="J38" s="53">
        <v>2</v>
      </c>
      <c r="K38" s="53">
        <v>14</v>
      </c>
      <c r="L38" s="53">
        <v>8</v>
      </c>
      <c r="M38" s="24">
        <v>8</v>
      </c>
      <c r="N38" s="24">
        <v>8</v>
      </c>
      <c r="O38" s="24">
        <f>weekly_covid_deaths_council_area[[#This Row],[Orkney Islands]]</f>
        <v>0</v>
      </c>
      <c r="P38" s="24">
        <f>weekly_covid_deaths_council_area[[#This Row],[Shetland Islands]]</f>
        <v>0</v>
      </c>
      <c r="Q38" s="53">
        <v>4</v>
      </c>
      <c r="R38" s="53">
        <f>weekly_covid_deaths_council_area[[#This Row],[Na h-Eileanan Siar]]</f>
        <v>0</v>
      </c>
    </row>
    <row r="39" spans="1:18" ht="15.9" customHeight="1" x14ac:dyDescent="0.35">
      <c r="A39" s="14">
        <v>2022</v>
      </c>
      <c r="B39" s="14">
        <v>34</v>
      </c>
      <c r="C39" s="15">
        <v>44795</v>
      </c>
      <c r="D39" s="20">
        <v>40</v>
      </c>
      <c r="E39" s="53">
        <v>3</v>
      </c>
      <c r="F39" s="53">
        <v>1</v>
      </c>
      <c r="G39" s="53">
        <f>weekly_covid_deaths_council_area[[#This Row],[Dumfries and Galloway]]</f>
        <v>2</v>
      </c>
      <c r="H39" s="53">
        <f>weekly_covid_deaths_council_area[[#This Row],[Fife]]</f>
        <v>3</v>
      </c>
      <c r="I39" s="53">
        <v>6</v>
      </c>
      <c r="J39" s="53">
        <v>2</v>
      </c>
      <c r="K39" s="53">
        <v>7</v>
      </c>
      <c r="L39" s="53">
        <v>3</v>
      </c>
      <c r="M39" s="24">
        <v>6</v>
      </c>
      <c r="N39" s="24">
        <v>4</v>
      </c>
      <c r="O39" s="24">
        <f>weekly_covid_deaths_council_area[[#This Row],[Orkney Islands]]</f>
        <v>0</v>
      </c>
      <c r="P39" s="24">
        <f>weekly_covid_deaths_council_area[[#This Row],[Shetland Islands]]</f>
        <v>0</v>
      </c>
      <c r="Q39" s="53">
        <v>3</v>
      </c>
      <c r="R39" s="53">
        <f>weekly_covid_deaths_council_area[[#This Row],[Na h-Eileanan Siar]]</f>
        <v>0</v>
      </c>
    </row>
    <row r="40" spans="1:18" ht="15.9" customHeight="1" x14ac:dyDescent="0.35">
      <c r="A40" s="14">
        <v>2022</v>
      </c>
      <c r="B40" s="14">
        <v>35</v>
      </c>
      <c r="C40" s="15">
        <v>44802</v>
      </c>
      <c r="D40" s="20">
        <v>31</v>
      </c>
      <c r="E40" s="53">
        <v>2</v>
      </c>
      <c r="F40" s="53">
        <v>2</v>
      </c>
      <c r="G40" s="53">
        <f>weekly_covid_deaths_council_area[[#This Row],[Dumfries and Galloway]]</f>
        <v>0</v>
      </c>
      <c r="H40" s="53">
        <f>weekly_covid_deaths_council_area[[#This Row],[Fife]]</f>
        <v>2</v>
      </c>
      <c r="I40" s="53">
        <v>4</v>
      </c>
      <c r="J40" s="53">
        <v>2</v>
      </c>
      <c r="K40" s="53">
        <v>7</v>
      </c>
      <c r="L40" s="53">
        <v>3</v>
      </c>
      <c r="M40" s="24">
        <v>4</v>
      </c>
      <c r="N40" s="24">
        <v>2</v>
      </c>
      <c r="O40" s="24">
        <f>weekly_covid_deaths_council_area[[#This Row],[Orkney Islands]]</f>
        <v>0</v>
      </c>
      <c r="P40" s="24">
        <f>weekly_covid_deaths_council_area[[#This Row],[Shetland Islands]]</f>
        <v>0</v>
      </c>
      <c r="Q40" s="53">
        <v>3</v>
      </c>
      <c r="R40" s="53">
        <f>weekly_covid_deaths_council_area[[#This Row],[Na h-Eileanan Siar]]</f>
        <v>0</v>
      </c>
    </row>
    <row r="41" spans="1:18" ht="15.9" customHeight="1" x14ac:dyDescent="0.35">
      <c r="A41" s="14">
        <v>2022</v>
      </c>
      <c r="B41" s="14">
        <v>36</v>
      </c>
      <c r="C41" s="15">
        <v>44809</v>
      </c>
      <c r="D41" s="20">
        <v>42</v>
      </c>
      <c r="E41" s="53">
        <v>5</v>
      </c>
      <c r="F41" s="53">
        <v>1</v>
      </c>
      <c r="G41" s="53">
        <f>weekly_covid_deaths_council_area[[#This Row],[Dumfries and Galloway]]</f>
        <v>0</v>
      </c>
      <c r="H41" s="53">
        <f>weekly_covid_deaths_council_area[[#This Row],[Fife]]</f>
        <v>6</v>
      </c>
      <c r="I41" s="53">
        <v>4</v>
      </c>
      <c r="J41" s="53">
        <v>0</v>
      </c>
      <c r="K41" s="53">
        <v>4</v>
      </c>
      <c r="L41" s="53">
        <v>3</v>
      </c>
      <c r="M41" s="24">
        <v>3</v>
      </c>
      <c r="N41" s="24">
        <v>9</v>
      </c>
      <c r="O41" s="24">
        <f>weekly_covid_deaths_council_area[[#This Row],[Orkney Islands]]</f>
        <v>0</v>
      </c>
      <c r="P41" s="24">
        <f>weekly_covid_deaths_council_area[[#This Row],[Shetland Islands]]</f>
        <v>0</v>
      </c>
      <c r="Q41" s="53">
        <v>7</v>
      </c>
      <c r="R41" s="53">
        <f>weekly_covid_deaths_council_area[[#This Row],[Na h-Eileanan Siar]]</f>
        <v>0</v>
      </c>
    </row>
    <row r="42" spans="1:18" ht="15.9" customHeight="1" x14ac:dyDescent="0.35">
      <c r="A42" s="14">
        <v>2022</v>
      </c>
      <c r="B42" s="14">
        <v>37</v>
      </c>
      <c r="C42" s="15">
        <v>44816</v>
      </c>
      <c r="D42" s="20">
        <v>41</v>
      </c>
      <c r="E42" s="53">
        <v>2</v>
      </c>
      <c r="F42" s="53">
        <v>3</v>
      </c>
      <c r="G42" s="53">
        <f>weekly_covid_deaths_council_area[[#This Row],[Dumfries and Galloway]]</f>
        <v>0</v>
      </c>
      <c r="H42" s="53">
        <f>weekly_covid_deaths_council_area[[#This Row],[Fife]]</f>
        <v>4</v>
      </c>
      <c r="I42" s="53">
        <v>5</v>
      </c>
      <c r="J42" s="53">
        <v>3</v>
      </c>
      <c r="K42" s="53">
        <v>5</v>
      </c>
      <c r="L42" s="53">
        <v>0</v>
      </c>
      <c r="M42" s="24">
        <v>4</v>
      </c>
      <c r="N42" s="24">
        <v>9</v>
      </c>
      <c r="O42" s="24">
        <f>weekly_covid_deaths_council_area[[#This Row],[Orkney Islands]]</f>
        <v>0</v>
      </c>
      <c r="P42" s="24">
        <f>weekly_covid_deaths_council_area[[#This Row],[Shetland Islands]]</f>
        <v>0</v>
      </c>
      <c r="Q42" s="53">
        <v>5</v>
      </c>
      <c r="R42" s="53">
        <f>weekly_covid_deaths_council_area[[#This Row],[Na h-Eileanan Siar]]</f>
        <v>1</v>
      </c>
    </row>
    <row r="43" spans="1:18" ht="15.9" customHeight="1" x14ac:dyDescent="0.35">
      <c r="A43" s="14">
        <v>2022</v>
      </c>
      <c r="B43" s="14">
        <v>38</v>
      </c>
      <c r="C43" s="15">
        <v>44823</v>
      </c>
      <c r="D43" s="20">
        <v>35</v>
      </c>
      <c r="E43" s="53">
        <v>3</v>
      </c>
      <c r="F43" s="53">
        <v>1</v>
      </c>
      <c r="G43" s="53">
        <f>weekly_covid_deaths_council_area[[#This Row],[Dumfries and Galloway]]</f>
        <v>0</v>
      </c>
      <c r="H43" s="53">
        <f>weekly_covid_deaths_council_area[[#This Row],[Fife]]</f>
        <v>4</v>
      </c>
      <c r="I43" s="53">
        <v>5</v>
      </c>
      <c r="J43" s="53">
        <v>3</v>
      </c>
      <c r="K43" s="53">
        <v>5</v>
      </c>
      <c r="L43" s="53">
        <v>2</v>
      </c>
      <c r="M43" s="24">
        <v>5</v>
      </c>
      <c r="N43" s="24">
        <v>6</v>
      </c>
      <c r="O43" s="24">
        <f>weekly_covid_deaths_council_area[[#This Row],[Orkney Islands]]</f>
        <v>1</v>
      </c>
      <c r="P43" s="24">
        <f>weekly_covid_deaths_council_area[[#This Row],[Shetland Islands]]</f>
        <v>0</v>
      </c>
      <c r="Q43" s="53">
        <v>0</v>
      </c>
      <c r="R43" s="53">
        <f>weekly_covid_deaths_council_area[[#This Row],[Na h-Eileanan Siar]]</f>
        <v>0</v>
      </c>
    </row>
    <row r="44" spans="1:18" ht="15.9" customHeight="1" x14ac:dyDescent="0.35">
      <c r="A44" s="14">
        <v>2022</v>
      </c>
      <c r="B44" s="14">
        <v>39</v>
      </c>
      <c r="C44" s="15">
        <v>44830</v>
      </c>
      <c r="D44" s="20">
        <v>45</v>
      </c>
      <c r="E44" s="53">
        <v>8</v>
      </c>
      <c r="F44" s="53">
        <v>1</v>
      </c>
      <c r="G44" s="53">
        <f>weekly_covid_deaths_council_area[[#This Row],[Dumfries and Galloway]]</f>
        <v>0</v>
      </c>
      <c r="H44" s="53">
        <f>weekly_covid_deaths_council_area[[#This Row],[Fife]]</f>
        <v>3</v>
      </c>
      <c r="I44" s="53">
        <v>7</v>
      </c>
      <c r="J44" s="53">
        <v>4</v>
      </c>
      <c r="K44" s="53">
        <v>7</v>
      </c>
      <c r="L44" s="53">
        <v>0</v>
      </c>
      <c r="M44" s="24">
        <v>5</v>
      </c>
      <c r="N44" s="24">
        <v>6</v>
      </c>
      <c r="O44" s="24">
        <f>weekly_covid_deaths_council_area[[#This Row],[Orkney Islands]]</f>
        <v>0</v>
      </c>
      <c r="P44" s="24">
        <f>weekly_covid_deaths_council_area[[#This Row],[Shetland Islands]]</f>
        <v>0</v>
      </c>
      <c r="Q44" s="53">
        <v>4</v>
      </c>
      <c r="R44" s="53">
        <f>weekly_covid_deaths_council_area[[#This Row],[Na h-Eileanan Siar]]</f>
        <v>0</v>
      </c>
    </row>
    <row r="45" spans="1:18" ht="15.9" customHeight="1" x14ac:dyDescent="0.35">
      <c r="A45" s="14">
        <v>2022</v>
      </c>
      <c r="B45" s="14">
        <v>40</v>
      </c>
      <c r="C45" s="15">
        <v>44837</v>
      </c>
      <c r="D45" s="20">
        <v>37</v>
      </c>
      <c r="E45" s="53">
        <v>2</v>
      </c>
      <c r="F45" s="53">
        <v>0</v>
      </c>
      <c r="G45" s="53">
        <f>weekly_covid_deaths_council_area[[#This Row],[Dumfries and Galloway]]</f>
        <v>0</v>
      </c>
      <c r="H45" s="53">
        <f>weekly_covid_deaths_council_area[[#This Row],[Fife]]</f>
        <v>2</v>
      </c>
      <c r="I45" s="53">
        <v>4</v>
      </c>
      <c r="J45" s="53">
        <v>5</v>
      </c>
      <c r="K45" s="53">
        <v>5</v>
      </c>
      <c r="L45" s="53">
        <v>3</v>
      </c>
      <c r="M45" s="24">
        <v>7</v>
      </c>
      <c r="N45" s="24">
        <v>8</v>
      </c>
      <c r="O45" s="24">
        <f>weekly_covid_deaths_council_area[[#This Row],[Orkney Islands]]</f>
        <v>0</v>
      </c>
      <c r="P45" s="24">
        <f>weekly_covid_deaths_council_area[[#This Row],[Shetland Islands]]</f>
        <v>0</v>
      </c>
      <c r="Q45" s="53">
        <v>1</v>
      </c>
      <c r="R45" s="53">
        <f>weekly_covid_deaths_council_area[[#This Row],[Na h-Eileanan Siar]]</f>
        <v>0</v>
      </c>
    </row>
    <row r="46" spans="1:18" ht="15.9" customHeight="1" x14ac:dyDescent="0.35">
      <c r="A46" s="14">
        <v>2022</v>
      </c>
      <c r="B46" s="14">
        <v>41</v>
      </c>
      <c r="C46" s="15">
        <v>44844</v>
      </c>
      <c r="D46" s="20">
        <v>52</v>
      </c>
      <c r="E46" s="53">
        <v>6</v>
      </c>
      <c r="F46" s="53">
        <v>2</v>
      </c>
      <c r="G46" s="53">
        <f>weekly_covid_deaths_council_area[[#This Row],[Dumfries and Galloway]]</f>
        <v>0</v>
      </c>
      <c r="H46" s="53">
        <f>weekly_covid_deaths_council_area[[#This Row],[Fife]]</f>
        <v>6</v>
      </c>
      <c r="I46" s="53">
        <v>5</v>
      </c>
      <c r="J46" s="53">
        <v>2</v>
      </c>
      <c r="K46" s="53">
        <v>7</v>
      </c>
      <c r="L46" s="53">
        <v>4</v>
      </c>
      <c r="M46" s="24">
        <v>10</v>
      </c>
      <c r="N46" s="24">
        <v>6</v>
      </c>
      <c r="O46" s="24">
        <f>weekly_covid_deaths_council_area[[#This Row],[Orkney Islands]]</f>
        <v>0</v>
      </c>
      <c r="P46" s="24">
        <f>weekly_covid_deaths_council_area[[#This Row],[Shetland Islands]]</f>
        <v>0</v>
      </c>
      <c r="Q46" s="53">
        <v>4</v>
      </c>
      <c r="R46" s="53">
        <f>weekly_covid_deaths_council_area[[#This Row],[Na h-Eileanan Siar]]</f>
        <v>0</v>
      </c>
    </row>
    <row r="47" spans="1:18" ht="15.9" customHeight="1" x14ac:dyDescent="0.35">
      <c r="A47" s="14">
        <v>2022</v>
      </c>
      <c r="B47" s="14">
        <v>42</v>
      </c>
      <c r="C47" s="15">
        <v>44851</v>
      </c>
      <c r="D47" s="20">
        <v>42</v>
      </c>
      <c r="E47" s="53">
        <v>4</v>
      </c>
      <c r="F47" s="53">
        <v>1</v>
      </c>
      <c r="G47" s="53">
        <f>weekly_covid_deaths_council_area[[#This Row],[Dumfries and Galloway]]</f>
        <v>1</v>
      </c>
      <c r="H47" s="53">
        <f>weekly_covid_deaths_council_area[[#This Row],[Fife]]</f>
        <v>6</v>
      </c>
      <c r="I47" s="53">
        <v>4</v>
      </c>
      <c r="J47" s="53">
        <v>6</v>
      </c>
      <c r="K47" s="53">
        <v>4</v>
      </c>
      <c r="L47" s="53">
        <v>1</v>
      </c>
      <c r="M47" s="24">
        <v>7</v>
      </c>
      <c r="N47" s="24">
        <v>4</v>
      </c>
      <c r="O47" s="24">
        <f>weekly_covid_deaths_council_area[[#This Row],[Orkney Islands]]</f>
        <v>0</v>
      </c>
      <c r="P47" s="24">
        <f>weekly_covid_deaths_council_area[[#This Row],[Shetland Islands]]</f>
        <v>0</v>
      </c>
      <c r="Q47" s="53">
        <v>4</v>
      </c>
      <c r="R47" s="53">
        <f>weekly_covid_deaths_council_area[[#This Row],[Na h-Eileanan Siar]]</f>
        <v>0</v>
      </c>
    </row>
    <row r="48" spans="1:18" ht="15.9" customHeight="1" x14ac:dyDescent="0.35">
      <c r="A48" s="14">
        <v>2022</v>
      </c>
      <c r="B48" s="14">
        <v>43</v>
      </c>
      <c r="C48" s="15">
        <v>44858</v>
      </c>
      <c r="D48" s="20">
        <v>49</v>
      </c>
      <c r="E48" s="53">
        <v>4</v>
      </c>
      <c r="F48" s="53">
        <v>3</v>
      </c>
      <c r="G48" s="53">
        <f>weekly_covid_deaths_council_area[[#This Row],[Dumfries and Galloway]]</f>
        <v>1</v>
      </c>
      <c r="H48" s="53">
        <f>weekly_covid_deaths_council_area[[#This Row],[Fife]]</f>
        <v>7</v>
      </c>
      <c r="I48" s="53">
        <v>3</v>
      </c>
      <c r="J48" s="53">
        <v>7</v>
      </c>
      <c r="K48" s="53">
        <v>9</v>
      </c>
      <c r="L48" s="53">
        <v>1</v>
      </c>
      <c r="M48" s="24">
        <v>7</v>
      </c>
      <c r="N48" s="24">
        <v>5</v>
      </c>
      <c r="O48" s="24">
        <f>weekly_covid_deaths_council_area[[#This Row],[Orkney Islands]]</f>
        <v>0</v>
      </c>
      <c r="P48" s="24">
        <f>weekly_covid_deaths_council_area[[#This Row],[Shetland Islands]]</f>
        <v>0</v>
      </c>
      <c r="Q48" s="53">
        <v>2</v>
      </c>
      <c r="R48" s="53">
        <f>weekly_covid_deaths_council_area[[#This Row],[Na h-Eileanan Siar]]</f>
        <v>0</v>
      </c>
    </row>
    <row r="49" spans="1:18" ht="15.9" customHeight="1" x14ac:dyDescent="0.35">
      <c r="A49" s="14">
        <v>2022</v>
      </c>
      <c r="B49" s="14">
        <v>44</v>
      </c>
      <c r="C49" s="15">
        <v>44865</v>
      </c>
      <c r="D49" s="20">
        <v>47</v>
      </c>
      <c r="E49" s="53">
        <v>2</v>
      </c>
      <c r="F49" s="53">
        <v>1</v>
      </c>
      <c r="G49" s="53">
        <f>weekly_covid_deaths_council_area[[#This Row],[Dumfries and Galloway]]</f>
        <v>2</v>
      </c>
      <c r="H49" s="53">
        <f>weekly_covid_deaths_council_area[[#This Row],[Fife]]</f>
        <v>5</v>
      </c>
      <c r="I49" s="53">
        <v>3</v>
      </c>
      <c r="J49" s="53">
        <v>5</v>
      </c>
      <c r="K49" s="53">
        <v>10</v>
      </c>
      <c r="L49" s="53">
        <v>2</v>
      </c>
      <c r="M49" s="24">
        <v>9</v>
      </c>
      <c r="N49" s="24">
        <v>1</v>
      </c>
      <c r="O49" s="24">
        <f>weekly_covid_deaths_council_area[[#This Row],[Orkney Islands]]</f>
        <v>0</v>
      </c>
      <c r="P49" s="24">
        <f>weekly_covid_deaths_council_area[[#This Row],[Shetland Islands]]</f>
        <v>0</v>
      </c>
      <c r="Q49" s="53">
        <v>6</v>
      </c>
      <c r="R49" s="53">
        <f>weekly_covid_deaths_council_area[[#This Row],[Na h-Eileanan Siar]]</f>
        <v>1</v>
      </c>
    </row>
    <row r="50" spans="1:18" ht="15.9" customHeight="1" x14ac:dyDescent="0.35">
      <c r="A50" s="14">
        <v>2022</v>
      </c>
      <c r="B50" s="14">
        <v>45</v>
      </c>
      <c r="C50" s="15">
        <v>44872</v>
      </c>
      <c r="D50" s="20">
        <v>48</v>
      </c>
      <c r="E50" s="53">
        <v>2</v>
      </c>
      <c r="F50" s="53">
        <v>0</v>
      </c>
      <c r="G50" s="53">
        <f>weekly_covid_deaths_council_area[[#This Row],[Dumfries and Galloway]]</f>
        <v>2</v>
      </c>
      <c r="H50" s="53">
        <f>weekly_covid_deaths_council_area[[#This Row],[Fife]]</f>
        <v>8</v>
      </c>
      <c r="I50" s="53">
        <v>3</v>
      </c>
      <c r="J50" s="53">
        <v>7</v>
      </c>
      <c r="K50" s="53">
        <v>5</v>
      </c>
      <c r="L50" s="53">
        <v>5</v>
      </c>
      <c r="M50" s="24">
        <v>8</v>
      </c>
      <c r="N50" s="24">
        <v>5</v>
      </c>
      <c r="O50" s="24">
        <f>weekly_covid_deaths_council_area[[#This Row],[Orkney Islands]]</f>
        <v>0</v>
      </c>
      <c r="P50" s="24">
        <f>weekly_covid_deaths_council_area[[#This Row],[Shetland Islands]]</f>
        <v>0</v>
      </c>
      <c r="Q50" s="53">
        <v>3</v>
      </c>
      <c r="R50" s="53">
        <f>weekly_covid_deaths_council_area[[#This Row],[Na h-Eileanan Siar]]</f>
        <v>0</v>
      </c>
    </row>
    <row r="51" spans="1:18" ht="15.9" customHeight="1" x14ac:dyDescent="0.35">
      <c r="A51" s="14">
        <v>2022</v>
      </c>
      <c r="B51" s="14">
        <v>46</v>
      </c>
      <c r="C51" s="15">
        <v>44879</v>
      </c>
      <c r="D51" s="20">
        <v>42</v>
      </c>
      <c r="E51" s="53">
        <v>6</v>
      </c>
      <c r="F51" s="53">
        <v>2</v>
      </c>
      <c r="G51" s="53">
        <f>weekly_covid_deaths_council_area[[#This Row],[Dumfries and Galloway]]</f>
        <v>1</v>
      </c>
      <c r="H51" s="53">
        <f>weekly_covid_deaths_council_area[[#This Row],[Fife]]</f>
        <v>4</v>
      </c>
      <c r="I51" s="53">
        <v>2</v>
      </c>
      <c r="J51" s="53">
        <v>2</v>
      </c>
      <c r="K51" s="53">
        <v>6</v>
      </c>
      <c r="L51" s="53">
        <v>4</v>
      </c>
      <c r="M51" s="24">
        <v>6</v>
      </c>
      <c r="N51" s="24">
        <v>5</v>
      </c>
      <c r="O51" s="24">
        <f>weekly_covid_deaths_council_area[[#This Row],[Orkney Islands]]</f>
        <v>0</v>
      </c>
      <c r="P51" s="24">
        <f>weekly_covid_deaths_council_area[[#This Row],[Shetland Islands]]</f>
        <v>0</v>
      </c>
      <c r="Q51" s="53">
        <v>4</v>
      </c>
      <c r="R51" s="53">
        <f>weekly_covid_deaths_council_area[[#This Row],[Na h-Eileanan Siar]]</f>
        <v>0</v>
      </c>
    </row>
    <row r="52" spans="1:18" ht="15.9" customHeight="1" x14ac:dyDescent="0.35">
      <c r="A52" s="14">
        <v>2022</v>
      </c>
      <c r="B52" s="14">
        <v>47</v>
      </c>
      <c r="C52" s="15">
        <v>44886</v>
      </c>
      <c r="D52" s="20">
        <v>40</v>
      </c>
      <c r="E52" s="53">
        <v>6</v>
      </c>
      <c r="F52" s="53">
        <v>0</v>
      </c>
      <c r="G52" s="53">
        <f>weekly_covid_deaths_council_area[[#This Row],[Dumfries and Galloway]]</f>
        <v>0</v>
      </c>
      <c r="H52" s="53">
        <f>weekly_covid_deaths_council_area[[#This Row],[Fife]]</f>
        <v>6</v>
      </c>
      <c r="I52" s="53">
        <v>2</v>
      </c>
      <c r="J52" s="53">
        <v>5</v>
      </c>
      <c r="K52" s="53">
        <v>6</v>
      </c>
      <c r="L52" s="53">
        <v>2</v>
      </c>
      <c r="M52" s="24">
        <v>6</v>
      </c>
      <c r="N52" s="24">
        <v>5</v>
      </c>
      <c r="O52" s="24">
        <f>weekly_covid_deaths_council_area[[#This Row],[Orkney Islands]]</f>
        <v>0</v>
      </c>
      <c r="P52" s="24">
        <f>weekly_covid_deaths_council_area[[#This Row],[Shetland Islands]]</f>
        <v>0</v>
      </c>
      <c r="Q52" s="53">
        <v>2</v>
      </c>
      <c r="R52" s="53">
        <f>weekly_covid_deaths_council_area[[#This Row],[Na h-Eileanan Siar]]</f>
        <v>0</v>
      </c>
    </row>
    <row r="53" spans="1:18" ht="15.9" customHeight="1" x14ac:dyDescent="0.35">
      <c r="A53" s="14">
        <v>2022</v>
      </c>
      <c r="B53" s="14">
        <v>48</v>
      </c>
      <c r="C53" s="15">
        <v>44893</v>
      </c>
      <c r="D53" s="20">
        <v>44</v>
      </c>
      <c r="E53" s="53">
        <v>2</v>
      </c>
      <c r="F53" s="53">
        <v>2</v>
      </c>
      <c r="G53" s="53">
        <f>weekly_covid_deaths_council_area[[#This Row],[Dumfries and Galloway]]</f>
        <v>2</v>
      </c>
      <c r="H53" s="53">
        <f>weekly_covid_deaths_council_area[[#This Row],[Fife]]</f>
        <v>6</v>
      </c>
      <c r="I53" s="53">
        <v>2</v>
      </c>
      <c r="J53" s="53">
        <v>4</v>
      </c>
      <c r="K53" s="53">
        <v>8</v>
      </c>
      <c r="L53" s="53">
        <v>0</v>
      </c>
      <c r="M53" s="24">
        <v>10</v>
      </c>
      <c r="N53" s="24">
        <v>7</v>
      </c>
      <c r="O53" s="24">
        <f>weekly_covid_deaths_council_area[[#This Row],[Orkney Islands]]</f>
        <v>1</v>
      </c>
      <c r="P53" s="24">
        <f>weekly_covid_deaths_council_area[[#This Row],[Shetland Islands]]</f>
        <v>0</v>
      </c>
      <c r="Q53" s="53">
        <v>0</v>
      </c>
      <c r="R53" s="53">
        <f>weekly_covid_deaths_council_area[[#This Row],[Na h-Eileanan Siar]]</f>
        <v>0</v>
      </c>
    </row>
    <row r="54" spans="1:18" ht="15.9" customHeight="1" x14ac:dyDescent="0.35">
      <c r="A54" s="14">
        <v>2022</v>
      </c>
      <c r="B54" s="14">
        <v>49</v>
      </c>
      <c r="C54" s="15">
        <v>44900</v>
      </c>
      <c r="D54" s="20">
        <v>42</v>
      </c>
      <c r="E54" s="53">
        <v>4</v>
      </c>
      <c r="F54" s="53">
        <v>0</v>
      </c>
      <c r="G54" s="53">
        <f>weekly_covid_deaths_council_area[[#This Row],[Dumfries and Galloway]]</f>
        <v>0</v>
      </c>
      <c r="H54" s="53">
        <f>weekly_covid_deaths_council_area[[#This Row],[Fife]]</f>
        <v>1</v>
      </c>
      <c r="I54" s="53">
        <v>2</v>
      </c>
      <c r="J54" s="53">
        <v>1</v>
      </c>
      <c r="K54" s="53">
        <v>11</v>
      </c>
      <c r="L54" s="53">
        <v>5</v>
      </c>
      <c r="M54" s="24">
        <v>6</v>
      </c>
      <c r="N54" s="24">
        <v>6</v>
      </c>
      <c r="O54" s="24">
        <f>weekly_covid_deaths_council_area[[#This Row],[Orkney Islands]]</f>
        <v>1</v>
      </c>
      <c r="P54" s="24">
        <f>weekly_covid_deaths_council_area[[#This Row],[Shetland Islands]]</f>
        <v>0</v>
      </c>
      <c r="Q54" s="53">
        <v>5</v>
      </c>
      <c r="R54" s="53">
        <f>weekly_covid_deaths_council_area[[#This Row],[Na h-Eileanan Siar]]</f>
        <v>0</v>
      </c>
    </row>
    <row r="55" spans="1:18" ht="15.9" customHeight="1" x14ac:dyDescent="0.35">
      <c r="A55" s="14">
        <v>2022</v>
      </c>
      <c r="B55" s="14">
        <v>50</v>
      </c>
      <c r="C55" s="15">
        <v>44907</v>
      </c>
      <c r="D55" s="20">
        <v>39</v>
      </c>
      <c r="E55" s="53">
        <v>2</v>
      </c>
      <c r="F55" s="53">
        <v>0</v>
      </c>
      <c r="G55" s="53">
        <f>weekly_covid_deaths_council_area[[#This Row],[Dumfries and Galloway]]</f>
        <v>0</v>
      </c>
      <c r="H55" s="53">
        <f>weekly_covid_deaths_council_area[[#This Row],[Fife]]</f>
        <v>7</v>
      </c>
      <c r="I55" s="53">
        <v>1</v>
      </c>
      <c r="J55" s="53">
        <v>2</v>
      </c>
      <c r="K55" s="53">
        <v>10</v>
      </c>
      <c r="L55" s="53">
        <v>1</v>
      </c>
      <c r="M55" s="24">
        <v>6</v>
      </c>
      <c r="N55" s="24">
        <v>6</v>
      </c>
      <c r="O55" s="24">
        <f>weekly_covid_deaths_council_area[[#This Row],[Orkney Islands]]</f>
        <v>1</v>
      </c>
      <c r="P55" s="24">
        <f>weekly_covid_deaths_council_area[[#This Row],[Shetland Islands]]</f>
        <v>0</v>
      </c>
      <c r="Q55" s="53">
        <v>3</v>
      </c>
      <c r="R55" s="53">
        <f>weekly_covid_deaths_council_area[[#This Row],[Na h-Eileanan Siar]]</f>
        <v>0</v>
      </c>
    </row>
    <row r="56" spans="1:18" ht="15.9" customHeight="1" x14ac:dyDescent="0.35">
      <c r="A56" s="14">
        <v>2022</v>
      </c>
      <c r="B56" s="14">
        <v>51</v>
      </c>
      <c r="C56" s="15">
        <v>44914</v>
      </c>
      <c r="D56" s="20">
        <v>65</v>
      </c>
      <c r="E56" s="53">
        <v>4</v>
      </c>
      <c r="F56" s="53">
        <v>2</v>
      </c>
      <c r="G56" s="53">
        <f>weekly_covid_deaths_council_area[[#This Row],[Dumfries and Galloway]]</f>
        <v>6</v>
      </c>
      <c r="H56" s="53">
        <f>weekly_covid_deaths_council_area[[#This Row],[Fife]]</f>
        <v>3</v>
      </c>
      <c r="I56" s="53">
        <v>2</v>
      </c>
      <c r="J56" s="53">
        <v>4</v>
      </c>
      <c r="K56" s="53">
        <v>18</v>
      </c>
      <c r="L56" s="53">
        <v>4</v>
      </c>
      <c r="M56" s="24">
        <v>8</v>
      </c>
      <c r="N56" s="24">
        <v>7</v>
      </c>
      <c r="O56" s="24">
        <f>weekly_covid_deaths_council_area[[#This Row],[Orkney Islands]]</f>
        <v>0</v>
      </c>
      <c r="P56" s="24">
        <f>weekly_covid_deaths_council_area[[#This Row],[Shetland Islands]]</f>
        <v>1</v>
      </c>
      <c r="Q56" s="53">
        <v>6</v>
      </c>
      <c r="R56" s="53">
        <f>weekly_covid_deaths_council_area[[#This Row],[Na h-Eileanan Siar]]</f>
        <v>0</v>
      </c>
    </row>
    <row r="57" spans="1:18" ht="15.9" customHeight="1" x14ac:dyDescent="0.35">
      <c r="A57" s="14">
        <v>2022</v>
      </c>
      <c r="B57" s="14">
        <v>52</v>
      </c>
      <c r="C57" s="15">
        <v>44921</v>
      </c>
      <c r="D57" s="20">
        <v>69</v>
      </c>
      <c r="E57" s="53">
        <v>7</v>
      </c>
      <c r="F57" s="53">
        <v>4</v>
      </c>
      <c r="G57" s="53">
        <f>weekly_covid_deaths_council_area[[#This Row],[Dumfries and Galloway]]</f>
        <v>2</v>
      </c>
      <c r="H57" s="53">
        <f>weekly_covid_deaths_council_area[[#This Row],[Fife]]</f>
        <v>2</v>
      </c>
      <c r="I57" s="53">
        <v>6</v>
      </c>
      <c r="J57" s="53">
        <v>5</v>
      </c>
      <c r="K57" s="53">
        <v>15</v>
      </c>
      <c r="L57" s="53">
        <v>2</v>
      </c>
      <c r="M57" s="24">
        <v>12</v>
      </c>
      <c r="N57" s="24">
        <v>7</v>
      </c>
      <c r="O57" s="24">
        <f>weekly_covid_deaths_council_area[[#This Row],[Orkney Islands]]</f>
        <v>0</v>
      </c>
      <c r="P57" s="24">
        <f>weekly_covid_deaths_council_area[[#This Row],[Shetland Islands]]</f>
        <v>0</v>
      </c>
      <c r="Q57" s="53">
        <v>7</v>
      </c>
      <c r="R57" s="53">
        <f>weekly_covid_deaths_council_area[[#This Row],[Na h-Eileanan Siar]]</f>
        <v>0</v>
      </c>
    </row>
  </sheetData>
  <hyperlinks>
    <hyperlink ref="A4" location="Contents!A1" display="Back to table of contents" xr:uid="{00000000-0004-0000-0400-000000000000}"/>
  </hyperlinks>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57"/>
  <sheetViews>
    <sheetView zoomScaleNormal="100" workbookViewId="0"/>
  </sheetViews>
  <sheetFormatPr defaultColWidth="9.08984375" defaultRowHeight="15.5" x14ac:dyDescent="0.35"/>
  <cols>
    <col min="1" max="3" width="16.6328125" style="11" customWidth="1"/>
    <col min="4" max="36" width="21.6328125" style="11" customWidth="1"/>
    <col min="37" max="16384" width="9.08984375" style="11"/>
  </cols>
  <sheetData>
    <row r="1" spans="1:36" s="5" customFormat="1" x14ac:dyDescent="0.35">
      <c r="A1" s="4" t="s">
        <v>166</v>
      </c>
    </row>
    <row r="2" spans="1:36" s="5" customFormat="1" x14ac:dyDescent="0.35">
      <c r="A2" s="6" t="s">
        <v>105</v>
      </c>
    </row>
    <row r="3" spans="1:36" s="5" customFormat="1" x14ac:dyDescent="0.35">
      <c r="A3" s="6" t="s">
        <v>49</v>
      </c>
    </row>
    <row r="4" spans="1:36" s="5" customFormat="1" ht="30" customHeight="1" x14ac:dyDescent="0.35">
      <c r="A4" s="7" t="s">
        <v>53</v>
      </c>
    </row>
    <row r="5" spans="1:36" ht="47.25" customHeight="1" thickBot="1" x14ac:dyDescent="0.4">
      <c r="A5" s="12" t="s">
        <v>85</v>
      </c>
      <c r="B5" s="13" t="s">
        <v>57</v>
      </c>
      <c r="C5" s="13" t="s">
        <v>84</v>
      </c>
      <c r="D5" s="9" t="s">
        <v>1</v>
      </c>
      <c r="E5" s="25" t="s">
        <v>2</v>
      </c>
      <c r="F5" s="25" t="s">
        <v>3</v>
      </c>
      <c r="G5" s="25" t="s">
        <v>4</v>
      </c>
      <c r="H5" s="25" t="s">
        <v>5</v>
      </c>
      <c r="I5" s="25" t="s">
        <v>6</v>
      </c>
      <c r="J5" s="25" t="s">
        <v>7</v>
      </c>
      <c r="K5" s="25" t="s">
        <v>8</v>
      </c>
      <c r="L5" s="25" t="s">
        <v>9</v>
      </c>
      <c r="M5" s="25" t="s">
        <v>10</v>
      </c>
      <c r="N5" s="25" t="s">
        <v>11</v>
      </c>
      <c r="O5" s="25" t="s">
        <v>12</v>
      </c>
      <c r="P5" s="25" t="s">
        <v>13</v>
      </c>
      <c r="Q5" s="25" t="s">
        <v>14</v>
      </c>
      <c r="R5" s="25" t="s">
        <v>15</v>
      </c>
      <c r="S5" s="25" t="s">
        <v>16</v>
      </c>
      <c r="T5" s="25" t="s">
        <v>17</v>
      </c>
      <c r="U5" s="25" t="s">
        <v>18</v>
      </c>
      <c r="V5" s="25" t="s">
        <v>19</v>
      </c>
      <c r="W5" s="25" t="s">
        <v>20</v>
      </c>
      <c r="X5" s="25" t="s">
        <v>21</v>
      </c>
      <c r="Y5" s="25" t="s">
        <v>22</v>
      </c>
      <c r="Z5" s="25" t="s">
        <v>23</v>
      </c>
      <c r="AA5" s="25" t="s">
        <v>24</v>
      </c>
      <c r="AB5" s="25" t="s">
        <v>25</v>
      </c>
      <c r="AC5" s="25" t="s">
        <v>26</v>
      </c>
      <c r="AD5" s="25" t="s">
        <v>27</v>
      </c>
      <c r="AE5" s="25" t="s">
        <v>28</v>
      </c>
      <c r="AF5" s="25" t="s">
        <v>29</v>
      </c>
      <c r="AG5" s="25" t="s">
        <v>30</v>
      </c>
      <c r="AH5" s="25" t="s">
        <v>31</v>
      </c>
      <c r="AI5" s="25" t="s">
        <v>32</v>
      </c>
      <c r="AJ5" s="25" t="s">
        <v>33</v>
      </c>
    </row>
    <row r="6" spans="1:36" ht="30" customHeight="1" x14ac:dyDescent="0.35">
      <c r="A6" s="14">
        <v>2022</v>
      </c>
      <c r="B6" s="14">
        <v>1</v>
      </c>
      <c r="C6" s="15">
        <v>44564</v>
      </c>
      <c r="D6" s="20">
        <v>73</v>
      </c>
      <c r="E6" s="24">
        <v>0</v>
      </c>
      <c r="F6" s="24">
        <v>0</v>
      </c>
      <c r="G6" s="24">
        <v>1</v>
      </c>
      <c r="H6" s="24">
        <v>1</v>
      </c>
      <c r="I6" s="24">
        <v>9</v>
      </c>
      <c r="J6" s="24">
        <v>1</v>
      </c>
      <c r="K6" s="24">
        <v>3</v>
      </c>
      <c r="L6" s="24">
        <v>2</v>
      </c>
      <c r="M6" s="24">
        <v>5</v>
      </c>
      <c r="N6" s="24">
        <v>1</v>
      </c>
      <c r="O6" s="24">
        <v>3</v>
      </c>
      <c r="P6" s="24">
        <v>1</v>
      </c>
      <c r="Q6" s="24">
        <v>3</v>
      </c>
      <c r="R6" s="24">
        <v>10</v>
      </c>
      <c r="S6" s="24">
        <v>7</v>
      </c>
      <c r="T6" s="24">
        <v>0</v>
      </c>
      <c r="U6" s="24">
        <v>1</v>
      </c>
      <c r="V6" s="24">
        <v>1</v>
      </c>
      <c r="W6" s="24">
        <v>0</v>
      </c>
      <c r="X6" s="24">
        <v>0</v>
      </c>
      <c r="Y6" s="24">
        <v>2</v>
      </c>
      <c r="Z6" s="24">
        <v>1</v>
      </c>
      <c r="AA6" s="24">
        <v>0</v>
      </c>
      <c r="AB6" s="24">
        <v>6</v>
      </c>
      <c r="AC6" s="24">
        <v>2</v>
      </c>
      <c r="AD6" s="24">
        <v>1</v>
      </c>
      <c r="AE6" s="24">
        <v>0</v>
      </c>
      <c r="AF6" s="24">
        <v>1</v>
      </c>
      <c r="AG6" s="24">
        <v>6</v>
      </c>
      <c r="AH6" s="24">
        <v>1</v>
      </c>
      <c r="AI6" s="24">
        <v>2</v>
      </c>
      <c r="AJ6" s="24">
        <v>2</v>
      </c>
    </row>
    <row r="7" spans="1:36" ht="15.9" customHeight="1" x14ac:dyDescent="0.35">
      <c r="A7" s="14">
        <v>2022</v>
      </c>
      <c r="B7" s="14">
        <v>2</v>
      </c>
      <c r="C7" s="15">
        <v>44571</v>
      </c>
      <c r="D7" s="20">
        <v>138</v>
      </c>
      <c r="E7" s="24">
        <v>5</v>
      </c>
      <c r="F7" s="24">
        <v>3</v>
      </c>
      <c r="G7" s="24">
        <v>4</v>
      </c>
      <c r="H7" s="24">
        <v>1</v>
      </c>
      <c r="I7" s="24">
        <v>12</v>
      </c>
      <c r="J7" s="24">
        <v>0</v>
      </c>
      <c r="K7" s="24">
        <v>4</v>
      </c>
      <c r="L7" s="24">
        <v>6</v>
      </c>
      <c r="M7" s="24">
        <v>3</v>
      </c>
      <c r="N7" s="24">
        <v>0</v>
      </c>
      <c r="O7" s="24">
        <v>1</v>
      </c>
      <c r="P7" s="24">
        <v>1</v>
      </c>
      <c r="Q7" s="24">
        <v>8</v>
      </c>
      <c r="R7" s="24">
        <v>9</v>
      </c>
      <c r="S7" s="24">
        <v>10</v>
      </c>
      <c r="T7" s="24">
        <v>2</v>
      </c>
      <c r="U7" s="24">
        <v>2</v>
      </c>
      <c r="V7" s="24">
        <v>3</v>
      </c>
      <c r="W7" s="24">
        <v>0</v>
      </c>
      <c r="X7" s="24">
        <v>0</v>
      </c>
      <c r="Y7" s="24">
        <v>8</v>
      </c>
      <c r="Z7" s="24">
        <v>15</v>
      </c>
      <c r="AA7" s="24">
        <v>0</v>
      </c>
      <c r="AB7" s="24">
        <v>10</v>
      </c>
      <c r="AC7" s="24">
        <v>5</v>
      </c>
      <c r="AD7" s="24">
        <v>5</v>
      </c>
      <c r="AE7" s="24">
        <v>0</v>
      </c>
      <c r="AF7" s="24">
        <v>1</v>
      </c>
      <c r="AG7" s="24">
        <v>14</v>
      </c>
      <c r="AH7" s="24">
        <v>0</v>
      </c>
      <c r="AI7" s="24">
        <v>2</v>
      </c>
      <c r="AJ7" s="24">
        <v>4</v>
      </c>
    </row>
    <row r="8" spans="1:36" ht="15.9" customHeight="1" x14ac:dyDescent="0.35">
      <c r="A8" s="14">
        <v>2022</v>
      </c>
      <c r="B8" s="14">
        <v>3</v>
      </c>
      <c r="C8" s="15">
        <v>44578</v>
      </c>
      <c r="D8" s="20">
        <v>146</v>
      </c>
      <c r="E8" s="24">
        <v>1</v>
      </c>
      <c r="F8" s="24">
        <v>6</v>
      </c>
      <c r="G8" s="24">
        <v>2</v>
      </c>
      <c r="H8" s="24">
        <v>2</v>
      </c>
      <c r="I8" s="24">
        <v>7</v>
      </c>
      <c r="J8" s="24">
        <v>1</v>
      </c>
      <c r="K8" s="24">
        <v>6</v>
      </c>
      <c r="L8" s="24">
        <v>5</v>
      </c>
      <c r="M8" s="24">
        <v>8</v>
      </c>
      <c r="N8" s="24">
        <v>5</v>
      </c>
      <c r="O8" s="24">
        <v>4</v>
      </c>
      <c r="P8" s="24">
        <v>0</v>
      </c>
      <c r="Q8" s="24">
        <v>4</v>
      </c>
      <c r="R8" s="24">
        <v>16</v>
      </c>
      <c r="S8" s="24">
        <v>17</v>
      </c>
      <c r="T8" s="24">
        <v>2</v>
      </c>
      <c r="U8" s="24">
        <v>4</v>
      </c>
      <c r="V8" s="24">
        <v>3</v>
      </c>
      <c r="W8" s="24">
        <v>0</v>
      </c>
      <c r="X8" s="24">
        <v>0</v>
      </c>
      <c r="Y8" s="24">
        <v>4</v>
      </c>
      <c r="Z8" s="24">
        <v>13</v>
      </c>
      <c r="AA8" s="24">
        <v>0</v>
      </c>
      <c r="AB8" s="24">
        <v>8</v>
      </c>
      <c r="AC8" s="24">
        <v>4</v>
      </c>
      <c r="AD8" s="24">
        <v>3</v>
      </c>
      <c r="AE8" s="24">
        <v>1</v>
      </c>
      <c r="AF8" s="24">
        <v>2</v>
      </c>
      <c r="AG8" s="24">
        <v>8</v>
      </c>
      <c r="AH8" s="24">
        <v>3</v>
      </c>
      <c r="AI8" s="24">
        <v>4</v>
      </c>
      <c r="AJ8" s="24">
        <v>3</v>
      </c>
    </row>
    <row r="9" spans="1:36" ht="15.9" customHeight="1" x14ac:dyDescent="0.35">
      <c r="A9" s="14">
        <v>2022</v>
      </c>
      <c r="B9" s="14">
        <v>4</v>
      </c>
      <c r="C9" s="15">
        <v>44585</v>
      </c>
      <c r="D9" s="20">
        <v>122</v>
      </c>
      <c r="E9" s="24">
        <v>3</v>
      </c>
      <c r="F9" s="24">
        <v>3</v>
      </c>
      <c r="G9" s="24">
        <v>3</v>
      </c>
      <c r="H9" s="24">
        <v>1</v>
      </c>
      <c r="I9" s="24">
        <v>5</v>
      </c>
      <c r="J9" s="24">
        <v>2</v>
      </c>
      <c r="K9" s="24">
        <v>4</v>
      </c>
      <c r="L9" s="24">
        <v>6</v>
      </c>
      <c r="M9" s="24">
        <v>2</v>
      </c>
      <c r="N9" s="24">
        <v>1</v>
      </c>
      <c r="O9" s="24">
        <v>3</v>
      </c>
      <c r="P9" s="24">
        <v>3</v>
      </c>
      <c r="Q9" s="24">
        <v>1</v>
      </c>
      <c r="R9" s="24">
        <v>13</v>
      </c>
      <c r="S9" s="24">
        <v>16</v>
      </c>
      <c r="T9" s="24">
        <v>7</v>
      </c>
      <c r="U9" s="24">
        <v>3</v>
      </c>
      <c r="V9" s="24">
        <v>1</v>
      </c>
      <c r="W9" s="24">
        <v>1</v>
      </c>
      <c r="X9" s="24">
        <v>1</v>
      </c>
      <c r="Y9" s="24">
        <v>6</v>
      </c>
      <c r="Z9" s="24">
        <v>12</v>
      </c>
      <c r="AA9" s="24">
        <v>0</v>
      </c>
      <c r="AB9" s="24">
        <v>4</v>
      </c>
      <c r="AC9" s="24">
        <v>0</v>
      </c>
      <c r="AD9" s="24">
        <v>1</v>
      </c>
      <c r="AE9" s="24">
        <v>0</v>
      </c>
      <c r="AF9" s="24">
        <v>4</v>
      </c>
      <c r="AG9" s="24">
        <v>11</v>
      </c>
      <c r="AH9" s="24">
        <v>1</v>
      </c>
      <c r="AI9" s="24">
        <v>3</v>
      </c>
      <c r="AJ9" s="24">
        <v>1</v>
      </c>
    </row>
    <row r="10" spans="1:36" ht="15.9" customHeight="1" x14ac:dyDescent="0.35">
      <c r="A10" s="14">
        <v>2022</v>
      </c>
      <c r="B10" s="14">
        <v>5</v>
      </c>
      <c r="C10" s="15">
        <v>44592</v>
      </c>
      <c r="D10" s="20">
        <v>119</v>
      </c>
      <c r="E10" s="24">
        <v>3</v>
      </c>
      <c r="F10" s="24">
        <v>4</v>
      </c>
      <c r="G10" s="24">
        <v>3</v>
      </c>
      <c r="H10" s="24">
        <v>0</v>
      </c>
      <c r="I10" s="24">
        <v>7</v>
      </c>
      <c r="J10" s="24">
        <v>3</v>
      </c>
      <c r="K10" s="24">
        <v>5</v>
      </c>
      <c r="L10" s="24">
        <v>2</v>
      </c>
      <c r="M10" s="24">
        <v>2</v>
      </c>
      <c r="N10" s="24">
        <v>4</v>
      </c>
      <c r="O10" s="24">
        <v>4</v>
      </c>
      <c r="P10" s="24">
        <v>0</v>
      </c>
      <c r="Q10" s="24">
        <v>11</v>
      </c>
      <c r="R10" s="24">
        <v>14</v>
      </c>
      <c r="S10" s="24">
        <v>16</v>
      </c>
      <c r="T10" s="24">
        <v>5</v>
      </c>
      <c r="U10" s="24">
        <v>3</v>
      </c>
      <c r="V10" s="24">
        <v>1</v>
      </c>
      <c r="W10" s="24">
        <v>2</v>
      </c>
      <c r="X10" s="24">
        <v>0</v>
      </c>
      <c r="Y10" s="24">
        <v>5</v>
      </c>
      <c r="Z10" s="24">
        <v>5</v>
      </c>
      <c r="AA10" s="24">
        <v>1</v>
      </c>
      <c r="AB10" s="24">
        <v>4</v>
      </c>
      <c r="AC10" s="24">
        <v>1</v>
      </c>
      <c r="AD10" s="24">
        <v>2</v>
      </c>
      <c r="AE10" s="24">
        <v>0</v>
      </c>
      <c r="AF10" s="24">
        <v>1</v>
      </c>
      <c r="AG10" s="24">
        <v>7</v>
      </c>
      <c r="AH10" s="24">
        <v>2</v>
      </c>
      <c r="AI10" s="24">
        <v>1</v>
      </c>
      <c r="AJ10" s="24">
        <v>1</v>
      </c>
    </row>
    <row r="11" spans="1:36" ht="15.9" customHeight="1" x14ac:dyDescent="0.35">
      <c r="A11" s="14">
        <v>2022</v>
      </c>
      <c r="B11" s="14">
        <v>6</v>
      </c>
      <c r="C11" s="15">
        <v>44599</v>
      </c>
      <c r="D11" s="20">
        <v>82</v>
      </c>
      <c r="E11" s="24">
        <v>3</v>
      </c>
      <c r="F11" s="24">
        <v>1</v>
      </c>
      <c r="G11" s="24">
        <v>2</v>
      </c>
      <c r="H11" s="24">
        <v>1</v>
      </c>
      <c r="I11" s="24">
        <v>8</v>
      </c>
      <c r="J11" s="24">
        <v>1</v>
      </c>
      <c r="K11" s="24">
        <v>2</v>
      </c>
      <c r="L11" s="24">
        <v>5</v>
      </c>
      <c r="M11" s="24">
        <v>1</v>
      </c>
      <c r="N11" s="24">
        <v>2</v>
      </c>
      <c r="O11" s="24">
        <v>3</v>
      </c>
      <c r="P11" s="24">
        <v>2</v>
      </c>
      <c r="Q11" s="24">
        <v>3</v>
      </c>
      <c r="R11" s="24">
        <v>6</v>
      </c>
      <c r="S11" s="24">
        <v>14</v>
      </c>
      <c r="T11" s="24">
        <v>2</v>
      </c>
      <c r="U11" s="24">
        <v>2</v>
      </c>
      <c r="V11" s="24">
        <v>0</v>
      </c>
      <c r="W11" s="24">
        <v>2</v>
      </c>
      <c r="X11" s="24">
        <v>0</v>
      </c>
      <c r="Y11" s="24">
        <v>1</v>
      </c>
      <c r="Z11" s="24">
        <v>2</v>
      </c>
      <c r="AA11" s="24">
        <v>0</v>
      </c>
      <c r="AB11" s="24">
        <v>4</v>
      </c>
      <c r="AC11" s="24">
        <v>2</v>
      </c>
      <c r="AD11" s="24">
        <v>0</v>
      </c>
      <c r="AE11" s="24">
        <v>1</v>
      </c>
      <c r="AF11" s="24">
        <v>3</v>
      </c>
      <c r="AG11" s="24">
        <v>4</v>
      </c>
      <c r="AH11" s="24">
        <v>3</v>
      </c>
      <c r="AI11" s="24">
        <v>2</v>
      </c>
      <c r="AJ11" s="24">
        <v>0</v>
      </c>
    </row>
    <row r="12" spans="1:36" ht="15.9" customHeight="1" x14ac:dyDescent="0.35">
      <c r="A12" s="14">
        <v>2022</v>
      </c>
      <c r="B12" s="14">
        <v>7</v>
      </c>
      <c r="C12" s="15">
        <v>44606</v>
      </c>
      <c r="D12" s="20">
        <v>76</v>
      </c>
      <c r="E12" s="24">
        <v>1</v>
      </c>
      <c r="F12" s="24">
        <v>6</v>
      </c>
      <c r="G12" s="24">
        <v>2</v>
      </c>
      <c r="H12" s="24">
        <v>1</v>
      </c>
      <c r="I12" s="24">
        <v>6</v>
      </c>
      <c r="J12" s="24">
        <v>0</v>
      </c>
      <c r="K12" s="24">
        <v>1</v>
      </c>
      <c r="L12" s="24">
        <v>2</v>
      </c>
      <c r="M12" s="24">
        <v>6</v>
      </c>
      <c r="N12" s="24">
        <v>2</v>
      </c>
      <c r="O12" s="24">
        <v>1</v>
      </c>
      <c r="P12" s="24">
        <v>1</v>
      </c>
      <c r="Q12" s="24">
        <v>3</v>
      </c>
      <c r="R12" s="24">
        <v>6</v>
      </c>
      <c r="S12" s="24">
        <v>6</v>
      </c>
      <c r="T12" s="24">
        <v>1</v>
      </c>
      <c r="U12" s="24">
        <v>0</v>
      </c>
      <c r="V12" s="24">
        <v>1</v>
      </c>
      <c r="W12" s="24">
        <v>0</v>
      </c>
      <c r="X12" s="24">
        <v>1</v>
      </c>
      <c r="Y12" s="24">
        <v>5</v>
      </c>
      <c r="Z12" s="24">
        <v>4</v>
      </c>
      <c r="AA12" s="24">
        <v>1</v>
      </c>
      <c r="AB12" s="24">
        <v>7</v>
      </c>
      <c r="AC12" s="24">
        <v>3</v>
      </c>
      <c r="AD12" s="24">
        <v>3</v>
      </c>
      <c r="AE12" s="24">
        <v>1</v>
      </c>
      <c r="AF12" s="24">
        <v>2</v>
      </c>
      <c r="AG12" s="24">
        <v>2</v>
      </c>
      <c r="AH12" s="24">
        <v>1</v>
      </c>
      <c r="AI12" s="24">
        <v>0</v>
      </c>
      <c r="AJ12" s="24">
        <v>0</v>
      </c>
    </row>
    <row r="13" spans="1:36" ht="15.9" customHeight="1" x14ac:dyDescent="0.35">
      <c r="A13" s="14">
        <v>2022</v>
      </c>
      <c r="B13" s="14">
        <v>8</v>
      </c>
      <c r="C13" s="15">
        <v>44613</v>
      </c>
      <c r="D13" s="20">
        <v>80</v>
      </c>
      <c r="E13" s="24">
        <v>3</v>
      </c>
      <c r="F13" s="24">
        <v>5</v>
      </c>
      <c r="G13" s="24">
        <v>5</v>
      </c>
      <c r="H13" s="24">
        <v>1</v>
      </c>
      <c r="I13" s="24">
        <v>5</v>
      </c>
      <c r="J13" s="24">
        <v>1</v>
      </c>
      <c r="K13" s="24">
        <v>3</v>
      </c>
      <c r="L13" s="24">
        <v>4</v>
      </c>
      <c r="M13" s="24">
        <v>2</v>
      </c>
      <c r="N13" s="24">
        <v>1</v>
      </c>
      <c r="O13" s="24">
        <v>0</v>
      </c>
      <c r="P13" s="24">
        <v>0</v>
      </c>
      <c r="Q13" s="24">
        <v>2</v>
      </c>
      <c r="R13" s="24">
        <v>9</v>
      </c>
      <c r="S13" s="24">
        <v>12</v>
      </c>
      <c r="T13" s="24">
        <v>1</v>
      </c>
      <c r="U13" s="24">
        <v>3</v>
      </c>
      <c r="V13" s="24">
        <v>1</v>
      </c>
      <c r="W13" s="24">
        <v>0</v>
      </c>
      <c r="X13" s="24">
        <v>0</v>
      </c>
      <c r="Y13" s="24">
        <v>2</v>
      </c>
      <c r="Z13" s="24">
        <v>5</v>
      </c>
      <c r="AA13" s="24">
        <v>1</v>
      </c>
      <c r="AB13" s="24">
        <v>1</v>
      </c>
      <c r="AC13" s="24">
        <v>1</v>
      </c>
      <c r="AD13" s="24">
        <v>5</v>
      </c>
      <c r="AE13" s="24">
        <v>0</v>
      </c>
      <c r="AF13" s="24">
        <v>2</v>
      </c>
      <c r="AG13" s="24">
        <v>4</v>
      </c>
      <c r="AH13" s="24">
        <v>0</v>
      </c>
      <c r="AI13" s="24">
        <v>0</v>
      </c>
      <c r="AJ13" s="24">
        <v>1</v>
      </c>
    </row>
    <row r="14" spans="1:36" ht="15.9" customHeight="1" x14ac:dyDescent="0.35">
      <c r="A14" s="14">
        <v>2022</v>
      </c>
      <c r="B14" s="14">
        <v>9</v>
      </c>
      <c r="C14" s="15">
        <v>44620</v>
      </c>
      <c r="D14" s="20">
        <v>113</v>
      </c>
      <c r="E14" s="24">
        <v>2</v>
      </c>
      <c r="F14" s="24">
        <v>7</v>
      </c>
      <c r="G14" s="24">
        <v>3</v>
      </c>
      <c r="H14" s="24">
        <v>0</v>
      </c>
      <c r="I14" s="24">
        <v>14</v>
      </c>
      <c r="J14" s="24">
        <v>1</v>
      </c>
      <c r="K14" s="24">
        <v>3</v>
      </c>
      <c r="L14" s="24">
        <v>6</v>
      </c>
      <c r="M14" s="24">
        <v>1</v>
      </c>
      <c r="N14" s="24">
        <v>0</v>
      </c>
      <c r="O14" s="24">
        <v>1</v>
      </c>
      <c r="P14" s="24">
        <v>3</v>
      </c>
      <c r="Q14" s="24">
        <v>2</v>
      </c>
      <c r="R14" s="24">
        <v>12</v>
      </c>
      <c r="S14" s="24">
        <v>16</v>
      </c>
      <c r="T14" s="24">
        <v>5</v>
      </c>
      <c r="U14" s="24">
        <v>1</v>
      </c>
      <c r="V14" s="24">
        <v>0</v>
      </c>
      <c r="W14" s="24">
        <v>0</v>
      </c>
      <c r="X14" s="24">
        <v>0</v>
      </c>
      <c r="Y14" s="24">
        <v>9</v>
      </c>
      <c r="Z14" s="24">
        <v>4</v>
      </c>
      <c r="AA14" s="24">
        <v>0</v>
      </c>
      <c r="AB14" s="24">
        <v>3</v>
      </c>
      <c r="AC14" s="24">
        <v>6</v>
      </c>
      <c r="AD14" s="24">
        <v>2</v>
      </c>
      <c r="AE14" s="24">
        <v>0</v>
      </c>
      <c r="AF14" s="24">
        <v>2</v>
      </c>
      <c r="AG14" s="24">
        <v>5</v>
      </c>
      <c r="AH14" s="24">
        <v>2</v>
      </c>
      <c r="AI14" s="24">
        <v>2</v>
      </c>
      <c r="AJ14" s="24">
        <v>1</v>
      </c>
    </row>
    <row r="15" spans="1:36" ht="15.9" customHeight="1" x14ac:dyDescent="0.35">
      <c r="A15" s="14">
        <v>2022</v>
      </c>
      <c r="B15" s="14">
        <v>10</v>
      </c>
      <c r="C15" s="15">
        <v>44627</v>
      </c>
      <c r="D15" s="20">
        <v>118</v>
      </c>
      <c r="E15" s="24">
        <v>2</v>
      </c>
      <c r="F15" s="24">
        <v>7</v>
      </c>
      <c r="G15" s="24">
        <v>3</v>
      </c>
      <c r="H15" s="24">
        <v>1</v>
      </c>
      <c r="I15" s="24">
        <v>14</v>
      </c>
      <c r="J15" s="24">
        <v>0</v>
      </c>
      <c r="K15" s="24">
        <v>3</v>
      </c>
      <c r="L15" s="24">
        <v>4</v>
      </c>
      <c r="M15" s="24">
        <v>1</v>
      </c>
      <c r="N15" s="24">
        <v>2</v>
      </c>
      <c r="O15" s="24">
        <v>4</v>
      </c>
      <c r="P15" s="24">
        <v>2</v>
      </c>
      <c r="Q15" s="24">
        <v>3</v>
      </c>
      <c r="R15" s="24">
        <v>8</v>
      </c>
      <c r="S15" s="24">
        <v>14</v>
      </c>
      <c r="T15" s="24">
        <v>10</v>
      </c>
      <c r="U15" s="24">
        <v>2</v>
      </c>
      <c r="V15" s="24">
        <v>1</v>
      </c>
      <c r="W15" s="24">
        <v>1</v>
      </c>
      <c r="X15" s="24">
        <v>0</v>
      </c>
      <c r="Y15" s="24">
        <v>1</v>
      </c>
      <c r="Z15" s="24">
        <v>5</v>
      </c>
      <c r="AA15" s="24">
        <v>0</v>
      </c>
      <c r="AB15" s="24">
        <v>3</v>
      </c>
      <c r="AC15" s="24">
        <v>1</v>
      </c>
      <c r="AD15" s="24">
        <v>2</v>
      </c>
      <c r="AE15" s="24">
        <v>0</v>
      </c>
      <c r="AF15" s="24">
        <v>3</v>
      </c>
      <c r="AG15" s="24">
        <v>10</v>
      </c>
      <c r="AH15" s="24">
        <v>7</v>
      </c>
      <c r="AI15" s="24">
        <v>3</v>
      </c>
      <c r="AJ15" s="24">
        <v>1</v>
      </c>
    </row>
    <row r="16" spans="1:36" ht="15.9" customHeight="1" x14ac:dyDescent="0.35">
      <c r="A16" s="14">
        <v>2022</v>
      </c>
      <c r="B16" s="14">
        <v>11</v>
      </c>
      <c r="C16" s="15">
        <v>44634</v>
      </c>
      <c r="D16" s="20">
        <v>124</v>
      </c>
      <c r="E16" s="24">
        <v>5</v>
      </c>
      <c r="F16" s="24">
        <v>2</v>
      </c>
      <c r="G16" s="24">
        <v>7</v>
      </c>
      <c r="H16" s="24">
        <v>2</v>
      </c>
      <c r="I16" s="24">
        <v>11</v>
      </c>
      <c r="J16" s="24">
        <v>0</v>
      </c>
      <c r="K16" s="24">
        <v>3</v>
      </c>
      <c r="L16" s="24">
        <v>5</v>
      </c>
      <c r="M16" s="24">
        <v>4</v>
      </c>
      <c r="N16" s="24">
        <v>1</v>
      </c>
      <c r="O16" s="24">
        <v>2</v>
      </c>
      <c r="P16" s="24">
        <v>2</v>
      </c>
      <c r="Q16" s="24">
        <v>4</v>
      </c>
      <c r="R16" s="24">
        <v>3</v>
      </c>
      <c r="S16" s="24">
        <v>7</v>
      </c>
      <c r="T16" s="24">
        <v>12</v>
      </c>
      <c r="U16" s="24">
        <v>4</v>
      </c>
      <c r="V16" s="24">
        <v>4</v>
      </c>
      <c r="W16" s="24">
        <v>2</v>
      </c>
      <c r="X16" s="24">
        <v>1</v>
      </c>
      <c r="Y16" s="24">
        <v>5</v>
      </c>
      <c r="Z16" s="24">
        <v>11</v>
      </c>
      <c r="AA16" s="24">
        <v>1</v>
      </c>
      <c r="AB16" s="24">
        <v>4</v>
      </c>
      <c r="AC16" s="24">
        <v>1</v>
      </c>
      <c r="AD16" s="24">
        <v>4</v>
      </c>
      <c r="AE16" s="24">
        <v>0</v>
      </c>
      <c r="AF16" s="24">
        <v>6</v>
      </c>
      <c r="AG16" s="24">
        <v>8</v>
      </c>
      <c r="AH16" s="24">
        <v>0</v>
      </c>
      <c r="AI16" s="24">
        <v>1</v>
      </c>
      <c r="AJ16" s="24">
        <v>2</v>
      </c>
    </row>
    <row r="17" spans="1:36" ht="15.9" customHeight="1" x14ac:dyDescent="0.35">
      <c r="A17" s="14">
        <v>2022</v>
      </c>
      <c r="B17" s="14">
        <v>12</v>
      </c>
      <c r="C17" s="15">
        <v>44641</v>
      </c>
      <c r="D17" s="20">
        <v>194</v>
      </c>
      <c r="E17" s="24">
        <v>3</v>
      </c>
      <c r="F17" s="24">
        <v>4</v>
      </c>
      <c r="G17" s="24">
        <v>4</v>
      </c>
      <c r="H17" s="24">
        <v>3</v>
      </c>
      <c r="I17" s="24">
        <v>8</v>
      </c>
      <c r="J17" s="24">
        <v>3</v>
      </c>
      <c r="K17" s="24">
        <v>4</v>
      </c>
      <c r="L17" s="24">
        <v>9</v>
      </c>
      <c r="M17" s="24">
        <v>3</v>
      </c>
      <c r="N17" s="24">
        <v>5</v>
      </c>
      <c r="O17" s="24">
        <v>1</v>
      </c>
      <c r="P17" s="24">
        <v>4</v>
      </c>
      <c r="Q17" s="24">
        <v>7</v>
      </c>
      <c r="R17" s="24">
        <v>13</v>
      </c>
      <c r="S17" s="24">
        <v>18</v>
      </c>
      <c r="T17" s="24">
        <v>13</v>
      </c>
      <c r="U17" s="24">
        <v>5</v>
      </c>
      <c r="V17" s="24">
        <v>1</v>
      </c>
      <c r="W17" s="24">
        <v>4</v>
      </c>
      <c r="X17" s="24">
        <v>1</v>
      </c>
      <c r="Y17" s="24">
        <v>5</v>
      </c>
      <c r="Z17" s="24">
        <v>14</v>
      </c>
      <c r="AA17" s="24">
        <v>2</v>
      </c>
      <c r="AB17" s="24">
        <v>10</v>
      </c>
      <c r="AC17" s="24">
        <v>6</v>
      </c>
      <c r="AD17" s="24">
        <v>3</v>
      </c>
      <c r="AE17" s="24">
        <v>0</v>
      </c>
      <c r="AF17" s="24">
        <v>4</v>
      </c>
      <c r="AG17" s="24">
        <v>17</v>
      </c>
      <c r="AH17" s="24">
        <v>6</v>
      </c>
      <c r="AI17" s="24">
        <v>9</v>
      </c>
      <c r="AJ17" s="24">
        <v>5</v>
      </c>
    </row>
    <row r="18" spans="1:36" ht="15.9" customHeight="1" x14ac:dyDescent="0.35">
      <c r="A18" s="14">
        <v>2022</v>
      </c>
      <c r="B18" s="14">
        <v>13</v>
      </c>
      <c r="C18" s="15">
        <v>44648</v>
      </c>
      <c r="D18" s="20">
        <v>174</v>
      </c>
      <c r="E18" s="24">
        <v>2</v>
      </c>
      <c r="F18" s="24">
        <v>2</v>
      </c>
      <c r="G18" s="24">
        <v>3</v>
      </c>
      <c r="H18" s="24">
        <v>3</v>
      </c>
      <c r="I18" s="24">
        <v>7</v>
      </c>
      <c r="J18" s="24">
        <v>2</v>
      </c>
      <c r="K18" s="24">
        <v>7</v>
      </c>
      <c r="L18" s="24">
        <v>4</v>
      </c>
      <c r="M18" s="24">
        <v>5</v>
      </c>
      <c r="N18" s="24">
        <v>3</v>
      </c>
      <c r="O18" s="24">
        <v>3</v>
      </c>
      <c r="P18" s="24">
        <v>5</v>
      </c>
      <c r="Q18" s="24">
        <v>6</v>
      </c>
      <c r="R18" s="24">
        <v>8</v>
      </c>
      <c r="S18" s="24">
        <v>21</v>
      </c>
      <c r="T18" s="24">
        <v>19</v>
      </c>
      <c r="U18" s="24">
        <v>1</v>
      </c>
      <c r="V18" s="24">
        <v>4</v>
      </c>
      <c r="W18" s="24">
        <v>3</v>
      </c>
      <c r="X18" s="24">
        <v>1</v>
      </c>
      <c r="Y18" s="24">
        <v>6</v>
      </c>
      <c r="Z18" s="24">
        <v>13</v>
      </c>
      <c r="AA18" s="24">
        <v>0</v>
      </c>
      <c r="AB18" s="24">
        <v>8</v>
      </c>
      <c r="AC18" s="24">
        <v>11</v>
      </c>
      <c r="AD18" s="24">
        <v>2</v>
      </c>
      <c r="AE18" s="24">
        <v>1</v>
      </c>
      <c r="AF18" s="24">
        <v>1</v>
      </c>
      <c r="AG18" s="24">
        <v>15</v>
      </c>
      <c r="AH18" s="24">
        <v>0</v>
      </c>
      <c r="AI18" s="24">
        <v>5</v>
      </c>
      <c r="AJ18" s="24">
        <v>3</v>
      </c>
    </row>
    <row r="19" spans="1:36" ht="15.9" customHeight="1" x14ac:dyDescent="0.35">
      <c r="A19" s="14">
        <v>2022</v>
      </c>
      <c r="B19" s="14">
        <v>14</v>
      </c>
      <c r="C19" s="15">
        <v>44655</v>
      </c>
      <c r="D19" s="20">
        <v>143</v>
      </c>
      <c r="E19" s="24">
        <v>1</v>
      </c>
      <c r="F19" s="24">
        <v>7</v>
      </c>
      <c r="G19" s="24">
        <v>5</v>
      </c>
      <c r="H19" s="24">
        <v>2</v>
      </c>
      <c r="I19" s="24">
        <v>7</v>
      </c>
      <c r="J19" s="24">
        <v>3</v>
      </c>
      <c r="K19" s="24">
        <v>5</v>
      </c>
      <c r="L19" s="24">
        <v>3</v>
      </c>
      <c r="M19" s="24">
        <v>2</v>
      </c>
      <c r="N19" s="24">
        <v>7</v>
      </c>
      <c r="O19" s="24">
        <v>2</v>
      </c>
      <c r="P19" s="24">
        <v>1</v>
      </c>
      <c r="Q19" s="24">
        <v>5</v>
      </c>
      <c r="R19" s="24">
        <v>10</v>
      </c>
      <c r="S19" s="24">
        <v>11</v>
      </c>
      <c r="T19" s="24">
        <v>14</v>
      </c>
      <c r="U19" s="24">
        <v>2</v>
      </c>
      <c r="V19" s="24">
        <v>5</v>
      </c>
      <c r="W19" s="24">
        <v>1</v>
      </c>
      <c r="X19" s="24">
        <v>1</v>
      </c>
      <c r="Y19" s="24">
        <v>7</v>
      </c>
      <c r="Z19" s="24">
        <v>15</v>
      </c>
      <c r="AA19" s="24">
        <v>0</v>
      </c>
      <c r="AB19" s="24">
        <v>3</v>
      </c>
      <c r="AC19" s="24">
        <v>2</v>
      </c>
      <c r="AD19" s="24">
        <v>3</v>
      </c>
      <c r="AE19" s="24">
        <v>1</v>
      </c>
      <c r="AF19" s="24">
        <v>3</v>
      </c>
      <c r="AG19" s="24">
        <v>5</v>
      </c>
      <c r="AH19" s="24">
        <v>3</v>
      </c>
      <c r="AI19" s="24">
        <v>5</v>
      </c>
      <c r="AJ19" s="24">
        <v>2</v>
      </c>
    </row>
    <row r="20" spans="1:36" ht="15.9" customHeight="1" x14ac:dyDescent="0.35">
      <c r="A20" s="14">
        <v>2022</v>
      </c>
      <c r="B20" s="14">
        <v>15</v>
      </c>
      <c r="C20" s="15">
        <v>44662</v>
      </c>
      <c r="D20" s="20">
        <v>131</v>
      </c>
      <c r="E20" s="24">
        <v>1</v>
      </c>
      <c r="F20" s="24">
        <v>4</v>
      </c>
      <c r="G20" s="24">
        <v>7</v>
      </c>
      <c r="H20" s="24">
        <v>2</v>
      </c>
      <c r="I20" s="24">
        <v>12</v>
      </c>
      <c r="J20" s="24">
        <v>1</v>
      </c>
      <c r="K20" s="24">
        <v>1</v>
      </c>
      <c r="L20" s="24">
        <v>4</v>
      </c>
      <c r="M20" s="24">
        <v>3</v>
      </c>
      <c r="N20" s="24">
        <v>3</v>
      </c>
      <c r="O20" s="24">
        <v>1</v>
      </c>
      <c r="P20" s="24">
        <v>3</v>
      </c>
      <c r="Q20" s="24">
        <v>10</v>
      </c>
      <c r="R20" s="24">
        <v>10</v>
      </c>
      <c r="S20" s="24">
        <v>13</v>
      </c>
      <c r="T20" s="24">
        <v>9</v>
      </c>
      <c r="U20" s="24">
        <v>1</v>
      </c>
      <c r="V20" s="24">
        <v>2</v>
      </c>
      <c r="W20" s="24">
        <v>2</v>
      </c>
      <c r="X20" s="24">
        <v>2</v>
      </c>
      <c r="Y20" s="24">
        <v>3</v>
      </c>
      <c r="Z20" s="24">
        <v>9</v>
      </c>
      <c r="AA20" s="24">
        <v>0</v>
      </c>
      <c r="AB20" s="24">
        <v>1</v>
      </c>
      <c r="AC20" s="24">
        <v>4</v>
      </c>
      <c r="AD20" s="24">
        <v>6</v>
      </c>
      <c r="AE20" s="24">
        <v>0</v>
      </c>
      <c r="AF20" s="24">
        <v>4</v>
      </c>
      <c r="AG20" s="24">
        <v>5</v>
      </c>
      <c r="AH20" s="24">
        <v>3</v>
      </c>
      <c r="AI20" s="24">
        <v>1</v>
      </c>
      <c r="AJ20" s="24">
        <v>4</v>
      </c>
    </row>
    <row r="21" spans="1:36" ht="15.9" customHeight="1" x14ac:dyDescent="0.35">
      <c r="A21" s="14">
        <v>2022</v>
      </c>
      <c r="B21" s="14">
        <v>16</v>
      </c>
      <c r="C21" s="15">
        <v>44669</v>
      </c>
      <c r="D21" s="20">
        <v>124</v>
      </c>
      <c r="E21" s="24">
        <v>3</v>
      </c>
      <c r="F21" s="24">
        <v>6</v>
      </c>
      <c r="G21" s="24">
        <v>0</v>
      </c>
      <c r="H21" s="24">
        <v>3</v>
      </c>
      <c r="I21" s="24">
        <v>9</v>
      </c>
      <c r="J21" s="24">
        <v>2</v>
      </c>
      <c r="K21" s="24">
        <v>2</v>
      </c>
      <c r="L21" s="24">
        <v>2</v>
      </c>
      <c r="M21" s="24">
        <v>4</v>
      </c>
      <c r="N21" s="24">
        <v>3</v>
      </c>
      <c r="O21" s="24">
        <v>4</v>
      </c>
      <c r="P21" s="24">
        <v>1</v>
      </c>
      <c r="Q21" s="24">
        <v>5</v>
      </c>
      <c r="R21" s="24">
        <v>9</v>
      </c>
      <c r="S21" s="24">
        <v>14</v>
      </c>
      <c r="T21" s="24">
        <v>5</v>
      </c>
      <c r="U21" s="24">
        <v>0</v>
      </c>
      <c r="V21" s="24">
        <v>0</v>
      </c>
      <c r="W21" s="24">
        <v>3</v>
      </c>
      <c r="X21" s="24">
        <v>3</v>
      </c>
      <c r="Y21" s="24">
        <v>5</v>
      </c>
      <c r="Z21" s="24">
        <v>11</v>
      </c>
      <c r="AA21" s="24">
        <v>0</v>
      </c>
      <c r="AB21" s="24">
        <v>5</v>
      </c>
      <c r="AC21" s="24">
        <v>4</v>
      </c>
      <c r="AD21" s="24">
        <v>1</v>
      </c>
      <c r="AE21" s="24">
        <v>1</v>
      </c>
      <c r="AF21" s="24">
        <v>3</v>
      </c>
      <c r="AG21" s="24">
        <v>7</v>
      </c>
      <c r="AH21" s="24">
        <v>2</v>
      </c>
      <c r="AI21" s="24">
        <v>0</v>
      </c>
      <c r="AJ21" s="24">
        <v>7</v>
      </c>
    </row>
    <row r="22" spans="1:36" ht="15.9" customHeight="1" x14ac:dyDescent="0.35">
      <c r="A22" s="14">
        <v>2022</v>
      </c>
      <c r="B22" s="14">
        <v>17</v>
      </c>
      <c r="C22" s="15">
        <v>44676</v>
      </c>
      <c r="D22" s="20">
        <v>97</v>
      </c>
      <c r="E22" s="24">
        <v>2</v>
      </c>
      <c r="F22" s="24">
        <v>7</v>
      </c>
      <c r="G22" s="24">
        <v>7</v>
      </c>
      <c r="H22" s="24">
        <v>1</v>
      </c>
      <c r="I22" s="24">
        <v>10</v>
      </c>
      <c r="J22" s="24">
        <v>1</v>
      </c>
      <c r="K22" s="24">
        <v>5</v>
      </c>
      <c r="L22" s="24">
        <v>0</v>
      </c>
      <c r="M22" s="24">
        <v>2</v>
      </c>
      <c r="N22" s="24">
        <v>4</v>
      </c>
      <c r="O22" s="24">
        <v>2</v>
      </c>
      <c r="P22" s="24">
        <v>1</v>
      </c>
      <c r="Q22" s="24">
        <v>1</v>
      </c>
      <c r="R22" s="24">
        <v>7</v>
      </c>
      <c r="S22" s="24">
        <v>12</v>
      </c>
      <c r="T22" s="24">
        <v>3</v>
      </c>
      <c r="U22" s="24">
        <v>1</v>
      </c>
      <c r="V22" s="24">
        <v>0</v>
      </c>
      <c r="W22" s="24">
        <v>0</v>
      </c>
      <c r="X22" s="24">
        <v>0</v>
      </c>
      <c r="Y22" s="24">
        <v>2</v>
      </c>
      <c r="Z22" s="24">
        <v>4</v>
      </c>
      <c r="AA22" s="24">
        <v>0</v>
      </c>
      <c r="AB22" s="24">
        <v>5</v>
      </c>
      <c r="AC22" s="24">
        <v>5</v>
      </c>
      <c r="AD22" s="24">
        <v>8</v>
      </c>
      <c r="AE22" s="24">
        <v>0</v>
      </c>
      <c r="AF22" s="24">
        <v>1</v>
      </c>
      <c r="AG22" s="24">
        <v>3</v>
      </c>
      <c r="AH22" s="24">
        <v>2</v>
      </c>
      <c r="AI22" s="24">
        <v>1</v>
      </c>
      <c r="AJ22" s="24">
        <v>0</v>
      </c>
    </row>
    <row r="23" spans="1:36" ht="15.9" customHeight="1" x14ac:dyDescent="0.35">
      <c r="A23" s="14">
        <v>2022</v>
      </c>
      <c r="B23" s="14">
        <v>18</v>
      </c>
      <c r="C23" s="15">
        <v>44683</v>
      </c>
      <c r="D23" s="20">
        <v>89</v>
      </c>
      <c r="E23" s="24">
        <v>3</v>
      </c>
      <c r="F23" s="24">
        <v>4</v>
      </c>
      <c r="G23" s="24">
        <v>2</v>
      </c>
      <c r="H23" s="24">
        <v>1</v>
      </c>
      <c r="I23" s="24">
        <v>8</v>
      </c>
      <c r="J23" s="24">
        <v>3</v>
      </c>
      <c r="K23" s="24">
        <v>4</v>
      </c>
      <c r="L23" s="24">
        <v>1</v>
      </c>
      <c r="M23" s="24">
        <v>3</v>
      </c>
      <c r="N23" s="24">
        <v>3</v>
      </c>
      <c r="O23" s="24">
        <v>1</v>
      </c>
      <c r="P23" s="24">
        <v>2</v>
      </c>
      <c r="Q23" s="24">
        <v>3</v>
      </c>
      <c r="R23" s="24">
        <v>3</v>
      </c>
      <c r="S23" s="24">
        <v>9</v>
      </c>
      <c r="T23" s="24">
        <v>1</v>
      </c>
      <c r="U23" s="24">
        <v>0</v>
      </c>
      <c r="V23" s="24">
        <v>1</v>
      </c>
      <c r="W23" s="24">
        <v>4</v>
      </c>
      <c r="X23" s="24">
        <v>4</v>
      </c>
      <c r="Y23" s="24">
        <v>2</v>
      </c>
      <c r="Z23" s="24">
        <v>3</v>
      </c>
      <c r="AA23" s="24">
        <v>0</v>
      </c>
      <c r="AB23" s="24">
        <v>4</v>
      </c>
      <c r="AC23" s="24">
        <v>2</v>
      </c>
      <c r="AD23" s="24">
        <v>4</v>
      </c>
      <c r="AE23" s="24">
        <v>1</v>
      </c>
      <c r="AF23" s="24">
        <v>4</v>
      </c>
      <c r="AG23" s="24">
        <v>4</v>
      </c>
      <c r="AH23" s="24">
        <v>3</v>
      </c>
      <c r="AI23" s="24">
        <v>2</v>
      </c>
      <c r="AJ23" s="24">
        <v>0</v>
      </c>
    </row>
    <row r="24" spans="1:36" ht="15.9" customHeight="1" x14ac:dyDescent="0.35">
      <c r="A24" s="14">
        <v>2022</v>
      </c>
      <c r="B24" s="14">
        <v>19</v>
      </c>
      <c r="C24" s="15">
        <v>44690</v>
      </c>
      <c r="D24" s="20">
        <v>63</v>
      </c>
      <c r="E24" s="24">
        <v>2</v>
      </c>
      <c r="F24" s="24">
        <v>4</v>
      </c>
      <c r="G24" s="24">
        <v>2</v>
      </c>
      <c r="H24" s="24">
        <v>2</v>
      </c>
      <c r="I24" s="24">
        <v>2</v>
      </c>
      <c r="J24" s="24">
        <v>0</v>
      </c>
      <c r="K24" s="24">
        <v>3</v>
      </c>
      <c r="L24" s="24">
        <v>2</v>
      </c>
      <c r="M24" s="24">
        <v>3</v>
      </c>
      <c r="N24" s="24">
        <v>1</v>
      </c>
      <c r="O24" s="24">
        <v>0</v>
      </c>
      <c r="P24" s="24">
        <v>2</v>
      </c>
      <c r="Q24" s="24">
        <v>0</v>
      </c>
      <c r="R24" s="24">
        <v>5</v>
      </c>
      <c r="S24" s="24">
        <v>4</v>
      </c>
      <c r="T24" s="24">
        <v>3</v>
      </c>
      <c r="U24" s="24">
        <v>1</v>
      </c>
      <c r="V24" s="24">
        <v>0</v>
      </c>
      <c r="W24" s="24">
        <v>0</v>
      </c>
      <c r="X24" s="24">
        <v>0</v>
      </c>
      <c r="Y24" s="24">
        <v>3</v>
      </c>
      <c r="Z24" s="24">
        <v>4</v>
      </c>
      <c r="AA24" s="24">
        <v>1</v>
      </c>
      <c r="AB24" s="24">
        <v>4</v>
      </c>
      <c r="AC24" s="24">
        <v>5</v>
      </c>
      <c r="AD24" s="24">
        <v>0</v>
      </c>
      <c r="AE24" s="24">
        <v>0</v>
      </c>
      <c r="AF24" s="24">
        <v>3</v>
      </c>
      <c r="AG24" s="24">
        <v>4</v>
      </c>
      <c r="AH24" s="24">
        <v>2</v>
      </c>
      <c r="AI24" s="24">
        <v>1</v>
      </c>
      <c r="AJ24" s="24">
        <v>0</v>
      </c>
    </row>
    <row r="25" spans="1:36" ht="15.9" customHeight="1" x14ac:dyDescent="0.35">
      <c r="A25" s="14">
        <v>2022</v>
      </c>
      <c r="B25" s="14">
        <v>20</v>
      </c>
      <c r="C25" s="15">
        <v>44697</v>
      </c>
      <c r="D25" s="20">
        <v>53</v>
      </c>
      <c r="E25" s="24">
        <v>0</v>
      </c>
      <c r="F25" s="24">
        <v>1</v>
      </c>
      <c r="G25" s="24">
        <v>5</v>
      </c>
      <c r="H25" s="24">
        <v>1</v>
      </c>
      <c r="I25" s="24">
        <v>3</v>
      </c>
      <c r="J25" s="24">
        <v>0</v>
      </c>
      <c r="K25" s="24">
        <v>0</v>
      </c>
      <c r="L25" s="24">
        <v>2</v>
      </c>
      <c r="M25" s="24">
        <v>1</v>
      </c>
      <c r="N25" s="24">
        <v>0</v>
      </c>
      <c r="O25" s="24">
        <v>0</v>
      </c>
      <c r="P25" s="24">
        <v>1</v>
      </c>
      <c r="Q25" s="24">
        <v>0</v>
      </c>
      <c r="R25" s="24">
        <v>5</v>
      </c>
      <c r="S25" s="24">
        <v>9</v>
      </c>
      <c r="T25" s="24">
        <v>6</v>
      </c>
      <c r="U25" s="24">
        <v>3</v>
      </c>
      <c r="V25" s="24">
        <v>0</v>
      </c>
      <c r="W25" s="24">
        <v>0</v>
      </c>
      <c r="X25" s="24">
        <v>0</v>
      </c>
      <c r="Y25" s="24">
        <v>2</v>
      </c>
      <c r="Z25" s="24">
        <v>1</v>
      </c>
      <c r="AA25" s="24">
        <v>0</v>
      </c>
      <c r="AB25" s="24">
        <v>1</v>
      </c>
      <c r="AC25" s="24">
        <v>4</v>
      </c>
      <c r="AD25" s="24">
        <v>1</v>
      </c>
      <c r="AE25" s="24">
        <v>0</v>
      </c>
      <c r="AF25" s="24">
        <v>2</v>
      </c>
      <c r="AG25" s="24">
        <v>3</v>
      </c>
      <c r="AH25" s="24">
        <v>1</v>
      </c>
      <c r="AI25" s="24">
        <v>0</v>
      </c>
      <c r="AJ25" s="24">
        <v>1</v>
      </c>
    </row>
    <row r="26" spans="1:36" ht="15.9" customHeight="1" x14ac:dyDescent="0.35">
      <c r="A26" s="14">
        <v>2022</v>
      </c>
      <c r="B26" s="14">
        <v>21</v>
      </c>
      <c r="C26" s="15">
        <v>44704</v>
      </c>
      <c r="D26" s="20">
        <v>46</v>
      </c>
      <c r="E26" s="24">
        <v>3</v>
      </c>
      <c r="F26" s="24">
        <v>2</v>
      </c>
      <c r="G26" s="24">
        <v>1</v>
      </c>
      <c r="H26" s="24">
        <v>1</v>
      </c>
      <c r="I26" s="24">
        <v>1</v>
      </c>
      <c r="J26" s="24">
        <v>1</v>
      </c>
      <c r="K26" s="24">
        <v>1</v>
      </c>
      <c r="L26" s="24">
        <v>2</v>
      </c>
      <c r="M26" s="24">
        <v>0</v>
      </c>
      <c r="N26" s="24">
        <v>0</v>
      </c>
      <c r="O26" s="24">
        <v>1</v>
      </c>
      <c r="P26" s="24">
        <v>1</v>
      </c>
      <c r="Q26" s="24">
        <v>0</v>
      </c>
      <c r="R26" s="24">
        <v>1</v>
      </c>
      <c r="S26" s="24">
        <v>5</v>
      </c>
      <c r="T26" s="24">
        <v>4</v>
      </c>
      <c r="U26" s="24">
        <v>3</v>
      </c>
      <c r="V26" s="24">
        <v>0</v>
      </c>
      <c r="W26" s="24">
        <v>2</v>
      </c>
      <c r="X26" s="24">
        <v>0</v>
      </c>
      <c r="Y26" s="24">
        <v>1</v>
      </c>
      <c r="Z26" s="24">
        <v>3</v>
      </c>
      <c r="AA26" s="24">
        <v>0</v>
      </c>
      <c r="AB26" s="24">
        <v>2</v>
      </c>
      <c r="AC26" s="24">
        <v>1</v>
      </c>
      <c r="AD26" s="24">
        <v>0</v>
      </c>
      <c r="AE26" s="24">
        <v>0</v>
      </c>
      <c r="AF26" s="24">
        <v>3</v>
      </c>
      <c r="AG26" s="24">
        <v>3</v>
      </c>
      <c r="AH26" s="24">
        <v>2</v>
      </c>
      <c r="AI26" s="24">
        <v>1</v>
      </c>
      <c r="AJ26" s="24">
        <v>1</v>
      </c>
    </row>
    <row r="27" spans="1:36" ht="15.9" customHeight="1" x14ac:dyDescent="0.35">
      <c r="A27" s="14">
        <v>2022</v>
      </c>
      <c r="B27" s="14">
        <v>22</v>
      </c>
      <c r="C27" s="15">
        <v>44711</v>
      </c>
      <c r="D27" s="20">
        <v>20</v>
      </c>
      <c r="E27" s="24">
        <v>0</v>
      </c>
      <c r="F27" s="24">
        <v>0</v>
      </c>
      <c r="G27" s="24">
        <v>2</v>
      </c>
      <c r="H27" s="24">
        <v>0</v>
      </c>
      <c r="I27" s="24">
        <v>0</v>
      </c>
      <c r="J27" s="24">
        <v>0</v>
      </c>
      <c r="K27" s="24">
        <v>0</v>
      </c>
      <c r="L27" s="24">
        <v>1</v>
      </c>
      <c r="M27" s="24">
        <v>0</v>
      </c>
      <c r="N27" s="24">
        <v>1</v>
      </c>
      <c r="O27" s="24">
        <v>0</v>
      </c>
      <c r="P27" s="24">
        <v>1</v>
      </c>
      <c r="Q27" s="24">
        <v>0</v>
      </c>
      <c r="R27" s="24">
        <v>3</v>
      </c>
      <c r="S27" s="24">
        <v>6</v>
      </c>
      <c r="T27" s="24">
        <v>1</v>
      </c>
      <c r="U27" s="24">
        <v>0</v>
      </c>
      <c r="V27" s="24">
        <v>0</v>
      </c>
      <c r="W27" s="24">
        <v>0</v>
      </c>
      <c r="X27" s="24">
        <v>0</v>
      </c>
      <c r="Y27" s="24">
        <v>1</v>
      </c>
      <c r="Z27" s="24">
        <v>0</v>
      </c>
      <c r="AA27" s="24">
        <v>0</v>
      </c>
      <c r="AB27" s="24">
        <v>1</v>
      </c>
      <c r="AC27" s="24">
        <v>0</v>
      </c>
      <c r="AD27" s="24">
        <v>0</v>
      </c>
      <c r="AE27" s="24">
        <v>0</v>
      </c>
      <c r="AF27" s="24">
        <v>0</v>
      </c>
      <c r="AG27" s="24">
        <v>3</v>
      </c>
      <c r="AH27" s="24">
        <v>0</v>
      </c>
      <c r="AI27" s="24">
        <v>0</v>
      </c>
      <c r="AJ27" s="24">
        <v>0</v>
      </c>
    </row>
    <row r="28" spans="1:36" ht="15.9" customHeight="1" x14ac:dyDescent="0.35">
      <c r="A28" s="14">
        <v>2022</v>
      </c>
      <c r="B28" s="14">
        <v>23</v>
      </c>
      <c r="C28" s="15">
        <v>44718</v>
      </c>
      <c r="D28" s="20">
        <v>39</v>
      </c>
      <c r="E28" s="24">
        <v>0</v>
      </c>
      <c r="F28" s="24">
        <v>1</v>
      </c>
      <c r="G28" s="24">
        <v>2</v>
      </c>
      <c r="H28" s="24">
        <v>0</v>
      </c>
      <c r="I28" s="24">
        <v>1</v>
      </c>
      <c r="J28" s="24">
        <v>1</v>
      </c>
      <c r="K28" s="24">
        <v>1</v>
      </c>
      <c r="L28" s="24">
        <v>0</v>
      </c>
      <c r="M28" s="24">
        <v>2</v>
      </c>
      <c r="N28" s="24">
        <v>1</v>
      </c>
      <c r="O28" s="24">
        <v>2</v>
      </c>
      <c r="P28" s="24">
        <v>1</v>
      </c>
      <c r="Q28" s="24">
        <v>0</v>
      </c>
      <c r="R28" s="24">
        <v>3</v>
      </c>
      <c r="S28" s="24">
        <v>3</v>
      </c>
      <c r="T28" s="24">
        <v>1</v>
      </c>
      <c r="U28" s="24">
        <v>0</v>
      </c>
      <c r="V28" s="24">
        <v>2</v>
      </c>
      <c r="W28" s="24">
        <v>1</v>
      </c>
      <c r="X28" s="24">
        <v>0</v>
      </c>
      <c r="Y28" s="24">
        <v>1</v>
      </c>
      <c r="Z28" s="24">
        <v>4</v>
      </c>
      <c r="AA28" s="24">
        <v>0</v>
      </c>
      <c r="AB28" s="24">
        <v>4</v>
      </c>
      <c r="AC28" s="24">
        <v>3</v>
      </c>
      <c r="AD28" s="24">
        <v>0</v>
      </c>
      <c r="AE28" s="24">
        <v>0</v>
      </c>
      <c r="AF28" s="24">
        <v>0</v>
      </c>
      <c r="AG28" s="24">
        <v>2</v>
      </c>
      <c r="AH28" s="24">
        <v>2</v>
      </c>
      <c r="AI28" s="24">
        <v>0</v>
      </c>
      <c r="AJ28" s="24">
        <v>1</v>
      </c>
    </row>
    <row r="29" spans="1:36" ht="15.9" customHeight="1" x14ac:dyDescent="0.35">
      <c r="A29" s="14">
        <v>2022</v>
      </c>
      <c r="B29" s="14">
        <v>24</v>
      </c>
      <c r="C29" s="15">
        <v>44725</v>
      </c>
      <c r="D29" s="20">
        <v>41</v>
      </c>
      <c r="E29" s="24">
        <v>1</v>
      </c>
      <c r="F29" s="24">
        <v>4</v>
      </c>
      <c r="G29" s="24">
        <v>2</v>
      </c>
      <c r="H29" s="24">
        <v>0</v>
      </c>
      <c r="I29" s="24">
        <v>2</v>
      </c>
      <c r="J29" s="24">
        <v>0</v>
      </c>
      <c r="K29" s="24">
        <v>3</v>
      </c>
      <c r="L29" s="24">
        <v>0</v>
      </c>
      <c r="M29" s="24">
        <v>0</v>
      </c>
      <c r="N29" s="24">
        <v>0</v>
      </c>
      <c r="O29" s="24">
        <v>0</v>
      </c>
      <c r="P29" s="24">
        <v>2</v>
      </c>
      <c r="Q29" s="24">
        <v>2</v>
      </c>
      <c r="R29" s="24">
        <v>6</v>
      </c>
      <c r="S29" s="24">
        <v>4</v>
      </c>
      <c r="T29" s="24">
        <v>2</v>
      </c>
      <c r="U29" s="24">
        <v>1</v>
      </c>
      <c r="V29" s="24">
        <v>2</v>
      </c>
      <c r="W29" s="24">
        <v>0</v>
      </c>
      <c r="X29" s="24">
        <v>0</v>
      </c>
      <c r="Y29" s="24">
        <v>1</v>
      </c>
      <c r="Z29" s="24">
        <v>2</v>
      </c>
      <c r="AA29" s="24">
        <v>1</v>
      </c>
      <c r="AB29" s="24">
        <v>1</v>
      </c>
      <c r="AC29" s="24">
        <v>0</v>
      </c>
      <c r="AD29" s="24">
        <v>1</v>
      </c>
      <c r="AE29" s="24">
        <v>1</v>
      </c>
      <c r="AF29" s="24">
        <v>1</v>
      </c>
      <c r="AG29" s="24">
        <v>0</v>
      </c>
      <c r="AH29" s="24">
        <v>0</v>
      </c>
      <c r="AI29" s="24">
        <v>1</v>
      </c>
      <c r="AJ29" s="24">
        <v>1</v>
      </c>
    </row>
    <row r="30" spans="1:36" ht="15.9" customHeight="1" x14ac:dyDescent="0.35">
      <c r="A30" s="14">
        <v>2022</v>
      </c>
      <c r="B30" s="14">
        <v>25</v>
      </c>
      <c r="C30" s="15">
        <v>44732</v>
      </c>
      <c r="D30" s="20">
        <v>53</v>
      </c>
      <c r="E30" s="24">
        <v>8</v>
      </c>
      <c r="F30" s="24">
        <v>6</v>
      </c>
      <c r="G30" s="24">
        <v>3</v>
      </c>
      <c r="H30" s="24">
        <v>0</v>
      </c>
      <c r="I30" s="24">
        <v>5</v>
      </c>
      <c r="J30" s="24">
        <v>0</v>
      </c>
      <c r="K30" s="24">
        <v>0</v>
      </c>
      <c r="L30" s="24">
        <v>0</v>
      </c>
      <c r="M30" s="24">
        <v>2</v>
      </c>
      <c r="N30" s="24">
        <v>0</v>
      </c>
      <c r="O30" s="24">
        <v>0</v>
      </c>
      <c r="P30" s="24">
        <v>1</v>
      </c>
      <c r="Q30" s="24">
        <v>1</v>
      </c>
      <c r="R30" s="24">
        <v>5</v>
      </c>
      <c r="S30" s="24">
        <v>1</v>
      </c>
      <c r="T30" s="24">
        <v>3</v>
      </c>
      <c r="U30" s="24">
        <v>2</v>
      </c>
      <c r="V30" s="24">
        <v>1</v>
      </c>
      <c r="W30" s="24">
        <v>1</v>
      </c>
      <c r="X30" s="24">
        <v>0</v>
      </c>
      <c r="Y30" s="24">
        <v>4</v>
      </c>
      <c r="Z30" s="24">
        <v>1</v>
      </c>
      <c r="AA30" s="24">
        <v>0</v>
      </c>
      <c r="AB30" s="24">
        <v>2</v>
      </c>
      <c r="AC30" s="24">
        <v>0</v>
      </c>
      <c r="AD30" s="24">
        <v>1</v>
      </c>
      <c r="AE30" s="24">
        <v>0</v>
      </c>
      <c r="AF30" s="24">
        <v>3</v>
      </c>
      <c r="AG30" s="24">
        <v>0</v>
      </c>
      <c r="AH30" s="24">
        <v>2</v>
      </c>
      <c r="AI30" s="24">
        <v>0</v>
      </c>
      <c r="AJ30" s="24">
        <v>1</v>
      </c>
    </row>
    <row r="31" spans="1:36" ht="15.9" customHeight="1" x14ac:dyDescent="0.35">
      <c r="A31" s="14">
        <v>2022</v>
      </c>
      <c r="B31" s="14">
        <v>26</v>
      </c>
      <c r="C31" s="15">
        <v>44739</v>
      </c>
      <c r="D31" s="20">
        <v>66</v>
      </c>
      <c r="E31" s="24">
        <v>3</v>
      </c>
      <c r="F31" s="24">
        <v>1</v>
      </c>
      <c r="G31" s="24">
        <v>4</v>
      </c>
      <c r="H31" s="24">
        <v>1</v>
      </c>
      <c r="I31" s="24">
        <v>9</v>
      </c>
      <c r="J31" s="24">
        <v>0</v>
      </c>
      <c r="K31" s="24">
        <v>2</v>
      </c>
      <c r="L31" s="24">
        <v>3</v>
      </c>
      <c r="M31" s="24">
        <v>3</v>
      </c>
      <c r="N31" s="24">
        <v>0</v>
      </c>
      <c r="O31" s="24">
        <v>2</v>
      </c>
      <c r="P31" s="24">
        <v>1</v>
      </c>
      <c r="Q31" s="24">
        <v>2</v>
      </c>
      <c r="R31" s="24">
        <v>4</v>
      </c>
      <c r="S31" s="24">
        <v>5</v>
      </c>
      <c r="T31" s="24">
        <v>1</v>
      </c>
      <c r="U31" s="24">
        <v>1</v>
      </c>
      <c r="V31" s="24">
        <v>1</v>
      </c>
      <c r="W31" s="24">
        <v>3</v>
      </c>
      <c r="X31" s="24">
        <v>1</v>
      </c>
      <c r="Y31" s="24">
        <v>3</v>
      </c>
      <c r="Z31" s="24">
        <v>1</v>
      </c>
      <c r="AA31" s="24">
        <v>0</v>
      </c>
      <c r="AB31" s="24">
        <v>1</v>
      </c>
      <c r="AC31" s="24">
        <v>1</v>
      </c>
      <c r="AD31" s="24">
        <v>1</v>
      </c>
      <c r="AE31" s="24">
        <v>0</v>
      </c>
      <c r="AF31" s="24">
        <v>4</v>
      </c>
      <c r="AG31" s="24">
        <v>4</v>
      </c>
      <c r="AH31" s="24">
        <v>1</v>
      </c>
      <c r="AI31" s="24">
        <v>2</v>
      </c>
      <c r="AJ31" s="24">
        <v>1</v>
      </c>
    </row>
    <row r="32" spans="1:36" ht="15.9" customHeight="1" x14ac:dyDescent="0.35">
      <c r="A32" s="14">
        <v>2022</v>
      </c>
      <c r="B32" s="14">
        <v>27</v>
      </c>
      <c r="C32" s="15">
        <v>44746</v>
      </c>
      <c r="D32" s="20">
        <v>83</v>
      </c>
      <c r="E32" s="24">
        <v>1</v>
      </c>
      <c r="F32" s="24">
        <v>2</v>
      </c>
      <c r="G32" s="24">
        <v>2</v>
      </c>
      <c r="H32" s="24">
        <v>2</v>
      </c>
      <c r="I32" s="24">
        <v>14</v>
      </c>
      <c r="J32" s="24">
        <v>1</v>
      </c>
      <c r="K32" s="24">
        <v>4</v>
      </c>
      <c r="L32" s="24">
        <v>2</v>
      </c>
      <c r="M32" s="24">
        <v>2</v>
      </c>
      <c r="N32" s="24">
        <v>4</v>
      </c>
      <c r="O32" s="24">
        <v>0</v>
      </c>
      <c r="P32" s="24">
        <v>1</v>
      </c>
      <c r="Q32" s="24">
        <v>3</v>
      </c>
      <c r="R32" s="24">
        <v>7</v>
      </c>
      <c r="S32" s="24">
        <v>4</v>
      </c>
      <c r="T32" s="24">
        <v>4</v>
      </c>
      <c r="U32" s="24">
        <v>0</v>
      </c>
      <c r="V32" s="24">
        <v>1</v>
      </c>
      <c r="W32" s="24">
        <v>3</v>
      </c>
      <c r="X32" s="24">
        <v>0</v>
      </c>
      <c r="Y32" s="24">
        <v>1</v>
      </c>
      <c r="Z32" s="24">
        <v>6</v>
      </c>
      <c r="AA32" s="24">
        <v>0</v>
      </c>
      <c r="AB32" s="24">
        <v>2</v>
      </c>
      <c r="AC32" s="24">
        <v>0</v>
      </c>
      <c r="AD32" s="24">
        <v>4</v>
      </c>
      <c r="AE32" s="24">
        <v>0</v>
      </c>
      <c r="AF32" s="24">
        <v>0</v>
      </c>
      <c r="AG32" s="24">
        <v>3</v>
      </c>
      <c r="AH32" s="24">
        <v>3</v>
      </c>
      <c r="AI32" s="24">
        <v>2</v>
      </c>
      <c r="AJ32" s="24">
        <v>5</v>
      </c>
    </row>
    <row r="33" spans="1:36" ht="15.9" customHeight="1" x14ac:dyDescent="0.35">
      <c r="A33" s="14">
        <v>2022</v>
      </c>
      <c r="B33" s="14">
        <v>28</v>
      </c>
      <c r="C33" s="15">
        <v>44753</v>
      </c>
      <c r="D33" s="20">
        <v>88</v>
      </c>
      <c r="E33" s="24">
        <v>2</v>
      </c>
      <c r="F33" s="24">
        <v>4</v>
      </c>
      <c r="G33" s="24">
        <v>2</v>
      </c>
      <c r="H33" s="24">
        <v>2</v>
      </c>
      <c r="I33" s="24">
        <v>9</v>
      </c>
      <c r="J33" s="24">
        <v>1</v>
      </c>
      <c r="K33" s="24">
        <v>1</v>
      </c>
      <c r="L33" s="24">
        <v>2</v>
      </c>
      <c r="M33" s="24">
        <v>3</v>
      </c>
      <c r="N33" s="24">
        <v>1</v>
      </c>
      <c r="O33" s="24">
        <v>1</v>
      </c>
      <c r="P33" s="24">
        <v>3</v>
      </c>
      <c r="Q33" s="24">
        <v>4</v>
      </c>
      <c r="R33" s="24">
        <v>8</v>
      </c>
      <c r="S33" s="24">
        <v>9</v>
      </c>
      <c r="T33" s="24">
        <v>4</v>
      </c>
      <c r="U33" s="24">
        <v>1</v>
      </c>
      <c r="V33" s="24">
        <v>2</v>
      </c>
      <c r="W33" s="24">
        <v>2</v>
      </c>
      <c r="X33" s="24">
        <v>0</v>
      </c>
      <c r="Y33" s="24">
        <v>0</v>
      </c>
      <c r="Z33" s="24">
        <v>6</v>
      </c>
      <c r="AA33" s="24">
        <v>1</v>
      </c>
      <c r="AB33" s="24">
        <v>4</v>
      </c>
      <c r="AC33" s="24">
        <v>3</v>
      </c>
      <c r="AD33" s="24">
        <v>1</v>
      </c>
      <c r="AE33" s="24">
        <v>0</v>
      </c>
      <c r="AF33" s="24">
        <v>4</v>
      </c>
      <c r="AG33" s="24">
        <v>2</v>
      </c>
      <c r="AH33" s="24">
        <v>0</v>
      </c>
      <c r="AI33" s="24">
        <v>4</v>
      </c>
      <c r="AJ33" s="24">
        <v>2</v>
      </c>
    </row>
    <row r="34" spans="1:36" ht="15.9" customHeight="1" x14ac:dyDescent="0.35">
      <c r="A34" s="14">
        <v>2022</v>
      </c>
      <c r="B34" s="14">
        <v>29</v>
      </c>
      <c r="C34" s="15">
        <v>44760</v>
      </c>
      <c r="D34" s="20">
        <v>99</v>
      </c>
      <c r="E34" s="24">
        <v>4</v>
      </c>
      <c r="F34" s="24">
        <v>5</v>
      </c>
      <c r="G34" s="24">
        <v>3</v>
      </c>
      <c r="H34" s="24">
        <v>3</v>
      </c>
      <c r="I34" s="24">
        <v>12</v>
      </c>
      <c r="J34" s="24">
        <v>1</v>
      </c>
      <c r="K34" s="24">
        <v>2</v>
      </c>
      <c r="L34" s="24">
        <v>5</v>
      </c>
      <c r="M34" s="24">
        <v>1</v>
      </c>
      <c r="N34" s="24">
        <v>2</v>
      </c>
      <c r="O34" s="24">
        <v>3</v>
      </c>
      <c r="P34" s="24">
        <v>3</v>
      </c>
      <c r="Q34" s="24">
        <v>4</v>
      </c>
      <c r="R34" s="24">
        <v>6</v>
      </c>
      <c r="S34" s="24">
        <v>5</v>
      </c>
      <c r="T34" s="24">
        <v>5</v>
      </c>
      <c r="U34" s="24">
        <v>2</v>
      </c>
      <c r="V34" s="24">
        <v>1</v>
      </c>
      <c r="W34" s="24">
        <v>0</v>
      </c>
      <c r="X34" s="24">
        <v>0</v>
      </c>
      <c r="Y34" s="24">
        <v>6</v>
      </c>
      <c r="Z34" s="24">
        <v>5</v>
      </c>
      <c r="AA34" s="24">
        <v>1</v>
      </c>
      <c r="AB34" s="24">
        <v>4</v>
      </c>
      <c r="AC34" s="24">
        <v>3</v>
      </c>
      <c r="AD34" s="24">
        <v>2</v>
      </c>
      <c r="AE34" s="24">
        <v>0</v>
      </c>
      <c r="AF34" s="24">
        <v>2</v>
      </c>
      <c r="AG34" s="24">
        <v>4</v>
      </c>
      <c r="AH34" s="24">
        <v>2</v>
      </c>
      <c r="AI34" s="24">
        <v>1</v>
      </c>
      <c r="AJ34" s="24">
        <v>2</v>
      </c>
    </row>
    <row r="35" spans="1:36" ht="15.9" customHeight="1" x14ac:dyDescent="0.35">
      <c r="A35" s="14">
        <v>2022</v>
      </c>
      <c r="B35" s="14">
        <v>30</v>
      </c>
      <c r="C35" s="15">
        <v>44767</v>
      </c>
      <c r="D35" s="20">
        <v>95</v>
      </c>
      <c r="E35" s="24">
        <v>6</v>
      </c>
      <c r="F35" s="24">
        <v>4</v>
      </c>
      <c r="G35" s="24">
        <v>1</v>
      </c>
      <c r="H35" s="24">
        <v>0</v>
      </c>
      <c r="I35" s="24">
        <v>9</v>
      </c>
      <c r="J35" s="24">
        <v>2</v>
      </c>
      <c r="K35" s="24">
        <v>8</v>
      </c>
      <c r="L35" s="24">
        <v>1</v>
      </c>
      <c r="M35" s="24">
        <v>1</v>
      </c>
      <c r="N35" s="24">
        <v>1</v>
      </c>
      <c r="O35" s="24">
        <v>4</v>
      </c>
      <c r="P35" s="24">
        <v>2</v>
      </c>
      <c r="Q35" s="24">
        <v>7</v>
      </c>
      <c r="R35" s="24">
        <v>8</v>
      </c>
      <c r="S35" s="24">
        <v>9</v>
      </c>
      <c r="T35" s="24">
        <v>2</v>
      </c>
      <c r="U35" s="24">
        <v>1</v>
      </c>
      <c r="V35" s="24">
        <v>1</v>
      </c>
      <c r="W35" s="24">
        <v>1</v>
      </c>
      <c r="X35" s="24">
        <v>1</v>
      </c>
      <c r="Y35" s="24">
        <v>2</v>
      </c>
      <c r="Z35" s="24">
        <v>5</v>
      </c>
      <c r="AA35" s="24">
        <v>0</v>
      </c>
      <c r="AB35" s="24">
        <v>4</v>
      </c>
      <c r="AC35" s="24">
        <v>4</v>
      </c>
      <c r="AD35" s="24">
        <v>1</v>
      </c>
      <c r="AE35" s="24">
        <v>1</v>
      </c>
      <c r="AF35" s="24">
        <v>3</v>
      </c>
      <c r="AG35" s="24">
        <v>2</v>
      </c>
      <c r="AH35" s="24">
        <v>1</v>
      </c>
      <c r="AI35" s="24">
        <v>0</v>
      </c>
      <c r="AJ35" s="24">
        <v>3</v>
      </c>
    </row>
    <row r="36" spans="1:36" ht="15.9" customHeight="1" x14ac:dyDescent="0.35">
      <c r="A36" s="14">
        <v>2022</v>
      </c>
      <c r="B36" s="14">
        <v>31</v>
      </c>
      <c r="C36" s="15">
        <v>44774</v>
      </c>
      <c r="D36" s="20">
        <v>63</v>
      </c>
      <c r="E36" s="24">
        <v>3</v>
      </c>
      <c r="F36" s="24">
        <v>4</v>
      </c>
      <c r="G36" s="24">
        <v>0</v>
      </c>
      <c r="H36" s="24">
        <v>1</v>
      </c>
      <c r="I36" s="24">
        <v>3</v>
      </c>
      <c r="J36" s="24">
        <v>0</v>
      </c>
      <c r="K36" s="24">
        <v>5</v>
      </c>
      <c r="L36" s="24">
        <v>3</v>
      </c>
      <c r="M36" s="24">
        <v>3</v>
      </c>
      <c r="N36" s="24">
        <v>1</v>
      </c>
      <c r="O36" s="24">
        <v>0</v>
      </c>
      <c r="P36" s="24">
        <v>1</v>
      </c>
      <c r="Q36" s="24">
        <v>4</v>
      </c>
      <c r="R36" s="24">
        <v>9</v>
      </c>
      <c r="S36" s="24">
        <v>5</v>
      </c>
      <c r="T36" s="24">
        <v>2</v>
      </c>
      <c r="U36" s="24">
        <v>2</v>
      </c>
      <c r="V36" s="24">
        <v>2</v>
      </c>
      <c r="W36" s="24">
        <v>0</v>
      </c>
      <c r="X36" s="24">
        <v>1</v>
      </c>
      <c r="Y36" s="24">
        <v>4</v>
      </c>
      <c r="Z36" s="24">
        <v>2</v>
      </c>
      <c r="AA36" s="24">
        <v>0</v>
      </c>
      <c r="AB36" s="24">
        <v>2</v>
      </c>
      <c r="AC36" s="24">
        <v>0</v>
      </c>
      <c r="AD36" s="24">
        <v>1</v>
      </c>
      <c r="AE36" s="24">
        <v>1</v>
      </c>
      <c r="AF36" s="24">
        <v>1</v>
      </c>
      <c r="AG36" s="24">
        <v>3</v>
      </c>
      <c r="AH36" s="24">
        <v>0</v>
      </c>
      <c r="AI36" s="24">
        <v>0</v>
      </c>
      <c r="AJ36" s="24">
        <v>0</v>
      </c>
    </row>
    <row r="37" spans="1:36" ht="15.9" customHeight="1" x14ac:dyDescent="0.35">
      <c r="A37" s="14">
        <v>2022</v>
      </c>
      <c r="B37" s="14">
        <v>32</v>
      </c>
      <c r="C37" s="15">
        <v>44781</v>
      </c>
      <c r="D37" s="20">
        <v>70</v>
      </c>
      <c r="E37" s="24">
        <v>6</v>
      </c>
      <c r="F37" s="24">
        <v>4</v>
      </c>
      <c r="G37" s="24">
        <v>3</v>
      </c>
      <c r="H37" s="24">
        <v>1</v>
      </c>
      <c r="I37" s="24">
        <v>5</v>
      </c>
      <c r="J37" s="24">
        <v>1</v>
      </c>
      <c r="K37" s="24">
        <v>1</v>
      </c>
      <c r="L37" s="24">
        <v>3</v>
      </c>
      <c r="M37" s="24">
        <v>0</v>
      </c>
      <c r="N37" s="24">
        <v>3</v>
      </c>
      <c r="O37" s="24">
        <v>1</v>
      </c>
      <c r="P37" s="24">
        <v>0</v>
      </c>
      <c r="Q37" s="24">
        <v>4</v>
      </c>
      <c r="R37" s="24">
        <v>5</v>
      </c>
      <c r="S37" s="24">
        <v>4</v>
      </c>
      <c r="T37" s="24">
        <v>3</v>
      </c>
      <c r="U37" s="24">
        <v>1</v>
      </c>
      <c r="V37" s="24">
        <v>0</v>
      </c>
      <c r="W37" s="24">
        <v>1</v>
      </c>
      <c r="X37" s="24">
        <v>0</v>
      </c>
      <c r="Y37" s="24">
        <v>1</v>
      </c>
      <c r="Z37" s="24">
        <v>2</v>
      </c>
      <c r="AA37" s="24">
        <v>0</v>
      </c>
      <c r="AB37" s="24">
        <v>1</v>
      </c>
      <c r="AC37" s="24">
        <v>2</v>
      </c>
      <c r="AD37" s="24">
        <v>3</v>
      </c>
      <c r="AE37" s="24">
        <v>0</v>
      </c>
      <c r="AF37" s="24">
        <v>1</v>
      </c>
      <c r="AG37" s="24">
        <v>5</v>
      </c>
      <c r="AH37" s="24">
        <v>4</v>
      </c>
      <c r="AI37" s="24">
        <v>2</v>
      </c>
      <c r="AJ37" s="24">
        <v>3</v>
      </c>
    </row>
    <row r="38" spans="1:36" ht="15.9" customHeight="1" x14ac:dyDescent="0.35">
      <c r="A38" s="14">
        <v>2022</v>
      </c>
      <c r="B38" s="14">
        <v>33</v>
      </c>
      <c r="C38" s="15">
        <v>44788</v>
      </c>
      <c r="D38" s="20">
        <v>61</v>
      </c>
      <c r="E38" s="24">
        <v>1</v>
      </c>
      <c r="F38" s="24">
        <v>1</v>
      </c>
      <c r="G38" s="24">
        <v>1</v>
      </c>
      <c r="H38" s="24">
        <v>3</v>
      </c>
      <c r="I38" s="24">
        <v>6</v>
      </c>
      <c r="J38" s="24">
        <v>2</v>
      </c>
      <c r="K38" s="24">
        <v>2</v>
      </c>
      <c r="L38" s="24">
        <v>2</v>
      </c>
      <c r="M38" s="24">
        <v>0</v>
      </c>
      <c r="N38" s="24">
        <v>3</v>
      </c>
      <c r="O38" s="24">
        <v>1</v>
      </c>
      <c r="P38" s="24">
        <v>1</v>
      </c>
      <c r="Q38" s="24">
        <v>2</v>
      </c>
      <c r="R38" s="24">
        <v>4</v>
      </c>
      <c r="S38" s="24">
        <v>3</v>
      </c>
      <c r="T38" s="24">
        <v>5</v>
      </c>
      <c r="U38" s="24">
        <v>0</v>
      </c>
      <c r="V38" s="24">
        <v>0</v>
      </c>
      <c r="W38" s="24">
        <v>0</v>
      </c>
      <c r="X38" s="24">
        <v>0</v>
      </c>
      <c r="Y38" s="24">
        <v>2</v>
      </c>
      <c r="Z38" s="24">
        <v>5</v>
      </c>
      <c r="AA38" s="24">
        <v>0</v>
      </c>
      <c r="AB38" s="24">
        <v>1</v>
      </c>
      <c r="AC38" s="24">
        <v>7</v>
      </c>
      <c r="AD38" s="24">
        <v>2</v>
      </c>
      <c r="AE38" s="24">
        <v>0</v>
      </c>
      <c r="AF38" s="24">
        <v>1</v>
      </c>
      <c r="AG38" s="24">
        <v>3</v>
      </c>
      <c r="AH38" s="24">
        <v>2</v>
      </c>
      <c r="AI38" s="24">
        <v>0</v>
      </c>
      <c r="AJ38" s="24">
        <v>1</v>
      </c>
    </row>
    <row r="39" spans="1:36" ht="15.9" customHeight="1" x14ac:dyDescent="0.35">
      <c r="A39" s="14">
        <v>2022</v>
      </c>
      <c r="B39" s="14">
        <v>34</v>
      </c>
      <c r="C39" s="15">
        <v>44795</v>
      </c>
      <c r="D39" s="20">
        <v>40</v>
      </c>
      <c r="E39" s="24">
        <v>1</v>
      </c>
      <c r="F39" s="24">
        <v>0</v>
      </c>
      <c r="G39" s="24">
        <v>0</v>
      </c>
      <c r="H39" s="24">
        <v>1</v>
      </c>
      <c r="I39" s="24">
        <v>1</v>
      </c>
      <c r="J39" s="24">
        <v>1</v>
      </c>
      <c r="K39" s="24">
        <v>2</v>
      </c>
      <c r="L39" s="24">
        <v>1</v>
      </c>
      <c r="M39" s="24">
        <v>0</v>
      </c>
      <c r="N39" s="24">
        <v>0</v>
      </c>
      <c r="O39" s="24">
        <v>1</v>
      </c>
      <c r="P39" s="24">
        <v>1</v>
      </c>
      <c r="Q39" s="24">
        <v>4</v>
      </c>
      <c r="R39" s="24">
        <v>3</v>
      </c>
      <c r="S39" s="24">
        <v>2</v>
      </c>
      <c r="T39" s="24">
        <v>2</v>
      </c>
      <c r="U39" s="24">
        <v>1</v>
      </c>
      <c r="V39" s="24">
        <v>0</v>
      </c>
      <c r="W39" s="24">
        <v>1</v>
      </c>
      <c r="X39" s="24">
        <v>0</v>
      </c>
      <c r="Y39" s="24">
        <v>1</v>
      </c>
      <c r="Z39" s="24">
        <v>4</v>
      </c>
      <c r="AA39" s="24">
        <v>0</v>
      </c>
      <c r="AB39" s="24">
        <v>2</v>
      </c>
      <c r="AC39" s="24">
        <v>2</v>
      </c>
      <c r="AD39" s="24">
        <v>1</v>
      </c>
      <c r="AE39" s="24">
        <v>0</v>
      </c>
      <c r="AF39" s="24">
        <v>2</v>
      </c>
      <c r="AG39" s="24">
        <v>2</v>
      </c>
      <c r="AH39" s="24">
        <v>1</v>
      </c>
      <c r="AI39" s="24">
        <v>1</v>
      </c>
      <c r="AJ39" s="24">
        <v>2</v>
      </c>
    </row>
    <row r="40" spans="1:36" ht="15.9" customHeight="1" x14ac:dyDescent="0.35">
      <c r="A40" s="14">
        <v>2022</v>
      </c>
      <c r="B40" s="14">
        <v>35</v>
      </c>
      <c r="C40" s="15">
        <v>44802</v>
      </c>
      <c r="D40" s="20">
        <v>31</v>
      </c>
      <c r="E40" s="24">
        <v>1</v>
      </c>
      <c r="F40" s="24">
        <v>0</v>
      </c>
      <c r="G40" s="24">
        <v>3</v>
      </c>
      <c r="H40" s="24">
        <v>0</v>
      </c>
      <c r="I40" s="24">
        <v>1</v>
      </c>
      <c r="J40" s="24">
        <v>2</v>
      </c>
      <c r="K40" s="24">
        <v>0</v>
      </c>
      <c r="L40" s="24">
        <v>0</v>
      </c>
      <c r="M40" s="24">
        <v>1</v>
      </c>
      <c r="N40" s="24">
        <v>1</v>
      </c>
      <c r="O40" s="24">
        <v>0</v>
      </c>
      <c r="P40" s="24">
        <v>0</v>
      </c>
      <c r="Q40" s="24">
        <v>1</v>
      </c>
      <c r="R40" s="24">
        <v>2</v>
      </c>
      <c r="S40" s="24">
        <v>5</v>
      </c>
      <c r="T40" s="24">
        <v>3</v>
      </c>
      <c r="U40" s="24">
        <v>0</v>
      </c>
      <c r="V40" s="24">
        <v>1</v>
      </c>
      <c r="W40" s="24">
        <v>1</v>
      </c>
      <c r="X40" s="24">
        <v>0</v>
      </c>
      <c r="Y40" s="24">
        <v>1</v>
      </c>
      <c r="Z40" s="24">
        <v>1</v>
      </c>
      <c r="AA40" s="24">
        <v>0</v>
      </c>
      <c r="AB40" s="24">
        <v>0</v>
      </c>
      <c r="AC40" s="24">
        <v>1</v>
      </c>
      <c r="AD40" s="24">
        <v>2</v>
      </c>
      <c r="AE40" s="24">
        <v>0</v>
      </c>
      <c r="AF40" s="24">
        <v>0</v>
      </c>
      <c r="AG40" s="24">
        <v>3</v>
      </c>
      <c r="AH40" s="24">
        <v>1</v>
      </c>
      <c r="AI40" s="24">
        <v>0</v>
      </c>
      <c r="AJ40" s="24">
        <v>0</v>
      </c>
    </row>
    <row r="41" spans="1:36" ht="15.9" customHeight="1" x14ac:dyDescent="0.35">
      <c r="A41" s="14">
        <v>2022</v>
      </c>
      <c r="B41" s="14">
        <v>36</v>
      </c>
      <c r="C41" s="15">
        <v>44809</v>
      </c>
      <c r="D41" s="20">
        <v>42</v>
      </c>
      <c r="E41" s="24">
        <v>0</v>
      </c>
      <c r="F41" s="24">
        <v>0</v>
      </c>
      <c r="G41" s="24">
        <v>2</v>
      </c>
      <c r="H41" s="24">
        <v>0</v>
      </c>
      <c r="I41" s="24">
        <v>4</v>
      </c>
      <c r="J41" s="24">
        <v>0</v>
      </c>
      <c r="K41" s="24">
        <v>0</v>
      </c>
      <c r="L41" s="24">
        <v>1</v>
      </c>
      <c r="M41" s="24">
        <v>0</v>
      </c>
      <c r="N41" s="24">
        <v>1</v>
      </c>
      <c r="O41" s="24">
        <v>2</v>
      </c>
      <c r="P41" s="24">
        <v>0</v>
      </c>
      <c r="Q41" s="24">
        <v>3</v>
      </c>
      <c r="R41" s="24">
        <v>6</v>
      </c>
      <c r="S41" s="24">
        <v>1</v>
      </c>
      <c r="T41" s="24">
        <v>3</v>
      </c>
      <c r="U41" s="24">
        <v>0</v>
      </c>
      <c r="V41" s="24">
        <v>1</v>
      </c>
      <c r="W41" s="24">
        <v>0</v>
      </c>
      <c r="X41" s="24">
        <v>0</v>
      </c>
      <c r="Y41" s="24">
        <v>2</v>
      </c>
      <c r="Z41" s="24">
        <v>2</v>
      </c>
      <c r="AA41" s="24">
        <v>0</v>
      </c>
      <c r="AB41" s="24">
        <v>4</v>
      </c>
      <c r="AC41" s="24">
        <v>2</v>
      </c>
      <c r="AD41" s="24">
        <v>1</v>
      </c>
      <c r="AE41" s="24">
        <v>0</v>
      </c>
      <c r="AF41" s="24">
        <v>3</v>
      </c>
      <c r="AG41" s="24">
        <v>1</v>
      </c>
      <c r="AH41" s="24">
        <v>1</v>
      </c>
      <c r="AI41" s="24">
        <v>0</v>
      </c>
      <c r="AJ41" s="24">
        <v>2</v>
      </c>
    </row>
    <row r="42" spans="1:36" ht="15.9" customHeight="1" x14ac:dyDescent="0.35">
      <c r="A42" s="14">
        <v>2022</v>
      </c>
      <c r="B42" s="14">
        <v>37</v>
      </c>
      <c r="C42" s="15">
        <v>44816</v>
      </c>
      <c r="D42" s="20">
        <v>41</v>
      </c>
      <c r="E42" s="24">
        <v>3</v>
      </c>
      <c r="F42" s="24">
        <v>0</v>
      </c>
      <c r="G42" s="24">
        <v>0</v>
      </c>
      <c r="H42" s="24">
        <v>0</v>
      </c>
      <c r="I42" s="24">
        <v>3</v>
      </c>
      <c r="J42" s="24">
        <v>2</v>
      </c>
      <c r="K42" s="24">
        <v>0</v>
      </c>
      <c r="L42" s="24">
        <v>1</v>
      </c>
      <c r="M42" s="24">
        <v>1</v>
      </c>
      <c r="N42" s="24">
        <v>0</v>
      </c>
      <c r="O42" s="24">
        <v>0</v>
      </c>
      <c r="P42" s="24">
        <v>1</v>
      </c>
      <c r="Q42" s="24">
        <v>2</v>
      </c>
      <c r="R42" s="24">
        <v>4</v>
      </c>
      <c r="S42" s="24">
        <v>1</v>
      </c>
      <c r="T42" s="24">
        <v>0</v>
      </c>
      <c r="U42" s="24">
        <v>1</v>
      </c>
      <c r="V42" s="24">
        <v>1</v>
      </c>
      <c r="W42" s="24">
        <v>0</v>
      </c>
      <c r="X42" s="24">
        <v>1</v>
      </c>
      <c r="Y42" s="24">
        <v>1</v>
      </c>
      <c r="Z42" s="24">
        <v>1</v>
      </c>
      <c r="AA42" s="24">
        <v>0</v>
      </c>
      <c r="AB42" s="24">
        <v>4</v>
      </c>
      <c r="AC42" s="24">
        <v>2</v>
      </c>
      <c r="AD42" s="24">
        <v>3</v>
      </c>
      <c r="AE42" s="24">
        <v>0</v>
      </c>
      <c r="AF42" s="24">
        <v>0</v>
      </c>
      <c r="AG42" s="24">
        <v>3</v>
      </c>
      <c r="AH42" s="24">
        <v>1</v>
      </c>
      <c r="AI42" s="24">
        <v>0</v>
      </c>
      <c r="AJ42" s="24">
        <v>5</v>
      </c>
    </row>
    <row r="43" spans="1:36" ht="15.9" customHeight="1" x14ac:dyDescent="0.35">
      <c r="A43" s="14">
        <v>2022</v>
      </c>
      <c r="B43" s="14">
        <v>38</v>
      </c>
      <c r="C43" s="15">
        <v>44823</v>
      </c>
      <c r="D43" s="20">
        <v>35</v>
      </c>
      <c r="E43" s="24">
        <v>3</v>
      </c>
      <c r="F43" s="24">
        <v>0</v>
      </c>
      <c r="G43" s="24">
        <v>0</v>
      </c>
      <c r="H43" s="24">
        <v>2</v>
      </c>
      <c r="I43" s="24">
        <v>2</v>
      </c>
      <c r="J43" s="24">
        <v>0</v>
      </c>
      <c r="K43" s="24">
        <v>0</v>
      </c>
      <c r="L43" s="24">
        <v>0</v>
      </c>
      <c r="M43" s="24">
        <v>0</v>
      </c>
      <c r="N43" s="24">
        <v>0</v>
      </c>
      <c r="O43" s="24">
        <v>2</v>
      </c>
      <c r="P43" s="24">
        <v>0</v>
      </c>
      <c r="Q43" s="24">
        <v>3</v>
      </c>
      <c r="R43" s="24">
        <v>4</v>
      </c>
      <c r="S43" s="24">
        <v>4</v>
      </c>
      <c r="T43" s="24">
        <v>0</v>
      </c>
      <c r="U43" s="24">
        <v>0</v>
      </c>
      <c r="V43" s="24">
        <v>1</v>
      </c>
      <c r="W43" s="24">
        <v>0</v>
      </c>
      <c r="X43" s="24">
        <v>0</v>
      </c>
      <c r="Y43" s="24">
        <v>0</v>
      </c>
      <c r="Z43" s="24">
        <v>3</v>
      </c>
      <c r="AA43" s="24">
        <v>1</v>
      </c>
      <c r="AB43" s="24">
        <v>0</v>
      </c>
      <c r="AC43" s="24">
        <v>0</v>
      </c>
      <c r="AD43" s="24">
        <v>1</v>
      </c>
      <c r="AE43" s="24">
        <v>0</v>
      </c>
      <c r="AF43" s="24">
        <v>3</v>
      </c>
      <c r="AG43" s="24">
        <v>2</v>
      </c>
      <c r="AH43" s="24">
        <v>2</v>
      </c>
      <c r="AI43" s="24">
        <v>1</v>
      </c>
      <c r="AJ43" s="24">
        <v>1</v>
      </c>
    </row>
    <row r="44" spans="1:36" ht="15.9" customHeight="1" x14ac:dyDescent="0.35">
      <c r="A44" s="14">
        <v>2022</v>
      </c>
      <c r="B44" s="14">
        <v>39</v>
      </c>
      <c r="C44" s="15">
        <v>44830</v>
      </c>
      <c r="D44" s="20">
        <v>45</v>
      </c>
      <c r="E44" s="24">
        <v>1</v>
      </c>
      <c r="F44" s="24">
        <v>3</v>
      </c>
      <c r="G44" s="24">
        <v>0</v>
      </c>
      <c r="H44" s="24">
        <v>0</v>
      </c>
      <c r="I44" s="24">
        <v>2</v>
      </c>
      <c r="J44" s="24">
        <v>0</v>
      </c>
      <c r="K44" s="24">
        <v>0</v>
      </c>
      <c r="L44" s="24">
        <v>1</v>
      </c>
      <c r="M44" s="24">
        <v>3</v>
      </c>
      <c r="N44" s="24">
        <v>2</v>
      </c>
      <c r="O44" s="24">
        <v>0</v>
      </c>
      <c r="P44" s="24">
        <v>0</v>
      </c>
      <c r="Q44" s="24">
        <v>6</v>
      </c>
      <c r="R44" s="24">
        <v>3</v>
      </c>
      <c r="S44" s="24">
        <v>2</v>
      </c>
      <c r="T44" s="24">
        <v>0</v>
      </c>
      <c r="U44" s="24">
        <v>2</v>
      </c>
      <c r="V44" s="24">
        <v>1</v>
      </c>
      <c r="W44" s="24">
        <v>0</v>
      </c>
      <c r="X44" s="24">
        <v>0</v>
      </c>
      <c r="Y44" s="24">
        <v>3</v>
      </c>
      <c r="Z44" s="24">
        <v>4</v>
      </c>
      <c r="AA44" s="24">
        <v>0</v>
      </c>
      <c r="AB44" s="24">
        <v>3</v>
      </c>
      <c r="AC44" s="24">
        <v>1</v>
      </c>
      <c r="AD44" s="24">
        <v>1</v>
      </c>
      <c r="AE44" s="24">
        <v>0</v>
      </c>
      <c r="AF44" s="24">
        <v>2</v>
      </c>
      <c r="AG44" s="24">
        <v>1</v>
      </c>
      <c r="AH44" s="24">
        <v>1</v>
      </c>
      <c r="AI44" s="24">
        <v>0</v>
      </c>
      <c r="AJ44" s="24">
        <v>3</v>
      </c>
    </row>
    <row r="45" spans="1:36" ht="15.9" customHeight="1" x14ac:dyDescent="0.35">
      <c r="A45" s="14">
        <v>2022</v>
      </c>
      <c r="B45" s="14">
        <v>40</v>
      </c>
      <c r="C45" s="15">
        <v>44837</v>
      </c>
      <c r="D45" s="20">
        <v>37</v>
      </c>
      <c r="E45" s="24">
        <v>3</v>
      </c>
      <c r="F45" s="24">
        <v>2</v>
      </c>
      <c r="G45" s="24">
        <v>0</v>
      </c>
      <c r="H45" s="24">
        <v>0</v>
      </c>
      <c r="I45" s="24">
        <v>5</v>
      </c>
      <c r="J45" s="24">
        <v>0</v>
      </c>
      <c r="K45" s="24">
        <v>0</v>
      </c>
      <c r="L45" s="24">
        <v>0</v>
      </c>
      <c r="M45" s="24">
        <v>0</v>
      </c>
      <c r="N45" s="24">
        <v>0</v>
      </c>
      <c r="O45" s="24">
        <v>2</v>
      </c>
      <c r="P45" s="24">
        <v>0</v>
      </c>
      <c r="Q45" s="24">
        <v>1</v>
      </c>
      <c r="R45" s="24">
        <v>2</v>
      </c>
      <c r="S45" s="24">
        <v>4</v>
      </c>
      <c r="T45" s="24">
        <v>3</v>
      </c>
      <c r="U45" s="24">
        <v>0</v>
      </c>
      <c r="V45" s="24">
        <v>0</v>
      </c>
      <c r="W45" s="24">
        <v>0</v>
      </c>
      <c r="X45" s="24">
        <v>0</v>
      </c>
      <c r="Y45" s="24">
        <v>0</v>
      </c>
      <c r="Z45" s="24">
        <v>1</v>
      </c>
      <c r="AA45" s="24">
        <v>0</v>
      </c>
      <c r="AB45" s="24">
        <v>1</v>
      </c>
      <c r="AC45" s="24">
        <v>0</v>
      </c>
      <c r="AD45" s="24">
        <v>0</v>
      </c>
      <c r="AE45" s="24">
        <v>0</v>
      </c>
      <c r="AF45" s="24">
        <v>2</v>
      </c>
      <c r="AG45" s="24">
        <v>6</v>
      </c>
      <c r="AH45" s="24">
        <v>3</v>
      </c>
      <c r="AI45" s="24">
        <v>1</v>
      </c>
      <c r="AJ45" s="24">
        <v>1</v>
      </c>
    </row>
    <row r="46" spans="1:36" ht="15.9" customHeight="1" x14ac:dyDescent="0.35">
      <c r="A46" s="14">
        <v>2022</v>
      </c>
      <c r="B46" s="14">
        <v>41</v>
      </c>
      <c r="C46" s="15">
        <v>44844</v>
      </c>
      <c r="D46" s="20">
        <v>52</v>
      </c>
      <c r="E46" s="24">
        <v>2</v>
      </c>
      <c r="F46" s="24">
        <v>0</v>
      </c>
      <c r="G46" s="24">
        <v>1</v>
      </c>
      <c r="H46" s="24">
        <v>1</v>
      </c>
      <c r="I46" s="24">
        <v>3</v>
      </c>
      <c r="J46" s="24">
        <v>0</v>
      </c>
      <c r="K46" s="24">
        <v>0</v>
      </c>
      <c r="L46" s="24">
        <v>1</v>
      </c>
      <c r="M46" s="24">
        <v>4</v>
      </c>
      <c r="N46" s="24">
        <v>0</v>
      </c>
      <c r="O46" s="24">
        <v>2</v>
      </c>
      <c r="P46" s="24">
        <v>1</v>
      </c>
      <c r="Q46" s="24">
        <v>4</v>
      </c>
      <c r="R46" s="24">
        <v>6</v>
      </c>
      <c r="S46" s="24">
        <v>5</v>
      </c>
      <c r="T46" s="24">
        <v>3</v>
      </c>
      <c r="U46" s="24">
        <v>1</v>
      </c>
      <c r="V46" s="24">
        <v>1</v>
      </c>
      <c r="W46" s="24">
        <v>0</v>
      </c>
      <c r="X46" s="24">
        <v>0</v>
      </c>
      <c r="Y46" s="24">
        <v>1</v>
      </c>
      <c r="Z46" s="24">
        <v>1</v>
      </c>
      <c r="AA46" s="24">
        <v>0</v>
      </c>
      <c r="AB46" s="24">
        <v>2</v>
      </c>
      <c r="AC46" s="24">
        <v>0</v>
      </c>
      <c r="AD46" s="24">
        <v>2</v>
      </c>
      <c r="AE46" s="24">
        <v>0</v>
      </c>
      <c r="AF46" s="24">
        <v>1</v>
      </c>
      <c r="AG46" s="24">
        <v>9</v>
      </c>
      <c r="AH46" s="24">
        <v>1</v>
      </c>
      <c r="AI46" s="24">
        <v>0</v>
      </c>
      <c r="AJ46" s="24">
        <v>0</v>
      </c>
    </row>
    <row r="47" spans="1:36" ht="15.9" customHeight="1" x14ac:dyDescent="0.35">
      <c r="A47" s="14">
        <v>2022</v>
      </c>
      <c r="B47" s="14">
        <v>42</v>
      </c>
      <c r="C47" s="15">
        <v>44851</v>
      </c>
      <c r="D47" s="20">
        <v>42</v>
      </c>
      <c r="E47" s="24">
        <v>2</v>
      </c>
      <c r="F47" s="24">
        <v>4</v>
      </c>
      <c r="G47" s="24">
        <v>1</v>
      </c>
      <c r="H47" s="24">
        <v>0</v>
      </c>
      <c r="I47" s="24">
        <v>1</v>
      </c>
      <c r="J47" s="24">
        <v>1</v>
      </c>
      <c r="K47" s="24">
        <v>1</v>
      </c>
      <c r="L47" s="24">
        <v>1</v>
      </c>
      <c r="M47" s="24">
        <v>1</v>
      </c>
      <c r="N47" s="24">
        <v>0</v>
      </c>
      <c r="O47" s="24">
        <v>0</v>
      </c>
      <c r="P47" s="24">
        <v>2</v>
      </c>
      <c r="Q47" s="24">
        <v>1</v>
      </c>
      <c r="R47" s="24">
        <v>6</v>
      </c>
      <c r="S47" s="24">
        <v>2</v>
      </c>
      <c r="T47" s="24">
        <v>1</v>
      </c>
      <c r="U47" s="24">
        <v>0</v>
      </c>
      <c r="V47" s="24">
        <v>1</v>
      </c>
      <c r="W47" s="24">
        <v>0</v>
      </c>
      <c r="X47" s="24">
        <v>0</v>
      </c>
      <c r="Y47" s="24">
        <v>0</v>
      </c>
      <c r="Z47" s="24">
        <v>5</v>
      </c>
      <c r="AA47" s="24">
        <v>0</v>
      </c>
      <c r="AB47" s="24">
        <v>2</v>
      </c>
      <c r="AC47" s="24">
        <v>0</v>
      </c>
      <c r="AD47" s="24">
        <v>1</v>
      </c>
      <c r="AE47" s="24">
        <v>0</v>
      </c>
      <c r="AF47" s="24">
        <v>3</v>
      </c>
      <c r="AG47" s="24">
        <v>2</v>
      </c>
      <c r="AH47" s="24">
        <v>2</v>
      </c>
      <c r="AI47" s="24">
        <v>0</v>
      </c>
      <c r="AJ47" s="24">
        <v>2</v>
      </c>
    </row>
    <row r="48" spans="1:36" ht="15.9" customHeight="1" x14ac:dyDescent="0.35">
      <c r="A48" s="14">
        <v>2022</v>
      </c>
      <c r="B48" s="14">
        <v>43</v>
      </c>
      <c r="C48" s="15">
        <v>44858</v>
      </c>
      <c r="D48" s="20">
        <v>49</v>
      </c>
      <c r="E48" s="24">
        <v>4</v>
      </c>
      <c r="F48" s="24">
        <v>3</v>
      </c>
      <c r="G48" s="24">
        <v>1</v>
      </c>
      <c r="H48" s="24">
        <v>1</v>
      </c>
      <c r="I48" s="24">
        <v>3</v>
      </c>
      <c r="J48" s="24">
        <v>0</v>
      </c>
      <c r="K48" s="24">
        <v>1</v>
      </c>
      <c r="L48" s="24">
        <v>0</v>
      </c>
      <c r="M48" s="24">
        <v>1</v>
      </c>
      <c r="N48" s="24">
        <v>1</v>
      </c>
      <c r="O48" s="24">
        <v>0</v>
      </c>
      <c r="P48" s="24">
        <v>1</v>
      </c>
      <c r="Q48" s="24">
        <v>3</v>
      </c>
      <c r="R48" s="24">
        <v>7</v>
      </c>
      <c r="S48" s="24">
        <v>6</v>
      </c>
      <c r="T48" s="24">
        <v>0</v>
      </c>
      <c r="U48" s="24">
        <v>0</v>
      </c>
      <c r="V48" s="24">
        <v>1</v>
      </c>
      <c r="W48" s="24">
        <v>0</v>
      </c>
      <c r="X48" s="24">
        <v>0</v>
      </c>
      <c r="Y48" s="24">
        <v>1</v>
      </c>
      <c r="Z48" s="24">
        <v>3</v>
      </c>
      <c r="AA48" s="24">
        <v>0</v>
      </c>
      <c r="AB48" s="24">
        <v>1</v>
      </c>
      <c r="AC48" s="24">
        <v>0</v>
      </c>
      <c r="AD48" s="24">
        <v>3</v>
      </c>
      <c r="AE48" s="24">
        <v>0</v>
      </c>
      <c r="AF48" s="24">
        <v>2</v>
      </c>
      <c r="AG48" s="24">
        <v>4</v>
      </c>
      <c r="AH48" s="24">
        <v>0</v>
      </c>
      <c r="AI48" s="24">
        <v>1</v>
      </c>
      <c r="AJ48" s="24">
        <v>1</v>
      </c>
    </row>
    <row r="49" spans="1:36" ht="15.9" customHeight="1" x14ac:dyDescent="0.35">
      <c r="A49" s="14">
        <v>2022</v>
      </c>
      <c r="B49" s="14">
        <v>44</v>
      </c>
      <c r="C49" s="15">
        <v>44865</v>
      </c>
      <c r="D49" s="20">
        <v>47</v>
      </c>
      <c r="E49" s="24">
        <v>3</v>
      </c>
      <c r="F49" s="24">
        <v>2</v>
      </c>
      <c r="G49" s="24">
        <v>1</v>
      </c>
      <c r="H49" s="24">
        <v>1</v>
      </c>
      <c r="I49" s="24">
        <v>0</v>
      </c>
      <c r="J49" s="24">
        <v>1</v>
      </c>
      <c r="K49" s="24">
        <v>2</v>
      </c>
      <c r="L49" s="24">
        <v>3</v>
      </c>
      <c r="M49" s="24">
        <v>2</v>
      </c>
      <c r="N49" s="24">
        <v>1</v>
      </c>
      <c r="O49" s="24">
        <v>0</v>
      </c>
      <c r="P49" s="24">
        <v>1</v>
      </c>
      <c r="Q49" s="24">
        <v>2</v>
      </c>
      <c r="R49" s="24">
        <v>5</v>
      </c>
      <c r="S49" s="24">
        <v>7</v>
      </c>
      <c r="T49" s="24">
        <v>1</v>
      </c>
      <c r="U49" s="24">
        <v>0</v>
      </c>
      <c r="V49" s="24">
        <v>0</v>
      </c>
      <c r="W49" s="24">
        <v>0</v>
      </c>
      <c r="X49" s="24">
        <v>1</v>
      </c>
      <c r="Y49" s="24">
        <v>0</v>
      </c>
      <c r="Z49" s="24">
        <v>5</v>
      </c>
      <c r="AA49" s="24">
        <v>0</v>
      </c>
      <c r="AB49" s="24">
        <v>2</v>
      </c>
      <c r="AC49" s="24">
        <v>0</v>
      </c>
      <c r="AD49" s="24">
        <v>1</v>
      </c>
      <c r="AE49" s="24">
        <v>0</v>
      </c>
      <c r="AF49" s="24">
        <v>0</v>
      </c>
      <c r="AG49" s="24">
        <v>4</v>
      </c>
      <c r="AH49" s="24">
        <v>0</v>
      </c>
      <c r="AI49" s="24">
        <v>1</v>
      </c>
      <c r="AJ49" s="24">
        <v>1</v>
      </c>
    </row>
    <row r="50" spans="1:36" ht="15.9" customHeight="1" x14ac:dyDescent="0.35">
      <c r="A50" s="14">
        <v>2022</v>
      </c>
      <c r="B50" s="14">
        <v>45</v>
      </c>
      <c r="C50" s="15">
        <v>44872</v>
      </c>
      <c r="D50" s="20">
        <v>48</v>
      </c>
      <c r="E50" s="24">
        <v>7</v>
      </c>
      <c r="F50" s="24">
        <v>0</v>
      </c>
      <c r="G50" s="24">
        <v>1</v>
      </c>
      <c r="H50" s="24">
        <v>1</v>
      </c>
      <c r="I50" s="24">
        <v>2</v>
      </c>
      <c r="J50" s="24">
        <v>0</v>
      </c>
      <c r="K50" s="24">
        <v>2</v>
      </c>
      <c r="L50" s="24">
        <v>1</v>
      </c>
      <c r="M50" s="24">
        <v>0</v>
      </c>
      <c r="N50" s="24">
        <v>0</v>
      </c>
      <c r="O50" s="24">
        <v>1</v>
      </c>
      <c r="P50" s="24">
        <v>0</v>
      </c>
      <c r="Q50" s="24">
        <v>2</v>
      </c>
      <c r="R50" s="24">
        <v>8</v>
      </c>
      <c r="S50" s="24">
        <v>2</v>
      </c>
      <c r="T50" s="24">
        <v>4</v>
      </c>
      <c r="U50" s="24">
        <v>1</v>
      </c>
      <c r="V50" s="24">
        <v>0</v>
      </c>
      <c r="W50" s="24">
        <v>0</v>
      </c>
      <c r="X50" s="24">
        <v>0</v>
      </c>
      <c r="Y50" s="24">
        <v>0</v>
      </c>
      <c r="Z50" s="24">
        <v>3</v>
      </c>
      <c r="AA50" s="24">
        <v>0</v>
      </c>
      <c r="AB50" s="24">
        <v>1</v>
      </c>
      <c r="AC50" s="24">
        <v>2</v>
      </c>
      <c r="AD50" s="24">
        <v>0</v>
      </c>
      <c r="AE50" s="24">
        <v>0</v>
      </c>
      <c r="AF50" s="24">
        <v>2</v>
      </c>
      <c r="AG50" s="24">
        <v>5</v>
      </c>
      <c r="AH50" s="24">
        <v>1</v>
      </c>
      <c r="AI50" s="24">
        <v>0</v>
      </c>
      <c r="AJ50" s="24">
        <v>2</v>
      </c>
    </row>
    <row r="51" spans="1:36" ht="15.9" customHeight="1" x14ac:dyDescent="0.35">
      <c r="A51" s="14">
        <v>2022</v>
      </c>
      <c r="B51" s="14">
        <v>46</v>
      </c>
      <c r="C51" s="15">
        <v>44879</v>
      </c>
      <c r="D51" s="20">
        <v>42</v>
      </c>
      <c r="E51" s="24">
        <v>2</v>
      </c>
      <c r="F51" s="24">
        <v>0</v>
      </c>
      <c r="G51" s="24">
        <v>2</v>
      </c>
      <c r="H51" s="24">
        <v>0</v>
      </c>
      <c r="I51" s="24">
        <v>5</v>
      </c>
      <c r="J51" s="24">
        <v>1</v>
      </c>
      <c r="K51" s="24">
        <v>1</v>
      </c>
      <c r="L51" s="24">
        <v>1</v>
      </c>
      <c r="M51" s="24">
        <v>1</v>
      </c>
      <c r="N51" s="24">
        <v>0</v>
      </c>
      <c r="O51" s="24">
        <v>0</v>
      </c>
      <c r="P51" s="24">
        <v>0</v>
      </c>
      <c r="Q51" s="24">
        <v>1</v>
      </c>
      <c r="R51" s="24">
        <v>4</v>
      </c>
      <c r="S51" s="24">
        <v>5</v>
      </c>
      <c r="T51" s="24">
        <v>4</v>
      </c>
      <c r="U51" s="24">
        <v>0</v>
      </c>
      <c r="V51" s="24">
        <v>0</v>
      </c>
      <c r="W51" s="24">
        <v>0</v>
      </c>
      <c r="X51" s="24">
        <v>0</v>
      </c>
      <c r="Y51" s="24">
        <v>3</v>
      </c>
      <c r="Z51" s="24">
        <v>1</v>
      </c>
      <c r="AA51" s="24">
        <v>0</v>
      </c>
      <c r="AB51" s="24">
        <v>1</v>
      </c>
      <c r="AC51" s="24">
        <v>1</v>
      </c>
      <c r="AD51" s="24">
        <v>2</v>
      </c>
      <c r="AE51" s="24">
        <v>0</v>
      </c>
      <c r="AF51" s="24">
        <v>2</v>
      </c>
      <c r="AG51" s="24">
        <v>5</v>
      </c>
      <c r="AH51" s="24">
        <v>0</v>
      </c>
      <c r="AI51" s="24">
        <v>0</v>
      </c>
      <c r="AJ51" s="24">
        <v>0</v>
      </c>
    </row>
    <row r="52" spans="1:36" ht="15.9" customHeight="1" x14ac:dyDescent="0.35">
      <c r="A52" s="14">
        <v>2022</v>
      </c>
      <c r="B52" s="14">
        <v>47</v>
      </c>
      <c r="C52" s="15">
        <v>44886</v>
      </c>
      <c r="D52" s="20">
        <v>40</v>
      </c>
      <c r="E52" s="24">
        <v>1</v>
      </c>
      <c r="F52" s="24">
        <v>4</v>
      </c>
      <c r="G52" s="24">
        <v>0</v>
      </c>
      <c r="H52" s="24">
        <v>0</v>
      </c>
      <c r="I52" s="24">
        <v>3</v>
      </c>
      <c r="J52" s="24">
        <v>1</v>
      </c>
      <c r="K52" s="24">
        <v>0</v>
      </c>
      <c r="L52" s="24">
        <v>0</v>
      </c>
      <c r="M52" s="24">
        <v>3</v>
      </c>
      <c r="N52" s="24">
        <v>2</v>
      </c>
      <c r="O52" s="24">
        <v>1</v>
      </c>
      <c r="P52" s="24">
        <v>1</v>
      </c>
      <c r="Q52" s="24">
        <v>1</v>
      </c>
      <c r="R52" s="24">
        <v>6</v>
      </c>
      <c r="S52" s="24">
        <v>3</v>
      </c>
      <c r="T52" s="24">
        <v>2</v>
      </c>
      <c r="U52" s="24">
        <v>0</v>
      </c>
      <c r="V52" s="24">
        <v>0</v>
      </c>
      <c r="W52" s="24">
        <v>0</v>
      </c>
      <c r="X52" s="24">
        <v>0</v>
      </c>
      <c r="Y52" s="24">
        <v>2</v>
      </c>
      <c r="Z52" s="24">
        <v>5</v>
      </c>
      <c r="AA52" s="24">
        <v>0</v>
      </c>
      <c r="AB52" s="24">
        <v>2</v>
      </c>
      <c r="AC52" s="24">
        <v>0</v>
      </c>
      <c r="AD52" s="24">
        <v>0</v>
      </c>
      <c r="AE52" s="24">
        <v>0</v>
      </c>
      <c r="AF52" s="24">
        <v>1</v>
      </c>
      <c r="AG52" s="24">
        <v>1</v>
      </c>
      <c r="AH52" s="24">
        <v>0</v>
      </c>
      <c r="AI52" s="24">
        <v>0</v>
      </c>
      <c r="AJ52" s="24">
        <v>1</v>
      </c>
    </row>
    <row r="53" spans="1:36" ht="15.9" customHeight="1" x14ac:dyDescent="0.35">
      <c r="A53" s="14">
        <v>2022</v>
      </c>
      <c r="B53" s="14">
        <v>48</v>
      </c>
      <c r="C53" s="15">
        <v>44893</v>
      </c>
      <c r="D53" s="20">
        <v>44</v>
      </c>
      <c r="E53" s="24">
        <v>2</v>
      </c>
      <c r="F53" s="24">
        <v>2</v>
      </c>
      <c r="G53" s="24">
        <v>0</v>
      </c>
      <c r="H53" s="24">
        <v>0</v>
      </c>
      <c r="I53" s="24">
        <v>3</v>
      </c>
      <c r="J53" s="24">
        <v>0</v>
      </c>
      <c r="K53" s="24">
        <v>2</v>
      </c>
      <c r="L53" s="24">
        <v>0</v>
      </c>
      <c r="M53" s="24">
        <v>1</v>
      </c>
      <c r="N53" s="24">
        <v>2</v>
      </c>
      <c r="O53" s="24">
        <v>1</v>
      </c>
      <c r="P53" s="24">
        <v>0</v>
      </c>
      <c r="Q53" s="24">
        <v>1</v>
      </c>
      <c r="R53" s="24">
        <v>6</v>
      </c>
      <c r="S53" s="24">
        <v>4</v>
      </c>
      <c r="T53" s="24">
        <v>0</v>
      </c>
      <c r="U53" s="24">
        <v>1</v>
      </c>
      <c r="V53" s="24">
        <v>2</v>
      </c>
      <c r="W53" s="24">
        <v>0</v>
      </c>
      <c r="X53" s="24">
        <v>0</v>
      </c>
      <c r="Y53" s="24">
        <v>1</v>
      </c>
      <c r="Z53" s="24">
        <v>6</v>
      </c>
      <c r="AA53" s="24">
        <v>1</v>
      </c>
      <c r="AB53" s="24">
        <v>0</v>
      </c>
      <c r="AC53" s="24">
        <v>1</v>
      </c>
      <c r="AD53" s="24">
        <v>2</v>
      </c>
      <c r="AE53" s="24">
        <v>0</v>
      </c>
      <c r="AF53" s="24">
        <v>0</v>
      </c>
      <c r="AG53" s="24">
        <v>4</v>
      </c>
      <c r="AH53" s="24">
        <v>1</v>
      </c>
      <c r="AI53" s="24">
        <v>0</v>
      </c>
      <c r="AJ53" s="24">
        <v>1</v>
      </c>
    </row>
    <row r="54" spans="1:36" ht="15.9" customHeight="1" x14ac:dyDescent="0.35">
      <c r="A54" s="14">
        <v>2022</v>
      </c>
      <c r="B54" s="14">
        <v>49</v>
      </c>
      <c r="C54" s="15">
        <v>44900</v>
      </c>
      <c r="D54" s="20">
        <v>42</v>
      </c>
      <c r="E54" s="24">
        <v>1</v>
      </c>
      <c r="F54" s="24">
        <v>0</v>
      </c>
      <c r="G54" s="24">
        <v>1</v>
      </c>
      <c r="H54" s="24">
        <v>2</v>
      </c>
      <c r="I54" s="24">
        <v>5</v>
      </c>
      <c r="J54" s="24">
        <v>1</v>
      </c>
      <c r="K54" s="24">
        <v>0</v>
      </c>
      <c r="L54" s="24">
        <v>3</v>
      </c>
      <c r="M54" s="24">
        <v>2</v>
      </c>
      <c r="N54" s="24">
        <v>3</v>
      </c>
      <c r="O54" s="24">
        <v>0</v>
      </c>
      <c r="P54" s="24">
        <v>2</v>
      </c>
      <c r="Q54" s="24">
        <v>0</v>
      </c>
      <c r="R54" s="24">
        <v>1</v>
      </c>
      <c r="S54" s="24">
        <v>3</v>
      </c>
      <c r="T54" s="24">
        <v>3</v>
      </c>
      <c r="U54" s="24">
        <v>0</v>
      </c>
      <c r="V54" s="24">
        <v>1</v>
      </c>
      <c r="W54" s="24">
        <v>0</v>
      </c>
      <c r="X54" s="24">
        <v>0</v>
      </c>
      <c r="Y54" s="24">
        <v>1</v>
      </c>
      <c r="Z54" s="24">
        <v>3</v>
      </c>
      <c r="AA54" s="24">
        <v>1</v>
      </c>
      <c r="AB54" s="24">
        <v>1</v>
      </c>
      <c r="AC54" s="24">
        <v>1</v>
      </c>
      <c r="AD54" s="24">
        <v>0</v>
      </c>
      <c r="AE54" s="24">
        <v>0</v>
      </c>
      <c r="AF54" s="24">
        <v>1</v>
      </c>
      <c r="AG54" s="24">
        <v>3</v>
      </c>
      <c r="AH54" s="24">
        <v>1</v>
      </c>
      <c r="AI54" s="24">
        <v>2</v>
      </c>
      <c r="AJ54" s="24">
        <v>0</v>
      </c>
    </row>
    <row r="55" spans="1:36" ht="15.9" customHeight="1" x14ac:dyDescent="0.35">
      <c r="A55" s="14">
        <v>2022</v>
      </c>
      <c r="B55" s="14">
        <v>50</v>
      </c>
      <c r="C55" s="15">
        <v>44907</v>
      </c>
      <c r="D55" s="20">
        <v>39</v>
      </c>
      <c r="E55" s="24">
        <v>1</v>
      </c>
      <c r="F55" s="24">
        <v>1</v>
      </c>
      <c r="G55" s="24">
        <v>1</v>
      </c>
      <c r="H55" s="24">
        <v>0</v>
      </c>
      <c r="I55" s="24">
        <v>2</v>
      </c>
      <c r="J55" s="24">
        <v>0</v>
      </c>
      <c r="K55" s="24">
        <v>0</v>
      </c>
      <c r="L55" s="24">
        <v>0</v>
      </c>
      <c r="M55" s="24">
        <v>1</v>
      </c>
      <c r="N55" s="24">
        <v>0</v>
      </c>
      <c r="O55" s="24">
        <v>2</v>
      </c>
      <c r="P55" s="24">
        <v>0</v>
      </c>
      <c r="Q55" s="24">
        <v>1</v>
      </c>
      <c r="R55" s="24">
        <v>7</v>
      </c>
      <c r="S55" s="24">
        <v>5</v>
      </c>
      <c r="T55" s="24">
        <v>1</v>
      </c>
      <c r="U55" s="24">
        <v>0</v>
      </c>
      <c r="V55" s="24">
        <v>1</v>
      </c>
      <c r="W55" s="24">
        <v>0</v>
      </c>
      <c r="X55" s="24">
        <v>0</v>
      </c>
      <c r="Y55" s="24">
        <v>1</v>
      </c>
      <c r="Z55" s="24">
        <v>3</v>
      </c>
      <c r="AA55" s="24">
        <v>1</v>
      </c>
      <c r="AB55" s="24">
        <v>2</v>
      </c>
      <c r="AC55" s="24">
        <v>2</v>
      </c>
      <c r="AD55" s="24">
        <v>0</v>
      </c>
      <c r="AE55" s="24">
        <v>0</v>
      </c>
      <c r="AF55" s="24">
        <v>0</v>
      </c>
      <c r="AG55" s="24">
        <v>3</v>
      </c>
      <c r="AH55" s="24">
        <v>0</v>
      </c>
      <c r="AI55" s="24">
        <v>3</v>
      </c>
      <c r="AJ55" s="24">
        <v>1</v>
      </c>
    </row>
    <row r="56" spans="1:36" ht="15.9" customHeight="1" x14ac:dyDescent="0.35">
      <c r="A56" s="14">
        <v>2022</v>
      </c>
      <c r="B56" s="14">
        <v>51</v>
      </c>
      <c r="C56" s="15">
        <v>44914</v>
      </c>
      <c r="D56" s="20">
        <v>65</v>
      </c>
      <c r="E56" s="24">
        <v>2</v>
      </c>
      <c r="F56" s="24">
        <v>2</v>
      </c>
      <c r="G56" s="24">
        <v>2</v>
      </c>
      <c r="H56" s="24">
        <v>0</v>
      </c>
      <c r="I56" s="24">
        <v>3</v>
      </c>
      <c r="J56" s="24">
        <v>0</v>
      </c>
      <c r="K56" s="24">
        <v>6</v>
      </c>
      <c r="L56" s="24">
        <v>1</v>
      </c>
      <c r="M56" s="24">
        <v>1</v>
      </c>
      <c r="N56" s="24">
        <v>3</v>
      </c>
      <c r="O56" s="24">
        <v>1</v>
      </c>
      <c r="P56" s="24">
        <v>1</v>
      </c>
      <c r="Q56" s="24">
        <v>1</v>
      </c>
      <c r="R56" s="24">
        <v>3</v>
      </c>
      <c r="S56" s="24">
        <v>8</v>
      </c>
      <c r="T56" s="24">
        <v>4</v>
      </c>
      <c r="U56" s="24">
        <v>0</v>
      </c>
      <c r="V56" s="24">
        <v>1</v>
      </c>
      <c r="W56" s="24">
        <v>0</v>
      </c>
      <c r="X56" s="24">
        <v>0</v>
      </c>
      <c r="Y56" s="24">
        <v>0</v>
      </c>
      <c r="Z56" s="24">
        <v>4</v>
      </c>
      <c r="AA56" s="24">
        <v>0</v>
      </c>
      <c r="AB56" s="24">
        <v>3</v>
      </c>
      <c r="AC56" s="24">
        <v>5</v>
      </c>
      <c r="AD56" s="24">
        <v>2</v>
      </c>
      <c r="AE56" s="24">
        <v>1</v>
      </c>
      <c r="AF56" s="24">
        <v>3</v>
      </c>
      <c r="AG56" s="24">
        <v>4</v>
      </c>
      <c r="AH56" s="24">
        <v>1</v>
      </c>
      <c r="AI56" s="24">
        <v>1</v>
      </c>
      <c r="AJ56" s="24">
        <v>2</v>
      </c>
    </row>
    <row r="57" spans="1:36" ht="15.9" customHeight="1" x14ac:dyDescent="0.35">
      <c r="A57" s="14">
        <v>2022</v>
      </c>
      <c r="B57" s="14">
        <v>52</v>
      </c>
      <c r="C57" s="15">
        <v>44921</v>
      </c>
      <c r="D57" s="20">
        <v>69</v>
      </c>
      <c r="E57" s="24">
        <v>3</v>
      </c>
      <c r="F57" s="24">
        <v>2</v>
      </c>
      <c r="G57" s="24">
        <v>1</v>
      </c>
      <c r="H57" s="24">
        <v>2</v>
      </c>
      <c r="I57" s="24">
        <v>6</v>
      </c>
      <c r="J57" s="24">
        <v>0</v>
      </c>
      <c r="K57" s="24">
        <v>2</v>
      </c>
      <c r="L57" s="24">
        <v>3</v>
      </c>
      <c r="M57" s="24">
        <v>2</v>
      </c>
      <c r="N57" s="24">
        <v>4</v>
      </c>
      <c r="O57" s="24">
        <v>0</v>
      </c>
      <c r="P57" s="24">
        <v>1</v>
      </c>
      <c r="Q57" s="24">
        <v>4</v>
      </c>
      <c r="R57" s="24">
        <v>2</v>
      </c>
      <c r="S57" s="24">
        <v>6</v>
      </c>
      <c r="T57" s="24">
        <v>0</v>
      </c>
      <c r="U57" s="24">
        <v>0</v>
      </c>
      <c r="V57" s="24">
        <v>1</v>
      </c>
      <c r="W57" s="24">
        <v>0</v>
      </c>
      <c r="X57" s="24">
        <v>0</v>
      </c>
      <c r="Y57" s="24">
        <v>2</v>
      </c>
      <c r="Z57" s="24">
        <v>5</v>
      </c>
      <c r="AA57" s="24">
        <v>0</v>
      </c>
      <c r="AB57" s="24">
        <v>3</v>
      </c>
      <c r="AC57" s="24">
        <v>2</v>
      </c>
      <c r="AD57" s="24">
        <v>4</v>
      </c>
      <c r="AE57" s="24">
        <v>0</v>
      </c>
      <c r="AF57" s="24">
        <v>3</v>
      </c>
      <c r="AG57" s="24">
        <v>7</v>
      </c>
      <c r="AH57" s="24">
        <v>2</v>
      </c>
      <c r="AI57" s="24">
        <v>2</v>
      </c>
      <c r="AJ57" s="24">
        <v>0</v>
      </c>
    </row>
  </sheetData>
  <hyperlinks>
    <hyperlink ref="A4" location="Contents!A1" display="Back to table of contents" xr:uid="{00000000-0004-0000-05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68"/>
  <sheetViews>
    <sheetView zoomScaleNormal="100" workbookViewId="0"/>
  </sheetViews>
  <sheetFormatPr defaultColWidth="9.08984375" defaultRowHeight="15.5" x14ac:dyDescent="0.35"/>
  <cols>
    <col min="1" max="3" width="15.6328125" style="5" customWidth="1"/>
    <col min="4" max="11" width="9.6328125" style="5" customWidth="1"/>
    <col min="12" max="22" width="9.08984375" style="5"/>
    <col min="23" max="16384" width="9.08984375" style="11"/>
  </cols>
  <sheetData>
    <row r="1" spans="1:22" s="5" customFormat="1" x14ac:dyDescent="0.35">
      <c r="A1" s="4" t="s">
        <v>165</v>
      </c>
    </row>
    <row r="2" spans="1:22" s="5" customFormat="1" x14ac:dyDescent="0.35">
      <c r="A2" s="6" t="s">
        <v>58</v>
      </c>
    </row>
    <row r="3" spans="1:22" s="5" customFormat="1" x14ac:dyDescent="0.35">
      <c r="A3" s="6" t="s">
        <v>59</v>
      </c>
    </row>
    <row r="4" spans="1:22" s="5" customFormat="1" ht="30" customHeight="1" x14ac:dyDescent="0.35">
      <c r="A4" s="7" t="s">
        <v>53</v>
      </c>
    </row>
    <row r="5" spans="1:22" ht="42" customHeight="1" x14ac:dyDescent="0.35">
      <c r="A5" s="21" t="s">
        <v>172</v>
      </c>
      <c r="B5" s="22"/>
      <c r="E5" s="23"/>
      <c r="F5" s="23"/>
    </row>
    <row r="6" spans="1:22" ht="31.5" thickBot="1" x14ac:dyDescent="0.4">
      <c r="A6" s="12" t="s">
        <v>62</v>
      </c>
      <c r="B6" s="13" t="s">
        <v>57</v>
      </c>
      <c r="C6" s="13" t="s">
        <v>84</v>
      </c>
      <c r="D6" s="9" t="s">
        <v>60</v>
      </c>
      <c r="E6" s="10" t="s">
        <v>61</v>
      </c>
      <c r="F6" s="10" t="s">
        <v>63</v>
      </c>
      <c r="G6" s="10" t="s">
        <v>64</v>
      </c>
      <c r="H6" s="10" t="s">
        <v>126</v>
      </c>
      <c r="I6" s="10" t="s">
        <v>65</v>
      </c>
      <c r="J6" s="10" t="s">
        <v>66</v>
      </c>
      <c r="K6" s="8" t="s">
        <v>67</v>
      </c>
      <c r="L6" s="11"/>
      <c r="M6" s="11"/>
      <c r="N6" s="11"/>
      <c r="O6" s="11"/>
      <c r="P6" s="11"/>
      <c r="Q6" s="11"/>
      <c r="R6" s="11"/>
      <c r="S6" s="11"/>
      <c r="T6" s="11"/>
      <c r="U6" s="11"/>
      <c r="V6" s="11"/>
    </row>
    <row r="7" spans="1:22" ht="30" customHeight="1" x14ac:dyDescent="0.35">
      <c r="A7" s="14">
        <v>2022</v>
      </c>
      <c r="B7" s="14">
        <v>1</v>
      </c>
      <c r="C7" s="15">
        <v>44564</v>
      </c>
      <c r="D7" s="16">
        <v>1231</v>
      </c>
      <c r="E7" s="1">
        <v>4</v>
      </c>
      <c r="F7" s="1">
        <v>2</v>
      </c>
      <c r="G7" s="1">
        <v>32</v>
      </c>
      <c r="H7" s="1">
        <v>164</v>
      </c>
      <c r="I7" s="1">
        <v>223</v>
      </c>
      <c r="J7" s="1">
        <v>377</v>
      </c>
      <c r="K7" s="1">
        <v>429</v>
      </c>
      <c r="L7" s="11"/>
      <c r="M7" s="11"/>
      <c r="N7" s="11"/>
      <c r="O7" s="11"/>
      <c r="P7" s="11"/>
      <c r="Q7" s="11"/>
      <c r="R7" s="11"/>
      <c r="S7" s="11"/>
      <c r="T7" s="11"/>
      <c r="U7" s="11"/>
      <c r="V7" s="11"/>
    </row>
    <row r="8" spans="1:22" ht="15.9" customHeight="1" x14ac:dyDescent="0.35">
      <c r="A8" s="14">
        <v>2022</v>
      </c>
      <c r="B8" s="14">
        <v>2</v>
      </c>
      <c r="C8" s="15">
        <v>44571</v>
      </c>
      <c r="D8" s="3">
        <v>1517</v>
      </c>
      <c r="E8" s="2">
        <v>2</v>
      </c>
      <c r="F8" s="2">
        <v>2</v>
      </c>
      <c r="G8" s="2">
        <v>56</v>
      </c>
      <c r="H8" s="2">
        <v>239</v>
      </c>
      <c r="I8" s="2">
        <v>293</v>
      </c>
      <c r="J8" s="2">
        <v>409</v>
      </c>
      <c r="K8" s="2">
        <v>516</v>
      </c>
      <c r="L8" s="11"/>
      <c r="M8" s="11"/>
      <c r="N8" s="11"/>
      <c r="O8" s="11"/>
      <c r="P8" s="11"/>
      <c r="Q8" s="11"/>
      <c r="R8" s="11"/>
      <c r="S8" s="11"/>
      <c r="T8" s="11"/>
      <c r="U8" s="11"/>
      <c r="V8" s="11"/>
    </row>
    <row r="9" spans="1:22" ht="15.9" customHeight="1" x14ac:dyDescent="0.35">
      <c r="A9" s="14">
        <v>2022</v>
      </c>
      <c r="B9" s="14">
        <v>3</v>
      </c>
      <c r="C9" s="15">
        <v>44578</v>
      </c>
      <c r="D9" s="3">
        <v>1347</v>
      </c>
      <c r="E9" s="2">
        <v>3</v>
      </c>
      <c r="F9" s="2">
        <v>0</v>
      </c>
      <c r="G9" s="2">
        <v>56</v>
      </c>
      <c r="H9" s="2">
        <v>208</v>
      </c>
      <c r="I9" s="2">
        <v>237</v>
      </c>
      <c r="J9" s="2">
        <v>373</v>
      </c>
      <c r="K9" s="2">
        <v>470</v>
      </c>
      <c r="L9" s="11"/>
      <c r="M9" s="11"/>
      <c r="N9" s="11"/>
      <c r="O9" s="11"/>
      <c r="P9" s="11"/>
      <c r="Q9" s="11"/>
      <c r="R9" s="11"/>
      <c r="S9" s="11"/>
      <c r="T9" s="11"/>
      <c r="U9" s="11"/>
      <c r="V9" s="11"/>
    </row>
    <row r="10" spans="1:22" ht="15.9" customHeight="1" x14ac:dyDescent="0.35">
      <c r="A10" s="14">
        <v>2022</v>
      </c>
      <c r="B10" s="14">
        <v>4</v>
      </c>
      <c r="C10" s="15">
        <v>44585</v>
      </c>
      <c r="D10" s="3">
        <v>1261</v>
      </c>
      <c r="E10" s="2">
        <v>1</v>
      </c>
      <c r="F10" s="2">
        <v>3</v>
      </c>
      <c r="G10" s="2">
        <v>54</v>
      </c>
      <c r="H10" s="2">
        <v>192</v>
      </c>
      <c r="I10" s="2">
        <v>226</v>
      </c>
      <c r="J10" s="2">
        <v>376</v>
      </c>
      <c r="K10" s="2">
        <v>409</v>
      </c>
      <c r="L10" s="11"/>
      <c r="M10" s="11"/>
      <c r="N10" s="11"/>
      <c r="O10" s="11"/>
      <c r="P10" s="11"/>
      <c r="Q10" s="11"/>
      <c r="R10" s="11"/>
      <c r="S10" s="11"/>
      <c r="T10" s="11"/>
      <c r="U10" s="11"/>
      <c r="V10" s="11"/>
    </row>
    <row r="11" spans="1:22" ht="15.9" customHeight="1" x14ac:dyDescent="0.35">
      <c r="A11" s="14">
        <v>2022</v>
      </c>
      <c r="B11" s="14">
        <v>5</v>
      </c>
      <c r="C11" s="15">
        <v>44592</v>
      </c>
      <c r="D11" s="3">
        <v>1260</v>
      </c>
      <c r="E11" s="2">
        <v>1</v>
      </c>
      <c r="F11" s="2">
        <v>0</v>
      </c>
      <c r="G11" s="2">
        <v>36</v>
      </c>
      <c r="H11" s="2">
        <v>175</v>
      </c>
      <c r="I11" s="2">
        <v>231</v>
      </c>
      <c r="J11" s="2">
        <v>407</v>
      </c>
      <c r="K11" s="2">
        <v>410</v>
      </c>
      <c r="L11" s="11"/>
      <c r="M11" s="11"/>
      <c r="N11" s="11"/>
      <c r="O11" s="11"/>
      <c r="P11" s="11"/>
      <c r="Q11" s="11"/>
      <c r="R11" s="11"/>
      <c r="S11" s="11"/>
      <c r="T11" s="11"/>
      <c r="U11" s="11"/>
      <c r="V11" s="11"/>
    </row>
    <row r="12" spans="1:22" ht="15.9" customHeight="1" x14ac:dyDescent="0.35">
      <c r="A12" s="14">
        <v>2022</v>
      </c>
      <c r="B12" s="14">
        <v>6</v>
      </c>
      <c r="C12" s="15">
        <v>44599</v>
      </c>
      <c r="D12" s="3">
        <v>1238</v>
      </c>
      <c r="E12" s="2">
        <v>3</v>
      </c>
      <c r="F12" s="2">
        <v>1</v>
      </c>
      <c r="G12" s="2">
        <v>42</v>
      </c>
      <c r="H12" s="2">
        <v>184</v>
      </c>
      <c r="I12" s="2">
        <v>261</v>
      </c>
      <c r="J12" s="2">
        <v>353</v>
      </c>
      <c r="K12" s="2">
        <v>394</v>
      </c>
      <c r="L12" s="11"/>
      <c r="M12" s="11"/>
      <c r="N12" s="11"/>
      <c r="O12" s="11"/>
      <c r="P12" s="11"/>
      <c r="Q12" s="11"/>
      <c r="R12" s="11"/>
      <c r="S12" s="11"/>
      <c r="T12" s="11"/>
      <c r="U12" s="11"/>
      <c r="V12" s="11"/>
    </row>
    <row r="13" spans="1:22" ht="15.9" customHeight="1" x14ac:dyDescent="0.35">
      <c r="A13" s="14">
        <v>2022</v>
      </c>
      <c r="B13" s="14">
        <v>7</v>
      </c>
      <c r="C13" s="15">
        <v>44606</v>
      </c>
      <c r="D13" s="3">
        <v>1158</v>
      </c>
      <c r="E13" s="2">
        <v>1</v>
      </c>
      <c r="F13" s="2">
        <v>2</v>
      </c>
      <c r="G13" s="2">
        <v>44</v>
      </c>
      <c r="H13" s="2">
        <v>176</v>
      </c>
      <c r="I13" s="2">
        <v>213</v>
      </c>
      <c r="J13" s="2">
        <v>346</v>
      </c>
      <c r="K13" s="2">
        <v>376</v>
      </c>
      <c r="L13" s="11"/>
      <c r="M13" s="11"/>
      <c r="N13" s="11"/>
      <c r="O13" s="11"/>
      <c r="P13" s="11"/>
      <c r="Q13" s="11"/>
      <c r="R13" s="11"/>
      <c r="S13" s="11"/>
      <c r="T13" s="11"/>
      <c r="U13" s="11"/>
      <c r="V13" s="11"/>
    </row>
    <row r="14" spans="1:22" ht="15.9" customHeight="1" x14ac:dyDescent="0.35">
      <c r="A14" s="14">
        <v>2022</v>
      </c>
      <c r="B14" s="14">
        <v>8</v>
      </c>
      <c r="C14" s="15">
        <v>44613</v>
      </c>
      <c r="D14" s="3">
        <v>1190</v>
      </c>
      <c r="E14" s="2">
        <v>3</v>
      </c>
      <c r="F14" s="2">
        <v>0</v>
      </c>
      <c r="G14" s="2">
        <v>35</v>
      </c>
      <c r="H14" s="2">
        <v>185</v>
      </c>
      <c r="I14" s="2">
        <v>232</v>
      </c>
      <c r="J14" s="2">
        <v>352</v>
      </c>
      <c r="K14" s="2">
        <v>383</v>
      </c>
      <c r="L14" s="11"/>
      <c r="M14" s="11"/>
      <c r="N14" s="11"/>
      <c r="O14" s="11"/>
      <c r="P14" s="11"/>
      <c r="Q14" s="11"/>
      <c r="R14" s="11"/>
      <c r="S14" s="11"/>
      <c r="T14" s="11"/>
      <c r="U14" s="11"/>
      <c r="V14" s="11"/>
    </row>
    <row r="15" spans="1:22" ht="15.9" customHeight="1" x14ac:dyDescent="0.35">
      <c r="A15" s="14">
        <v>2022</v>
      </c>
      <c r="B15" s="14">
        <v>9</v>
      </c>
      <c r="C15" s="15">
        <v>44620</v>
      </c>
      <c r="D15" s="3">
        <v>1192</v>
      </c>
      <c r="E15" s="2">
        <v>3</v>
      </c>
      <c r="F15" s="2">
        <v>2</v>
      </c>
      <c r="G15" s="2">
        <v>47</v>
      </c>
      <c r="H15" s="2">
        <v>174</v>
      </c>
      <c r="I15" s="2">
        <v>218</v>
      </c>
      <c r="J15" s="2">
        <v>341</v>
      </c>
      <c r="K15" s="2">
        <v>407</v>
      </c>
      <c r="L15" s="11"/>
      <c r="M15" s="11"/>
      <c r="N15" s="11"/>
      <c r="O15" s="11"/>
      <c r="P15" s="11"/>
      <c r="Q15" s="11"/>
      <c r="R15" s="11"/>
      <c r="S15" s="11"/>
      <c r="T15" s="11"/>
      <c r="U15" s="11"/>
      <c r="V15" s="11"/>
    </row>
    <row r="16" spans="1:22" ht="15.9" customHeight="1" x14ac:dyDescent="0.35">
      <c r="A16" s="14">
        <v>2022</v>
      </c>
      <c r="B16" s="14">
        <v>10</v>
      </c>
      <c r="C16" s="15">
        <v>44627</v>
      </c>
      <c r="D16" s="3">
        <v>1222</v>
      </c>
      <c r="E16" s="2">
        <v>8</v>
      </c>
      <c r="F16" s="2">
        <v>2</v>
      </c>
      <c r="G16" s="2">
        <v>36</v>
      </c>
      <c r="H16" s="2">
        <v>178</v>
      </c>
      <c r="I16" s="2">
        <v>199</v>
      </c>
      <c r="J16" s="2">
        <v>379</v>
      </c>
      <c r="K16" s="2">
        <v>420</v>
      </c>
      <c r="L16" s="11"/>
      <c r="M16" s="11"/>
      <c r="N16" s="11"/>
      <c r="O16" s="11"/>
      <c r="P16" s="11"/>
      <c r="Q16" s="11"/>
      <c r="R16" s="11"/>
      <c r="S16" s="11"/>
      <c r="T16" s="11"/>
      <c r="U16" s="11"/>
      <c r="V16" s="11"/>
    </row>
    <row r="17" spans="1:22" ht="15.9" customHeight="1" x14ac:dyDescent="0.35">
      <c r="A17" s="14">
        <v>2022</v>
      </c>
      <c r="B17" s="14">
        <v>11</v>
      </c>
      <c r="C17" s="15">
        <v>44634</v>
      </c>
      <c r="D17" s="3">
        <v>1267</v>
      </c>
      <c r="E17" s="2">
        <v>6</v>
      </c>
      <c r="F17" s="2">
        <v>2</v>
      </c>
      <c r="G17" s="2">
        <v>41</v>
      </c>
      <c r="H17" s="2">
        <v>169</v>
      </c>
      <c r="I17" s="2">
        <v>240</v>
      </c>
      <c r="J17" s="2">
        <v>368</v>
      </c>
      <c r="K17" s="2">
        <v>441</v>
      </c>
      <c r="L17" s="11"/>
      <c r="M17" s="11"/>
      <c r="N17" s="11"/>
      <c r="O17" s="11"/>
      <c r="P17" s="11"/>
      <c r="Q17" s="11"/>
      <c r="R17" s="11"/>
      <c r="S17" s="11"/>
      <c r="T17" s="11"/>
      <c r="U17" s="11"/>
      <c r="V17" s="11"/>
    </row>
    <row r="18" spans="1:22" ht="15.9" customHeight="1" x14ac:dyDescent="0.35">
      <c r="A18" s="14">
        <v>2022</v>
      </c>
      <c r="B18" s="14">
        <v>12</v>
      </c>
      <c r="C18" s="15">
        <v>44641</v>
      </c>
      <c r="D18" s="3">
        <v>1248</v>
      </c>
      <c r="E18" s="2">
        <v>5</v>
      </c>
      <c r="F18" s="2">
        <v>1</v>
      </c>
      <c r="G18" s="2">
        <v>39</v>
      </c>
      <c r="H18" s="2">
        <v>161</v>
      </c>
      <c r="I18" s="2">
        <v>207</v>
      </c>
      <c r="J18" s="2">
        <v>383</v>
      </c>
      <c r="K18" s="2">
        <v>452</v>
      </c>
      <c r="L18" s="11"/>
      <c r="M18" s="11"/>
      <c r="N18" s="11"/>
      <c r="O18" s="11"/>
      <c r="P18" s="11"/>
      <c r="Q18" s="11"/>
      <c r="R18" s="11"/>
      <c r="S18" s="11"/>
      <c r="T18" s="11"/>
      <c r="U18" s="11"/>
      <c r="V18" s="11"/>
    </row>
    <row r="19" spans="1:22" ht="15.9" customHeight="1" x14ac:dyDescent="0.35">
      <c r="A19" s="14">
        <v>2022</v>
      </c>
      <c r="B19" s="14">
        <v>13</v>
      </c>
      <c r="C19" s="15">
        <v>44648</v>
      </c>
      <c r="D19" s="3">
        <v>1271</v>
      </c>
      <c r="E19" s="2">
        <v>4</v>
      </c>
      <c r="F19" s="2">
        <v>0</v>
      </c>
      <c r="G19" s="2">
        <v>42</v>
      </c>
      <c r="H19" s="2">
        <v>164</v>
      </c>
      <c r="I19" s="2">
        <v>224</v>
      </c>
      <c r="J19" s="2">
        <v>398</v>
      </c>
      <c r="K19" s="2">
        <v>439</v>
      </c>
      <c r="L19" s="11"/>
      <c r="M19" s="11"/>
      <c r="N19" s="11"/>
      <c r="O19" s="11"/>
      <c r="P19" s="11"/>
      <c r="Q19" s="11"/>
      <c r="R19" s="11"/>
      <c r="S19" s="11"/>
      <c r="T19" s="11"/>
      <c r="U19" s="11"/>
      <c r="V19" s="11"/>
    </row>
    <row r="20" spans="1:22" ht="15.9" customHeight="1" x14ac:dyDescent="0.35">
      <c r="A20" s="14">
        <v>2022</v>
      </c>
      <c r="B20" s="14">
        <v>14</v>
      </c>
      <c r="C20" s="15">
        <v>44655</v>
      </c>
      <c r="D20" s="3">
        <v>1236</v>
      </c>
      <c r="E20" s="24">
        <v>4</v>
      </c>
      <c r="F20" s="24">
        <v>1</v>
      </c>
      <c r="G20" s="24">
        <v>45</v>
      </c>
      <c r="H20" s="24">
        <v>162</v>
      </c>
      <c r="I20" s="24">
        <v>206</v>
      </c>
      <c r="J20" s="24">
        <v>362</v>
      </c>
      <c r="K20" s="24">
        <v>456</v>
      </c>
      <c r="L20" s="11"/>
      <c r="M20" s="11"/>
      <c r="N20" s="11"/>
      <c r="O20" s="11"/>
      <c r="P20" s="11"/>
      <c r="Q20" s="11"/>
      <c r="R20" s="11"/>
      <c r="S20" s="11"/>
      <c r="T20" s="11"/>
      <c r="U20" s="11"/>
      <c r="V20" s="11"/>
    </row>
    <row r="21" spans="1:22" ht="15.9" customHeight="1" x14ac:dyDescent="0.35">
      <c r="A21" s="14">
        <v>2022</v>
      </c>
      <c r="B21" s="14">
        <v>15</v>
      </c>
      <c r="C21" s="15">
        <v>44662</v>
      </c>
      <c r="D21" s="3">
        <v>1051</v>
      </c>
      <c r="E21" s="18">
        <v>2</v>
      </c>
      <c r="F21" s="18">
        <v>2</v>
      </c>
      <c r="G21" s="18">
        <v>31</v>
      </c>
      <c r="H21" s="18">
        <v>120</v>
      </c>
      <c r="I21" s="18">
        <v>199</v>
      </c>
      <c r="J21" s="18">
        <v>336</v>
      </c>
      <c r="K21" s="18">
        <v>361</v>
      </c>
      <c r="L21" s="11"/>
      <c r="M21" s="11"/>
      <c r="N21" s="11"/>
      <c r="O21" s="11"/>
      <c r="P21" s="11"/>
      <c r="Q21" s="11"/>
      <c r="R21" s="11"/>
      <c r="S21" s="11"/>
      <c r="T21" s="11"/>
      <c r="U21" s="11"/>
      <c r="V21" s="11"/>
    </row>
    <row r="22" spans="1:22" ht="15.9" customHeight="1" x14ac:dyDescent="0.35">
      <c r="A22" s="14">
        <v>2022</v>
      </c>
      <c r="B22" s="14">
        <v>16</v>
      </c>
      <c r="C22" s="15">
        <v>44669</v>
      </c>
      <c r="D22" s="3">
        <v>1256</v>
      </c>
      <c r="E22" s="18">
        <v>6</v>
      </c>
      <c r="F22" s="18">
        <v>1</v>
      </c>
      <c r="G22" s="18">
        <v>37</v>
      </c>
      <c r="H22" s="18">
        <v>162</v>
      </c>
      <c r="I22" s="18">
        <v>234</v>
      </c>
      <c r="J22" s="18">
        <v>376</v>
      </c>
      <c r="K22" s="18">
        <v>440</v>
      </c>
      <c r="L22" s="11"/>
      <c r="M22" s="11"/>
      <c r="N22" s="11"/>
      <c r="O22" s="11"/>
      <c r="P22" s="11"/>
      <c r="Q22" s="11"/>
      <c r="R22" s="11"/>
      <c r="S22" s="11"/>
      <c r="T22" s="11"/>
      <c r="U22" s="11"/>
      <c r="V22" s="11"/>
    </row>
    <row r="23" spans="1:22" ht="15.9" customHeight="1" x14ac:dyDescent="0.35">
      <c r="A23" s="14">
        <v>2022</v>
      </c>
      <c r="B23" s="14">
        <v>17</v>
      </c>
      <c r="C23" s="15">
        <v>44676</v>
      </c>
      <c r="D23" s="3">
        <v>1268</v>
      </c>
      <c r="E23" s="18">
        <v>2</v>
      </c>
      <c r="F23" s="18">
        <v>1</v>
      </c>
      <c r="G23" s="18">
        <v>46</v>
      </c>
      <c r="H23" s="18">
        <v>198</v>
      </c>
      <c r="I23" s="18">
        <v>216</v>
      </c>
      <c r="J23" s="18">
        <v>370</v>
      </c>
      <c r="K23" s="18">
        <v>435</v>
      </c>
      <c r="L23" s="11"/>
      <c r="M23" s="11"/>
      <c r="N23" s="11"/>
      <c r="O23" s="11"/>
      <c r="P23" s="11"/>
      <c r="Q23" s="11"/>
      <c r="R23" s="11"/>
      <c r="S23" s="11"/>
      <c r="T23" s="11"/>
      <c r="U23" s="11"/>
      <c r="V23" s="11"/>
    </row>
    <row r="24" spans="1:22" ht="15.9" customHeight="1" x14ac:dyDescent="0.35">
      <c r="A24" s="14">
        <v>2022</v>
      </c>
      <c r="B24" s="14">
        <v>18</v>
      </c>
      <c r="C24" s="15">
        <v>44683</v>
      </c>
      <c r="D24" s="3">
        <v>1093</v>
      </c>
      <c r="E24" s="18">
        <v>3</v>
      </c>
      <c r="F24" s="18">
        <v>0</v>
      </c>
      <c r="G24" s="18">
        <v>52</v>
      </c>
      <c r="H24" s="18">
        <v>165</v>
      </c>
      <c r="I24" s="18">
        <v>193</v>
      </c>
      <c r="J24" s="18">
        <v>321</v>
      </c>
      <c r="K24" s="18">
        <v>359</v>
      </c>
      <c r="L24" s="11"/>
      <c r="M24" s="11"/>
      <c r="N24" s="11"/>
      <c r="O24" s="11"/>
      <c r="P24" s="11"/>
      <c r="Q24" s="11"/>
      <c r="R24" s="11"/>
      <c r="S24" s="11"/>
      <c r="T24" s="11"/>
      <c r="U24" s="11"/>
      <c r="V24" s="11"/>
    </row>
    <row r="25" spans="1:22" ht="15.9" customHeight="1" x14ac:dyDescent="0.35">
      <c r="A25" s="14">
        <v>2022</v>
      </c>
      <c r="B25" s="14">
        <v>19</v>
      </c>
      <c r="C25" s="15">
        <v>44690</v>
      </c>
      <c r="D25" s="3">
        <v>1244</v>
      </c>
      <c r="E25" s="18">
        <v>3</v>
      </c>
      <c r="F25" s="18">
        <v>1</v>
      </c>
      <c r="G25" s="18">
        <v>37</v>
      </c>
      <c r="H25" s="18">
        <v>190</v>
      </c>
      <c r="I25" s="18">
        <v>250</v>
      </c>
      <c r="J25" s="18">
        <v>386</v>
      </c>
      <c r="K25" s="18">
        <v>377</v>
      </c>
      <c r="L25" s="11"/>
      <c r="M25" s="11"/>
      <c r="N25" s="11"/>
      <c r="O25" s="11"/>
      <c r="P25" s="11"/>
      <c r="Q25" s="11"/>
      <c r="R25" s="11"/>
      <c r="S25" s="11"/>
      <c r="T25" s="11"/>
      <c r="U25" s="11"/>
      <c r="V25" s="11"/>
    </row>
    <row r="26" spans="1:22" ht="15.9" customHeight="1" x14ac:dyDescent="0.35">
      <c r="A26" s="14">
        <v>2022</v>
      </c>
      <c r="B26" s="14">
        <v>20</v>
      </c>
      <c r="C26" s="15">
        <v>44697</v>
      </c>
      <c r="D26" s="3">
        <v>1214</v>
      </c>
      <c r="E26" s="18">
        <v>4</v>
      </c>
      <c r="F26" s="18">
        <v>2</v>
      </c>
      <c r="G26" s="18">
        <v>42</v>
      </c>
      <c r="H26" s="18">
        <v>186</v>
      </c>
      <c r="I26" s="18">
        <v>243</v>
      </c>
      <c r="J26" s="18">
        <v>334</v>
      </c>
      <c r="K26" s="18">
        <v>403</v>
      </c>
      <c r="L26" s="11"/>
      <c r="M26" s="11"/>
      <c r="N26" s="11"/>
      <c r="O26" s="11"/>
      <c r="P26" s="11"/>
      <c r="Q26" s="11"/>
      <c r="R26" s="11"/>
      <c r="S26" s="11"/>
      <c r="T26" s="11"/>
      <c r="U26" s="11"/>
      <c r="V26" s="11"/>
    </row>
    <row r="27" spans="1:22" ht="15.9" customHeight="1" x14ac:dyDescent="0.35">
      <c r="A27" s="14">
        <v>2022</v>
      </c>
      <c r="B27" s="14">
        <v>21</v>
      </c>
      <c r="C27" s="15">
        <v>44704</v>
      </c>
      <c r="D27" s="3">
        <v>1100</v>
      </c>
      <c r="E27" s="18">
        <v>1</v>
      </c>
      <c r="F27" s="18">
        <v>0</v>
      </c>
      <c r="G27" s="18">
        <v>51</v>
      </c>
      <c r="H27" s="18">
        <v>163</v>
      </c>
      <c r="I27" s="18">
        <v>200</v>
      </c>
      <c r="J27" s="18">
        <v>300</v>
      </c>
      <c r="K27" s="18">
        <v>385</v>
      </c>
      <c r="L27" s="11"/>
      <c r="M27" s="11"/>
      <c r="N27" s="11"/>
      <c r="O27" s="11"/>
      <c r="P27" s="11"/>
      <c r="Q27" s="11"/>
      <c r="R27" s="11"/>
      <c r="S27" s="11"/>
      <c r="T27" s="11"/>
      <c r="U27" s="11"/>
      <c r="V27" s="11"/>
    </row>
    <row r="28" spans="1:22" ht="15.9" customHeight="1" x14ac:dyDescent="0.35">
      <c r="A28" s="14">
        <v>2022</v>
      </c>
      <c r="B28" s="14">
        <v>22</v>
      </c>
      <c r="C28" s="15">
        <v>44711</v>
      </c>
      <c r="D28" s="3">
        <v>848</v>
      </c>
      <c r="E28" s="18">
        <v>4</v>
      </c>
      <c r="F28" s="18">
        <v>1</v>
      </c>
      <c r="G28" s="18">
        <v>26</v>
      </c>
      <c r="H28" s="18">
        <v>134</v>
      </c>
      <c r="I28" s="18">
        <v>151</v>
      </c>
      <c r="J28" s="18">
        <v>248</v>
      </c>
      <c r="K28" s="18">
        <v>284</v>
      </c>
      <c r="L28" s="11"/>
      <c r="M28" s="11"/>
      <c r="N28" s="11"/>
      <c r="O28" s="11"/>
      <c r="P28" s="11"/>
      <c r="Q28" s="11"/>
      <c r="R28" s="11"/>
      <c r="S28" s="11"/>
      <c r="T28" s="11"/>
      <c r="U28" s="11"/>
      <c r="V28" s="11"/>
    </row>
    <row r="29" spans="1:22" ht="15.9" customHeight="1" x14ac:dyDescent="0.35">
      <c r="A29" s="14">
        <v>2022</v>
      </c>
      <c r="B29" s="14">
        <v>23</v>
      </c>
      <c r="C29" s="15">
        <v>44718</v>
      </c>
      <c r="D29" s="3">
        <v>1207</v>
      </c>
      <c r="E29" s="18">
        <v>4</v>
      </c>
      <c r="F29" s="18">
        <v>2</v>
      </c>
      <c r="G29" s="18">
        <v>43</v>
      </c>
      <c r="H29" s="18">
        <v>167</v>
      </c>
      <c r="I29" s="18">
        <v>234</v>
      </c>
      <c r="J29" s="18">
        <v>337</v>
      </c>
      <c r="K29" s="18">
        <v>420</v>
      </c>
      <c r="L29" s="11"/>
      <c r="M29" s="11"/>
      <c r="N29" s="11"/>
      <c r="O29" s="11"/>
      <c r="P29" s="11"/>
      <c r="Q29" s="11"/>
      <c r="R29" s="11"/>
      <c r="S29" s="11"/>
      <c r="T29" s="11"/>
      <c r="U29" s="11"/>
      <c r="V29" s="11"/>
    </row>
    <row r="30" spans="1:22" ht="15.9" customHeight="1" x14ac:dyDescent="0.35">
      <c r="A30" s="14">
        <v>2022</v>
      </c>
      <c r="B30" s="14">
        <v>24</v>
      </c>
      <c r="C30" s="15">
        <v>44725</v>
      </c>
      <c r="D30" s="3">
        <v>1186</v>
      </c>
      <c r="E30" s="18">
        <v>3</v>
      </c>
      <c r="F30" s="18">
        <v>0</v>
      </c>
      <c r="G30" s="18">
        <v>34</v>
      </c>
      <c r="H30" s="18">
        <v>182</v>
      </c>
      <c r="I30" s="18">
        <v>230</v>
      </c>
      <c r="J30" s="18">
        <v>348</v>
      </c>
      <c r="K30" s="18">
        <v>389</v>
      </c>
      <c r="L30" s="11"/>
      <c r="M30" s="11"/>
      <c r="N30" s="11"/>
      <c r="O30" s="11"/>
      <c r="P30" s="11"/>
      <c r="Q30" s="11"/>
      <c r="R30" s="11"/>
      <c r="S30" s="11"/>
      <c r="T30" s="11"/>
      <c r="U30" s="11"/>
      <c r="V30" s="11"/>
    </row>
    <row r="31" spans="1:22" ht="15.9" customHeight="1" x14ac:dyDescent="0.35">
      <c r="A31" s="14">
        <v>2022</v>
      </c>
      <c r="B31" s="14">
        <v>25</v>
      </c>
      <c r="C31" s="15">
        <v>44732</v>
      </c>
      <c r="D31" s="3">
        <v>1136</v>
      </c>
      <c r="E31" s="18">
        <v>6</v>
      </c>
      <c r="F31" s="18">
        <v>2</v>
      </c>
      <c r="G31" s="18">
        <v>44</v>
      </c>
      <c r="H31" s="18">
        <v>170</v>
      </c>
      <c r="I31" s="18">
        <v>201</v>
      </c>
      <c r="J31" s="18">
        <v>325</v>
      </c>
      <c r="K31" s="18">
        <v>388</v>
      </c>
      <c r="L31" s="11"/>
      <c r="M31" s="11"/>
      <c r="N31" s="11"/>
      <c r="O31" s="11"/>
      <c r="P31" s="11"/>
      <c r="Q31" s="11"/>
      <c r="R31" s="11"/>
      <c r="S31" s="11"/>
      <c r="T31" s="11"/>
      <c r="U31" s="11"/>
      <c r="V31" s="11"/>
    </row>
    <row r="32" spans="1:22" ht="15.9" customHeight="1" x14ac:dyDescent="0.35">
      <c r="A32" s="14">
        <v>2022</v>
      </c>
      <c r="B32" s="14">
        <v>26</v>
      </c>
      <c r="C32" s="15">
        <v>44739</v>
      </c>
      <c r="D32" s="3">
        <v>1137</v>
      </c>
      <c r="E32" s="18">
        <v>4</v>
      </c>
      <c r="F32" s="18">
        <v>0</v>
      </c>
      <c r="G32" s="18">
        <v>38</v>
      </c>
      <c r="H32" s="18">
        <v>148</v>
      </c>
      <c r="I32" s="18">
        <v>219</v>
      </c>
      <c r="J32" s="18">
        <v>353</v>
      </c>
      <c r="K32" s="18">
        <v>375</v>
      </c>
      <c r="L32" s="11"/>
      <c r="M32" s="11"/>
      <c r="N32" s="11"/>
      <c r="O32" s="11"/>
      <c r="P32" s="11"/>
      <c r="Q32" s="11"/>
      <c r="R32" s="11"/>
      <c r="S32" s="11"/>
      <c r="T32" s="11"/>
      <c r="U32" s="11"/>
      <c r="V32" s="11"/>
    </row>
    <row r="33" spans="1:22" ht="15.9" customHeight="1" x14ac:dyDescent="0.35">
      <c r="A33" s="14">
        <v>2022</v>
      </c>
      <c r="B33" s="14">
        <v>27</v>
      </c>
      <c r="C33" s="15">
        <v>44746</v>
      </c>
      <c r="D33" s="3">
        <v>1102</v>
      </c>
      <c r="E33" s="18">
        <v>1</v>
      </c>
      <c r="F33" s="18">
        <v>0</v>
      </c>
      <c r="G33" s="18">
        <v>39</v>
      </c>
      <c r="H33" s="18">
        <v>151</v>
      </c>
      <c r="I33" s="18">
        <v>188</v>
      </c>
      <c r="J33" s="18">
        <v>358</v>
      </c>
      <c r="K33" s="18">
        <v>365</v>
      </c>
      <c r="L33" s="11"/>
      <c r="M33" s="11"/>
      <c r="N33" s="11"/>
      <c r="O33" s="11"/>
      <c r="P33" s="11"/>
      <c r="Q33" s="11"/>
      <c r="R33" s="11"/>
      <c r="S33" s="11"/>
      <c r="T33" s="11"/>
      <c r="U33" s="11"/>
      <c r="V33" s="11"/>
    </row>
    <row r="34" spans="1:22" ht="15.9" customHeight="1" x14ac:dyDescent="0.35">
      <c r="A34" s="14">
        <v>2022</v>
      </c>
      <c r="B34" s="14">
        <v>28</v>
      </c>
      <c r="C34" s="15">
        <v>44753</v>
      </c>
      <c r="D34" s="3">
        <v>1184</v>
      </c>
      <c r="E34" s="18">
        <v>2</v>
      </c>
      <c r="F34" s="18">
        <v>3</v>
      </c>
      <c r="G34" s="18">
        <v>42</v>
      </c>
      <c r="H34" s="18">
        <v>164</v>
      </c>
      <c r="I34" s="18">
        <v>207</v>
      </c>
      <c r="J34" s="18">
        <v>356</v>
      </c>
      <c r="K34" s="18">
        <v>410</v>
      </c>
      <c r="L34" s="11"/>
      <c r="M34" s="11"/>
      <c r="N34" s="11"/>
      <c r="O34" s="11"/>
      <c r="P34" s="11"/>
      <c r="Q34" s="11"/>
      <c r="R34" s="11"/>
      <c r="S34" s="11"/>
      <c r="T34" s="11"/>
      <c r="U34" s="11"/>
      <c r="V34" s="11"/>
    </row>
    <row r="35" spans="1:22" ht="15.9" customHeight="1" x14ac:dyDescent="0.35">
      <c r="A35" s="14">
        <v>2022</v>
      </c>
      <c r="B35" s="14">
        <v>29</v>
      </c>
      <c r="C35" s="15">
        <v>44760</v>
      </c>
      <c r="D35" s="3">
        <v>1138</v>
      </c>
      <c r="E35" s="18">
        <v>3</v>
      </c>
      <c r="F35" s="18">
        <v>6</v>
      </c>
      <c r="G35" s="18">
        <v>37</v>
      </c>
      <c r="H35" s="18">
        <v>159</v>
      </c>
      <c r="I35" s="18">
        <v>234</v>
      </c>
      <c r="J35" s="18">
        <v>373</v>
      </c>
      <c r="K35" s="18">
        <v>326</v>
      </c>
      <c r="L35" s="11"/>
      <c r="M35" s="11"/>
      <c r="N35" s="11"/>
      <c r="O35" s="11"/>
      <c r="P35" s="11"/>
      <c r="Q35" s="11"/>
      <c r="R35" s="11"/>
      <c r="S35" s="11"/>
      <c r="T35" s="11"/>
      <c r="U35" s="11"/>
      <c r="V35" s="11"/>
    </row>
    <row r="36" spans="1:22" ht="15.9" customHeight="1" x14ac:dyDescent="0.35">
      <c r="A36" s="14">
        <v>2022</v>
      </c>
      <c r="B36" s="14">
        <v>30</v>
      </c>
      <c r="C36" s="15">
        <v>44767</v>
      </c>
      <c r="D36" s="3">
        <v>1183</v>
      </c>
      <c r="E36" s="18">
        <v>7</v>
      </c>
      <c r="F36" s="18">
        <v>1</v>
      </c>
      <c r="G36" s="18">
        <v>40</v>
      </c>
      <c r="H36" s="18">
        <v>140</v>
      </c>
      <c r="I36" s="18">
        <v>216</v>
      </c>
      <c r="J36" s="18">
        <v>378</v>
      </c>
      <c r="K36" s="18">
        <v>401</v>
      </c>
      <c r="L36" s="11"/>
      <c r="M36" s="11"/>
      <c r="N36" s="11"/>
      <c r="O36" s="11"/>
      <c r="P36" s="11"/>
      <c r="Q36" s="11"/>
      <c r="R36" s="11"/>
      <c r="S36" s="11"/>
      <c r="T36" s="11"/>
      <c r="U36" s="11"/>
      <c r="V36" s="11"/>
    </row>
    <row r="37" spans="1:22" ht="15.9" customHeight="1" x14ac:dyDescent="0.35">
      <c r="A37" s="14">
        <v>2022</v>
      </c>
      <c r="B37" s="14">
        <v>31</v>
      </c>
      <c r="C37" s="15">
        <v>44774</v>
      </c>
      <c r="D37" s="3">
        <v>1125</v>
      </c>
      <c r="E37" s="18">
        <v>0</v>
      </c>
      <c r="F37" s="18">
        <v>1</v>
      </c>
      <c r="G37" s="18">
        <v>37</v>
      </c>
      <c r="H37" s="18">
        <v>180</v>
      </c>
      <c r="I37" s="18">
        <v>201</v>
      </c>
      <c r="J37" s="18">
        <v>328</v>
      </c>
      <c r="K37" s="18">
        <v>378</v>
      </c>
      <c r="L37" s="11"/>
      <c r="M37" s="11"/>
      <c r="N37" s="11"/>
      <c r="O37" s="11"/>
      <c r="P37" s="11"/>
      <c r="Q37" s="11"/>
      <c r="R37" s="11"/>
      <c r="S37" s="11"/>
      <c r="T37" s="11"/>
      <c r="U37" s="11"/>
      <c r="V37" s="11"/>
    </row>
    <row r="38" spans="1:22" ht="15.9" customHeight="1" x14ac:dyDescent="0.35">
      <c r="A38" s="14">
        <v>2022</v>
      </c>
      <c r="B38" s="14">
        <v>32</v>
      </c>
      <c r="C38" s="15">
        <v>44781</v>
      </c>
      <c r="D38" s="3">
        <v>1138</v>
      </c>
      <c r="E38" s="18">
        <v>1</v>
      </c>
      <c r="F38" s="18">
        <v>1</v>
      </c>
      <c r="G38" s="18">
        <v>37</v>
      </c>
      <c r="H38" s="18">
        <v>165</v>
      </c>
      <c r="I38" s="18">
        <v>203</v>
      </c>
      <c r="J38" s="18">
        <v>332</v>
      </c>
      <c r="K38" s="18">
        <v>399</v>
      </c>
      <c r="L38" s="11"/>
      <c r="M38" s="11"/>
      <c r="N38" s="11"/>
      <c r="O38" s="11"/>
      <c r="P38" s="11"/>
      <c r="Q38" s="11"/>
      <c r="R38" s="11"/>
      <c r="S38" s="11"/>
      <c r="T38" s="11"/>
      <c r="U38" s="11"/>
      <c r="V38" s="11"/>
    </row>
    <row r="39" spans="1:22" ht="15.9" customHeight="1" x14ac:dyDescent="0.35">
      <c r="A39" s="14">
        <v>2022</v>
      </c>
      <c r="B39" s="14">
        <v>33</v>
      </c>
      <c r="C39" s="15">
        <v>44788</v>
      </c>
      <c r="D39" s="3">
        <v>1175</v>
      </c>
      <c r="E39" s="18">
        <v>2</v>
      </c>
      <c r="F39" s="18">
        <v>1</v>
      </c>
      <c r="G39" s="18">
        <v>42</v>
      </c>
      <c r="H39" s="18">
        <v>165</v>
      </c>
      <c r="I39" s="18">
        <v>242</v>
      </c>
      <c r="J39" s="18">
        <v>350</v>
      </c>
      <c r="K39" s="18">
        <v>373</v>
      </c>
      <c r="L39" s="11"/>
      <c r="M39" s="11"/>
      <c r="N39" s="11"/>
      <c r="O39" s="11"/>
      <c r="P39" s="11"/>
      <c r="Q39" s="11"/>
      <c r="R39" s="11"/>
      <c r="S39" s="11"/>
      <c r="T39" s="11"/>
      <c r="U39" s="11"/>
      <c r="V39" s="11"/>
    </row>
    <row r="40" spans="1:22" ht="15.9" customHeight="1" x14ac:dyDescent="0.35">
      <c r="A40" s="14">
        <v>2022</v>
      </c>
      <c r="B40" s="14">
        <v>34</v>
      </c>
      <c r="C40" s="15">
        <v>44795</v>
      </c>
      <c r="D40" s="3">
        <v>1086</v>
      </c>
      <c r="E40" s="18">
        <v>1</v>
      </c>
      <c r="F40" s="18">
        <v>0</v>
      </c>
      <c r="G40" s="18">
        <v>43</v>
      </c>
      <c r="H40" s="18">
        <v>151</v>
      </c>
      <c r="I40" s="18">
        <v>215</v>
      </c>
      <c r="J40" s="18">
        <v>321</v>
      </c>
      <c r="K40" s="18">
        <v>355</v>
      </c>
      <c r="L40" s="11"/>
      <c r="M40" s="11"/>
      <c r="N40" s="11"/>
      <c r="O40" s="11"/>
      <c r="P40" s="11"/>
      <c r="Q40" s="11"/>
      <c r="R40" s="11"/>
      <c r="S40" s="11"/>
      <c r="T40" s="11"/>
      <c r="U40" s="11"/>
      <c r="V40" s="11"/>
    </row>
    <row r="41" spans="1:22" ht="15.9" customHeight="1" x14ac:dyDescent="0.35">
      <c r="A41" s="14">
        <v>2022</v>
      </c>
      <c r="B41" s="14">
        <v>35</v>
      </c>
      <c r="C41" s="15">
        <v>44802</v>
      </c>
      <c r="D41" s="3">
        <v>1071</v>
      </c>
      <c r="E41" s="18">
        <v>6</v>
      </c>
      <c r="F41" s="18">
        <v>1</v>
      </c>
      <c r="G41" s="18">
        <v>42</v>
      </c>
      <c r="H41" s="18">
        <v>175</v>
      </c>
      <c r="I41" s="18">
        <v>195</v>
      </c>
      <c r="J41" s="18">
        <v>318</v>
      </c>
      <c r="K41" s="18">
        <v>334</v>
      </c>
      <c r="L41" s="11"/>
      <c r="M41" s="11"/>
      <c r="N41" s="11"/>
      <c r="O41" s="11"/>
      <c r="P41" s="11"/>
      <c r="Q41" s="11"/>
      <c r="R41" s="11"/>
      <c r="S41" s="11"/>
      <c r="T41" s="11"/>
      <c r="U41" s="11"/>
      <c r="V41" s="11"/>
    </row>
    <row r="42" spans="1:22" ht="15.9" customHeight="1" x14ac:dyDescent="0.35">
      <c r="A42" s="14">
        <v>2022</v>
      </c>
      <c r="B42" s="14">
        <v>36</v>
      </c>
      <c r="C42" s="15">
        <v>44809</v>
      </c>
      <c r="D42" s="3">
        <v>1129</v>
      </c>
      <c r="E42" s="18">
        <v>1</v>
      </c>
      <c r="F42" s="18">
        <v>3</v>
      </c>
      <c r="G42" s="18">
        <v>39</v>
      </c>
      <c r="H42" s="18">
        <v>145</v>
      </c>
      <c r="I42" s="18">
        <v>215</v>
      </c>
      <c r="J42" s="18">
        <v>350</v>
      </c>
      <c r="K42" s="18">
        <v>376</v>
      </c>
      <c r="L42" s="11"/>
      <c r="M42" s="11"/>
      <c r="N42" s="11"/>
      <c r="O42" s="11"/>
      <c r="P42" s="11"/>
      <c r="Q42" s="11"/>
      <c r="R42" s="11"/>
      <c r="S42" s="11"/>
      <c r="T42" s="11"/>
      <c r="U42" s="11"/>
      <c r="V42" s="11"/>
    </row>
    <row r="43" spans="1:22" ht="15.9" customHeight="1" x14ac:dyDescent="0.35">
      <c r="A43" s="14">
        <v>2022</v>
      </c>
      <c r="B43" s="14">
        <v>37</v>
      </c>
      <c r="C43" s="15">
        <v>44816</v>
      </c>
      <c r="D43" s="3">
        <v>1135</v>
      </c>
      <c r="E43" s="18">
        <v>3</v>
      </c>
      <c r="F43" s="18">
        <v>2</v>
      </c>
      <c r="G43" s="18">
        <v>37</v>
      </c>
      <c r="H43" s="18">
        <v>165</v>
      </c>
      <c r="I43" s="18">
        <v>209</v>
      </c>
      <c r="J43" s="18">
        <v>349</v>
      </c>
      <c r="K43" s="18">
        <v>370</v>
      </c>
      <c r="L43" s="11"/>
      <c r="M43" s="11"/>
      <c r="N43" s="11"/>
      <c r="O43" s="11"/>
      <c r="P43" s="11"/>
      <c r="Q43" s="11"/>
      <c r="R43" s="11"/>
      <c r="S43" s="11"/>
      <c r="T43" s="11"/>
      <c r="U43" s="11"/>
      <c r="V43" s="11"/>
    </row>
    <row r="44" spans="1:22" ht="15.9" customHeight="1" x14ac:dyDescent="0.35">
      <c r="A44" s="14">
        <v>2022</v>
      </c>
      <c r="B44" s="14">
        <v>38</v>
      </c>
      <c r="C44" s="15">
        <v>44823</v>
      </c>
      <c r="D44" s="3">
        <v>1001</v>
      </c>
      <c r="E44" s="18">
        <v>4</v>
      </c>
      <c r="F44" s="18">
        <v>0</v>
      </c>
      <c r="G44" s="18">
        <v>24</v>
      </c>
      <c r="H44" s="18">
        <v>135</v>
      </c>
      <c r="I44" s="18">
        <v>191</v>
      </c>
      <c r="J44" s="18">
        <v>299</v>
      </c>
      <c r="K44" s="18">
        <v>348</v>
      </c>
      <c r="L44" s="11"/>
      <c r="M44" s="11"/>
      <c r="N44" s="11"/>
      <c r="O44" s="11"/>
      <c r="P44" s="11"/>
      <c r="Q44" s="11"/>
      <c r="R44" s="11"/>
      <c r="S44" s="11"/>
      <c r="T44" s="11"/>
      <c r="U44" s="11"/>
      <c r="V44" s="11"/>
    </row>
    <row r="45" spans="1:22" ht="15.9" customHeight="1" x14ac:dyDescent="0.35">
      <c r="A45" s="14">
        <v>2022</v>
      </c>
      <c r="B45" s="14">
        <v>39</v>
      </c>
      <c r="C45" s="15">
        <v>44830</v>
      </c>
      <c r="D45" s="3">
        <v>1250</v>
      </c>
      <c r="E45" s="18">
        <v>2</v>
      </c>
      <c r="F45" s="18">
        <v>1</v>
      </c>
      <c r="G45" s="18">
        <v>24</v>
      </c>
      <c r="H45" s="18">
        <v>199</v>
      </c>
      <c r="I45" s="18">
        <v>235</v>
      </c>
      <c r="J45" s="18">
        <v>365</v>
      </c>
      <c r="K45" s="18">
        <v>424</v>
      </c>
      <c r="L45" s="11"/>
      <c r="M45" s="11"/>
      <c r="N45" s="11"/>
      <c r="O45" s="11"/>
      <c r="P45" s="11"/>
      <c r="Q45" s="11"/>
      <c r="R45" s="11"/>
      <c r="S45" s="11"/>
      <c r="T45" s="11"/>
      <c r="U45" s="11"/>
      <c r="V45" s="11"/>
    </row>
    <row r="46" spans="1:22" ht="15.9" customHeight="1" x14ac:dyDescent="0.35">
      <c r="A46" s="14">
        <v>2022</v>
      </c>
      <c r="B46" s="14">
        <v>40</v>
      </c>
      <c r="C46" s="15">
        <v>44837</v>
      </c>
      <c r="D46" s="3">
        <v>1296</v>
      </c>
      <c r="E46" s="18">
        <v>2</v>
      </c>
      <c r="F46" s="18">
        <v>0</v>
      </c>
      <c r="G46" s="18">
        <v>37</v>
      </c>
      <c r="H46" s="18">
        <v>204</v>
      </c>
      <c r="I46" s="18">
        <v>226</v>
      </c>
      <c r="J46" s="18">
        <v>392</v>
      </c>
      <c r="K46" s="18">
        <v>435</v>
      </c>
      <c r="L46" s="11"/>
      <c r="M46" s="11"/>
      <c r="N46" s="11"/>
      <c r="O46" s="11"/>
      <c r="P46" s="11"/>
      <c r="Q46" s="11"/>
      <c r="R46" s="11"/>
      <c r="S46" s="11"/>
      <c r="T46" s="11"/>
      <c r="U46" s="11"/>
      <c r="V46" s="11"/>
    </row>
    <row r="47" spans="1:22" ht="15.9" customHeight="1" x14ac:dyDescent="0.35">
      <c r="A47" s="14">
        <v>2022</v>
      </c>
      <c r="B47" s="14">
        <v>41</v>
      </c>
      <c r="C47" s="15">
        <v>44844</v>
      </c>
      <c r="D47" s="3">
        <v>1264</v>
      </c>
      <c r="E47" s="18">
        <v>4</v>
      </c>
      <c r="F47" s="18">
        <v>3</v>
      </c>
      <c r="G47" s="18">
        <v>30</v>
      </c>
      <c r="H47" s="18">
        <v>166</v>
      </c>
      <c r="I47" s="18">
        <v>226</v>
      </c>
      <c r="J47" s="18">
        <v>387</v>
      </c>
      <c r="K47" s="18">
        <v>448</v>
      </c>
      <c r="L47" s="11"/>
      <c r="M47" s="11"/>
      <c r="N47" s="11"/>
      <c r="O47" s="11"/>
      <c r="P47" s="11"/>
      <c r="Q47" s="11"/>
      <c r="R47" s="11"/>
      <c r="S47" s="11"/>
      <c r="T47" s="11"/>
      <c r="U47" s="11"/>
      <c r="V47" s="11"/>
    </row>
    <row r="48" spans="1:22" ht="15.9" customHeight="1" x14ac:dyDescent="0.35">
      <c r="A48" s="14">
        <v>2022</v>
      </c>
      <c r="B48" s="14">
        <v>42</v>
      </c>
      <c r="C48" s="15">
        <v>44851</v>
      </c>
      <c r="D48" s="3">
        <v>1243</v>
      </c>
      <c r="E48" s="18">
        <v>4</v>
      </c>
      <c r="F48" s="18">
        <v>3</v>
      </c>
      <c r="G48" s="18">
        <v>38</v>
      </c>
      <c r="H48" s="18">
        <v>182</v>
      </c>
      <c r="I48" s="18">
        <v>214</v>
      </c>
      <c r="J48" s="18">
        <v>374</v>
      </c>
      <c r="K48" s="18">
        <v>428</v>
      </c>
      <c r="L48" s="11"/>
      <c r="M48" s="11"/>
      <c r="N48" s="11"/>
      <c r="O48" s="11"/>
      <c r="P48" s="11"/>
      <c r="Q48" s="11"/>
      <c r="R48" s="11"/>
      <c r="S48" s="11"/>
      <c r="T48" s="11"/>
      <c r="U48" s="11"/>
      <c r="V48" s="11"/>
    </row>
    <row r="49" spans="1:22" ht="15.9" customHeight="1" x14ac:dyDescent="0.35">
      <c r="A49" s="14">
        <v>2022</v>
      </c>
      <c r="B49" s="14">
        <v>43</v>
      </c>
      <c r="C49" s="15">
        <v>44858</v>
      </c>
      <c r="D49" s="3">
        <v>1290</v>
      </c>
      <c r="E49" s="18">
        <v>2</v>
      </c>
      <c r="F49" s="18">
        <v>1</v>
      </c>
      <c r="G49" s="18">
        <v>55</v>
      </c>
      <c r="H49" s="18">
        <v>184</v>
      </c>
      <c r="I49" s="18">
        <v>241</v>
      </c>
      <c r="J49" s="18">
        <v>374</v>
      </c>
      <c r="K49" s="18">
        <v>433</v>
      </c>
      <c r="L49" s="11"/>
      <c r="M49" s="11"/>
      <c r="N49" s="11"/>
      <c r="O49" s="11"/>
      <c r="P49" s="11"/>
      <c r="Q49" s="11"/>
      <c r="R49" s="11"/>
      <c r="S49" s="11"/>
      <c r="T49" s="11"/>
      <c r="U49" s="11"/>
      <c r="V49" s="11"/>
    </row>
    <row r="50" spans="1:22" ht="15.9" customHeight="1" x14ac:dyDescent="0.35">
      <c r="A50" s="14">
        <v>2022</v>
      </c>
      <c r="B50" s="14">
        <v>44</v>
      </c>
      <c r="C50" s="15">
        <v>44865</v>
      </c>
      <c r="D50" s="3">
        <v>1278</v>
      </c>
      <c r="E50" s="24">
        <v>2</v>
      </c>
      <c r="F50" s="24">
        <v>3</v>
      </c>
      <c r="G50" s="24">
        <v>30</v>
      </c>
      <c r="H50" s="24">
        <v>179</v>
      </c>
      <c r="I50" s="24">
        <v>239</v>
      </c>
      <c r="J50" s="24">
        <v>401</v>
      </c>
      <c r="K50" s="24">
        <v>424</v>
      </c>
      <c r="L50" s="11"/>
      <c r="M50" s="11"/>
      <c r="N50" s="11"/>
      <c r="O50" s="11"/>
      <c r="P50" s="11"/>
      <c r="Q50" s="11"/>
      <c r="R50" s="11"/>
      <c r="S50" s="11"/>
      <c r="T50" s="11"/>
      <c r="U50" s="11"/>
      <c r="V50" s="11"/>
    </row>
    <row r="51" spans="1:22" ht="15.9" customHeight="1" x14ac:dyDescent="0.35">
      <c r="A51" s="14">
        <v>2022</v>
      </c>
      <c r="B51" s="14">
        <v>45</v>
      </c>
      <c r="C51" s="15">
        <v>44872</v>
      </c>
      <c r="D51" s="3">
        <v>1235</v>
      </c>
      <c r="E51" s="18">
        <v>2</v>
      </c>
      <c r="F51" s="18">
        <v>1</v>
      </c>
      <c r="G51" s="18">
        <v>39</v>
      </c>
      <c r="H51" s="18">
        <v>185</v>
      </c>
      <c r="I51" s="18">
        <v>229</v>
      </c>
      <c r="J51" s="18">
        <v>364</v>
      </c>
      <c r="K51" s="18">
        <v>415</v>
      </c>
      <c r="L51" s="11"/>
      <c r="M51" s="11"/>
      <c r="N51" s="11"/>
      <c r="O51" s="11"/>
      <c r="P51" s="11"/>
      <c r="Q51" s="11"/>
      <c r="R51" s="11"/>
      <c r="S51" s="11"/>
      <c r="T51" s="11"/>
      <c r="U51" s="11"/>
      <c r="V51" s="11"/>
    </row>
    <row r="52" spans="1:22" ht="15.9" customHeight="1" x14ac:dyDescent="0.35">
      <c r="A52" s="14">
        <v>2022</v>
      </c>
      <c r="B52" s="14">
        <v>46</v>
      </c>
      <c r="C52" s="15">
        <v>44879</v>
      </c>
      <c r="D52" s="3">
        <v>1291</v>
      </c>
      <c r="E52" s="18">
        <v>6</v>
      </c>
      <c r="F52" s="18">
        <v>2</v>
      </c>
      <c r="G52" s="18">
        <v>40</v>
      </c>
      <c r="H52" s="18">
        <v>183</v>
      </c>
      <c r="I52" s="18">
        <v>233</v>
      </c>
      <c r="J52" s="18">
        <v>401</v>
      </c>
      <c r="K52" s="18">
        <v>426</v>
      </c>
      <c r="L52" s="11"/>
      <c r="M52" s="11"/>
      <c r="N52" s="11"/>
      <c r="O52" s="11"/>
      <c r="P52" s="11"/>
      <c r="Q52" s="11"/>
      <c r="R52" s="11"/>
      <c r="S52" s="11"/>
      <c r="T52" s="11"/>
      <c r="U52" s="11"/>
      <c r="V52" s="11"/>
    </row>
    <row r="53" spans="1:22" ht="15.9" customHeight="1" x14ac:dyDescent="0.35">
      <c r="A53" s="14">
        <v>2022</v>
      </c>
      <c r="B53" s="14">
        <v>47</v>
      </c>
      <c r="C53" s="15">
        <v>44886</v>
      </c>
      <c r="D53" s="3">
        <v>1271</v>
      </c>
      <c r="E53" s="24">
        <v>3</v>
      </c>
      <c r="F53" s="24">
        <v>2</v>
      </c>
      <c r="G53" s="24">
        <v>37</v>
      </c>
      <c r="H53" s="24">
        <v>163</v>
      </c>
      <c r="I53" s="24">
        <v>248</v>
      </c>
      <c r="J53" s="24">
        <v>380</v>
      </c>
      <c r="K53" s="24">
        <v>438</v>
      </c>
      <c r="L53" s="11"/>
      <c r="M53" s="11"/>
      <c r="N53" s="11"/>
      <c r="O53" s="11"/>
      <c r="P53" s="11"/>
      <c r="Q53" s="11"/>
      <c r="R53" s="11"/>
      <c r="S53" s="11"/>
      <c r="T53" s="11"/>
      <c r="U53" s="11"/>
      <c r="V53" s="11"/>
    </row>
    <row r="54" spans="1:22" ht="15.9" customHeight="1" x14ac:dyDescent="0.35">
      <c r="A54" s="14">
        <v>2022</v>
      </c>
      <c r="B54" s="14">
        <v>48</v>
      </c>
      <c r="C54" s="15">
        <v>44893</v>
      </c>
      <c r="D54" s="3">
        <v>1239</v>
      </c>
      <c r="E54" s="53">
        <v>1</v>
      </c>
      <c r="F54" s="53">
        <v>1</v>
      </c>
      <c r="G54" s="53">
        <v>50</v>
      </c>
      <c r="H54" s="53">
        <v>185</v>
      </c>
      <c r="I54" s="53">
        <v>207</v>
      </c>
      <c r="J54" s="53">
        <v>377</v>
      </c>
      <c r="K54" s="53">
        <v>418</v>
      </c>
      <c r="L54" s="11"/>
      <c r="M54" s="11"/>
      <c r="N54" s="11"/>
      <c r="O54" s="11"/>
      <c r="P54" s="11"/>
      <c r="Q54" s="11"/>
      <c r="R54" s="11"/>
      <c r="S54" s="11"/>
      <c r="T54" s="11"/>
      <c r="U54" s="11"/>
      <c r="V54" s="11"/>
    </row>
    <row r="55" spans="1:22" ht="15.9" customHeight="1" x14ac:dyDescent="0.35">
      <c r="A55" s="14">
        <v>2022</v>
      </c>
      <c r="B55" s="14">
        <v>49</v>
      </c>
      <c r="C55" s="15">
        <v>44900</v>
      </c>
      <c r="D55" s="3">
        <v>1301</v>
      </c>
      <c r="E55" s="53">
        <v>1</v>
      </c>
      <c r="F55" s="53">
        <v>1</v>
      </c>
      <c r="G55" s="53">
        <v>35</v>
      </c>
      <c r="H55" s="53">
        <v>201</v>
      </c>
      <c r="I55" s="53">
        <v>241</v>
      </c>
      <c r="J55" s="53">
        <v>380</v>
      </c>
      <c r="K55" s="53">
        <v>442</v>
      </c>
      <c r="L55" s="11"/>
      <c r="M55" s="11"/>
      <c r="N55" s="11"/>
      <c r="O55" s="11"/>
      <c r="P55" s="11"/>
      <c r="Q55" s="11"/>
      <c r="R55" s="11"/>
      <c r="S55" s="11"/>
      <c r="T55" s="11"/>
      <c r="U55" s="11"/>
      <c r="V55" s="11"/>
    </row>
    <row r="56" spans="1:22" ht="15.9" customHeight="1" x14ac:dyDescent="0.35">
      <c r="A56" s="14">
        <v>2022</v>
      </c>
      <c r="B56" s="14">
        <v>50</v>
      </c>
      <c r="C56" s="15">
        <v>44907</v>
      </c>
      <c r="D56" s="3">
        <v>1321</v>
      </c>
      <c r="E56" s="53">
        <v>6</v>
      </c>
      <c r="F56" s="53">
        <v>1</v>
      </c>
      <c r="G56" s="53">
        <v>38</v>
      </c>
      <c r="H56" s="53">
        <v>179</v>
      </c>
      <c r="I56" s="53">
        <v>244</v>
      </c>
      <c r="J56" s="53">
        <v>397</v>
      </c>
      <c r="K56" s="53">
        <v>456</v>
      </c>
      <c r="L56" s="11"/>
      <c r="M56" s="11"/>
      <c r="N56" s="11"/>
      <c r="O56" s="11"/>
      <c r="P56" s="11"/>
      <c r="Q56" s="11"/>
      <c r="R56" s="11"/>
      <c r="S56" s="11"/>
      <c r="T56" s="11"/>
      <c r="U56" s="11"/>
      <c r="V56" s="11"/>
    </row>
    <row r="57" spans="1:22" ht="15.9" customHeight="1" x14ac:dyDescent="0.35">
      <c r="A57" s="14">
        <v>2022</v>
      </c>
      <c r="B57" s="14">
        <v>51</v>
      </c>
      <c r="C57" s="15">
        <v>44914</v>
      </c>
      <c r="D57" s="3">
        <v>1611</v>
      </c>
      <c r="E57" s="53">
        <v>4</v>
      </c>
      <c r="F57" s="53">
        <v>1</v>
      </c>
      <c r="G57" s="53">
        <v>35</v>
      </c>
      <c r="H57" s="53">
        <v>221</v>
      </c>
      <c r="I57" s="53">
        <v>269</v>
      </c>
      <c r="J57" s="53">
        <v>496</v>
      </c>
      <c r="K57" s="53">
        <v>585</v>
      </c>
      <c r="L57" s="11"/>
      <c r="M57" s="11"/>
      <c r="N57" s="11"/>
      <c r="O57" s="11"/>
      <c r="P57" s="11"/>
      <c r="Q57" s="11"/>
      <c r="R57" s="11"/>
      <c r="S57" s="11"/>
      <c r="T57" s="11"/>
      <c r="U57" s="11"/>
      <c r="V57" s="11"/>
    </row>
    <row r="58" spans="1:22" ht="15.9" customHeight="1" x14ac:dyDescent="0.35">
      <c r="A58" s="14">
        <v>2022</v>
      </c>
      <c r="B58" s="14">
        <v>52</v>
      </c>
      <c r="C58" s="15">
        <v>44921</v>
      </c>
      <c r="D58" s="3">
        <v>1198</v>
      </c>
      <c r="E58" s="53">
        <v>5</v>
      </c>
      <c r="F58" s="53">
        <v>0</v>
      </c>
      <c r="G58" s="53">
        <v>28</v>
      </c>
      <c r="H58" s="53">
        <v>150</v>
      </c>
      <c r="I58" s="53">
        <v>202</v>
      </c>
      <c r="J58" s="53">
        <v>327</v>
      </c>
      <c r="K58" s="53">
        <v>486</v>
      </c>
      <c r="L58" s="11"/>
      <c r="M58" s="11"/>
      <c r="N58" s="11"/>
      <c r="O58" s="11"/>
      <c r="P58" s="11"/>
      <c r="Q58" s="11"/>
      <c r="R58" s="11"/>
      <c r="S58" s="11"/>
      <c r="T58" s="11"/>
      <c r="U58" s="11"/>
      <c r="V58" s="11"/>
    </row>
    <row r="60" spans="1:22" x14ac:dyDescent="0.35">
      <c r="A60" s="21" t="s">
        <v>173</v>
      </c>
      <c r="B60" s="22"/>
      <c r="E60" s="23"/>
      <c r="F60" s="23"/>
    </row>
    <row r="61" spans="1:22" ht="31.5" thickBot="1" x14ac:dyDescent="0.4">
      <c r="A61" s="8" t="s">
        <v>62</v>
      </c>
      <c r="B61" s="13" t="s">
        <v>57</v>
      </c>
      <c r="C61" s="13" t="s">
        <v>84</v>
      </c>
      <c r="D61" s="9" t="s">
        <v>60</v>
      </c>
      <c r="E61" s="10" t="s">
        <v>61</v>
      </c>
      <c r="F61" s="10" t="s">
        <v>63</v>
      </c>
      <c r="G61" s="10" t="s">
        <v>64</v>
      </c>
      <c r="H61" s="10" t="s">
        <v>126</v>
      </c>
      <c r="I61" s="10" t="s">
        <v>65</v>
      </c>
      <c r="J61" s="10" t="s">
        <v>66</v>
      </c>
      <c r="K61" s="8" t="s">
        <v>67</v>
      </c>
    </row>
    <row r="62" spans="1:22" x14ac:dyDescent="0.35">
      <c r="A62" s="14">
        <v>2022</v>
      </c>
      <c r="B62" s="14">
        <v>1</v>
      </c>
      <c r="C62" s="15">
        <v>44564</v>
      </c>
      <c r="D62" s="56">
        <v>630</v>
      </c>
      <c r="E62" s="53">
        <v>2</v>
      </c>
      <c r="F62" s="53">
        <v>1</v>
      </c>
      <c r="G62" s="53">
        <v>10</v>
      </c>
      <c r="H62" s="53">
        <v>72</v>
      </c>
      <c r="I62" s="53">
        <v>95</v>
      </c>
      <c r="J62" s="53">
        <v>179</v>
      </c>
      <c r="K62" s="53">
        <v>271</v>
      </c>
    </row>
    <row r="63" spans="1:22" x14ac:dyDescent="0.35">
      <c r="A63" s="14">
        <v>2022</v>
      </c>
      <c r="B63" s="14">
        <v>2</v>
      </c>
      <c r="C63" s="15">
        <v>44571</v>
      </c>
      <c r="D63" s="56">
        <v>774</v>
      </c>
      <c r="E63" s="53">
        <v>1</v>
      </c>
      <c r="F63" s="53">
        <v>1</v>
      </c>
      <c r="G63" s="53">
        <v>18</v>
      </c>
      <c r="H63" s="53">
        <v>99</v>
      </c>
      <c r="I63" s="53">
        <v>132</v>
      </c>
      <c r="J63" s="53">
        <v>206</v>
      </c>
      <c r="K63" s="53">
        <v>317</v>
      </c>
    </row>
    <row r="64" spans="1:22" x14ac:dyDescent="0.35">
      <c r="A64" s="14">
        <v>2022</v>
      </c>
      <c r="B64" s="14">
        <v>3</v>
      </c>
      <c r="C64" s="15">
        <v>44578</v>
      </c>
      <c r="D64" s="56">
        <v>706</v>
      </c>
      <c r="E64" s="53">
        <v>0</v>
      </c>
      <c r="F64" s="53">
        <v>0</v>
      </c>
      <c r="G64" s="53">
        <v>23</v>
      </c>
      <c r="H64" s="53">
        <v>83</v>
      </c>
      <c r="I64" s="53">
        <v>105</v>
      </c>
      <c r="J64" s="53">
        <v>189</v>
      </c>
      <c r="K64" s="53">
        <v>306</v>
      </c>
    </row>
    <row r="65" spans="1:11" x14ac:dyDescent="0.35">
      <c r="A65" s="14">
        <v>2022</v>
      </c>
      <c r="B65" s="14">
        <v>4</v>
      </c>
      <c r="C65" s="15">
        <v>44585</v>
      </c>
      <c r="D65" s="56">
        <v>619</v>
      </c>
      <c r="E65" s="53">
        <v>0</v>
      </c>
      <c r="F65" s="53">
        <v>1</v>
      </c>
      <c r="G65" s="53">
        <v>17</v>
      </c>
      <c r="H65" s="53">
        <v>67</v>
      </c>
      <c r="I65" s="53">
        <v>94</v>
      </c>
      <c r="J65" s="53">
        <v>186</v>
      </c>
      <c r="K65" s="53">
        <v>254</v>
      </c>
    </row>
    <row r="66" spans="1:11" x14ac:dyDescent="0.35">
      <c r="A66" s="14">
        <v>2022</v>
      </c>
      <c r="B66" s="14">
        <v>5</v>
      </c>
      <c r="C66" s="15">
        <v>44592</v>
      </c>
      <c r="D66" s="56">
        <v>655</v>
      </c>
      <c r="E66" s="53">
        <v>1</v>
      </c>
      <c r="F66" s="53">
        <v>0</v>
      </c>
      <c r="G66" s="53">
        <v>15</v>
      </c>
      <c r="H66" s="53">
        <v>71</v>
      </c>
      <c r="I66" s="53">
        <v>107</v>
      </c>
      <c r="J66" s="53">
        <v>201</v>
      </c>
      <c r="K66" s="53">
        <v>260</v>
      </c>
    </row>
    <row r="67" spans="1:11" x14ac:dyDescent="0.35">
      <c r="A67" s="14">
        <v>2022</v>
      </c>
      <c r="B67" s="14">
        <v>6</v>
      </c>
      <c r="C67" s="15">
        <v>44599</v>
      </c>
      <c r="D67" s="56">
        <v>627</v>
      </c>
      <c r="E67" s="53">
        <v>2</v>
      </c>
      <c r="F67" s="53">
        <v>0</v>
      </c>
      <c r="G67" s="53">
        <v>18</v>
      </c>
      <c r="H67" s="53">
        <v>80</v>
      </c>
      <c r="I67" s="53">
        <v>109</v>
      </c>
      <c r="J67" s="53">
        <v>180</v>
      </c>
      <c r="K67" s="53">
        <v>238</v>
      </c>
    </row>
    <row r="68" spans="1:11" x14ac:dyDescent="0.35">
      <c r="A68" s="14">
        <v>2022</v>
      </c>
      <c r="B68" s="14">
        <v>7</v>
      </c>
      <c r="C68" s="15">
        <v>44606</v>
      </c>
      <c r="D68" s="56">
        <v>546</v>
      </c>
      <c r="E68" s="53">
        <v>1</v>
      </c>
      <c r="F68" s="53">
        <v>1</v>
      </c>
      <c r="G68" s="53">
        <v>12</v>
      </c>
      <c r="H68" s="53">
        <v>66</v>
      </c>
      <c r="I68" s="53">
        <v>90</v>
      </c>
      <c r="J68" s="53">
        <v>162</v>
      </c>
      <c r="K68" s="53">
        <v>214</v>
      </c>
    </row>
    <row r="69" spans="1:11" x14ac:dyDescent="0.35">
      <c r="A69" s="14">
        <v>2022</v>
      </c>
      <c r="B69" s="14">
        <v>8</v>
      </c>
      <c r="C69" s="15">
        <v>44613</v>
      </c>
      <c r="D69" s="56">
        <v>592</v>
      </c>
      <c r="E69" s="53">
        <v>3</v>
      </c>
      <c r="F69" s="53">
        <v>0</v>
      </c>
      <c r="G69" s="53">
        <v>15</v>
      </c>
      <c r="H69" s="53">
        <v>83</v>
      </c>
      <c r="I69" s="53">
        <v>104</v>
      </c>
      <c r="J69" s="53">
        <v>150</v>
      </c>
      <c r="K69" s="53">
        <v>237</v>
      </c>
    </row>
    <row r="70" spans="1:11" x14ac:dyDescent="0.35">
      <c r="A70" s="14">
        <v>2022</v>
      </c>
      <c r="B70" s="14">
        <v>9</v>
      </c>
      <c r="C70" s="15">
        <v>44620</v>
      </c>
      <c r="D70" s="56">
        <v>596</v>
      </c>
      <c r="E70" s="53">
        <v>2</v>
      </c>
      <c r="F70" s="53">
        <v>0</v>
      </c>
      <c r="G70" s="53">
        <v>16</v>
      </c>
      <c r="H70" s="53">
        <v>71</v>
      </c>
      <c r="I70" s="53">
        <v>95</v>
      </c>
      <c r="J70" s="53">
        <v>155</v>
      </c>
      <c r="K70" s="53">
        <v>257</v>
      </c>
    </row>
    <row r="71" spans="1:11" x14ac:dyDescent="0.35">
      <c r="A71" s="14">
        <v>2022</v>
      </c>
      <c r="B71" s="14">
        <v>10</v>
      </c>
      <c r="C71" s="15">
        <v>44627</v>
      </c>
      <c r="D71" s="56">
        <v>611</v>
      </c>
      <c r="E71" s="53">
        <v>2</v>
      </c>
      <c r="F71" s="53">
        <v>1</v>
      </c>
      <c r="G71" s="53">
        <v>14</v>
      </c>
      <c r="H71" s="53">
        <v>64</v>
      </c>
      <c r="I71" s="53">
        <v>64</v>
      </c>
      <c r="J71" s="53">
        <v>198</v>
      </c>
      <c r="K71" s="53">
        <v>268</v>
      </c>
    </row>
    <row r="72" spans="1:11" x14ac:dyDescent="0.35">
      <c r="A72" s="14">
        <v>2022</v>
      </c>
      <c r="B72" s="14">
        <v>11</v>
      </c>
      <c r="C72" s="15">
        <v>44634</v>
      </c>
      <c r="D72" s="56">
        <v>633</v>
      </c>
      <c r="E72" s="53">
        <v>3</v>
      </c>
      <c r="F72" s="53">
        <v>0</v>
      </c>
      <c r="G72" s="53">
        <v>17</v>
      </c>
      <c r="H72" s="53">
        <v>68</v>
      </c>
      <c r="I72" s="53">
        <v>109</v>
      </c>
      <c r="J72" s="53">
        <v>177</v>
      </c>
      <c r="K72" s="53">
        <v>259</v>
      </c>
    </row>
    <row r="73" spans="1:11" x14ac:dyDescent="0.35">
      <c r="A73" s="14">
        <v>2022</v>
      </c>
      <c r="B73" s="14">
        <v>12</v>
      </c>
      <c r="C73" s="15">
        <v>44641</v>
      </c>
      <c r="D73" s="56">
        <v>617</v>
      </c>
      <c r="E73" s="53">
        <v>2</v>
      </c>
      <c r="F73" s="53">
        <v>0</v>
      </c>
      <c r="G73" s="53">
        <v>10</v>
      </c>
      <c r="H73" s="53">
        <v>50</v>
      </c>
      <c r="I73" s="53">
        <v>93</v>
      </c>
      <c r="J73" s="53">
        <v>196</v>
      </c>
      <c r="K73" s="53">
        <v>266</v>
      </c>
    </row>
    <row r="74" spans="1:11" x14ac:dyDescent="0.35">
      <c r="A74" s="14">
        <v>2022</v>
      </c>
      <c r="B74" s="14">
        <v>13</v>
      </c>
      <c r="C74" s="15">
        <v>44648</v>
      </c>
      <c r="D74" s="56">
        <v>624</v>
      </c>
      <c r="E74" s="53">
        <v>0</v>
      </c>
      <c r="F74" s="53">
        <v>0</v>
      </c>
      <c r="G74" s="53">
        <v>15</v>
      </c>
      <c r="H74" s="53">
        <v>60</v>
      </c>
      <c r="I74" s="53">
        <v>93</v>
      </c>
      <c r="J74" s="53">
        <v>187</v>
      </c>
      <c r="K74" s="53">
        <v>269</v>
      </c>
    </row>
    <row r="75" spans="1:11" x14ac:dyDescent="0.35">
      <c r="A75" s="14">
        <v>2022</v>
      </c>
      <c r="B75" s="14">
        <v>14</v>
      </c>
      <c r="C75" s="15">
        <v>44655</v>
      </c>
      <c r="D75" s="56">
        <v>629</v>
      </c>
      <c r="E75" s="53">
        <v>2</v>
      </c>
      <c r="F75" s="53">
        <v>0</v>
      </c>
      <c r="G75" s="53">
        <v>17</v>
      </c>
      <c r="H75" s="53">
        <v>66</v>
      </c>
      <c r="I75" s="53">
        <v>98</v>
      </c>
      <c r="J75" s="53">
        <v>159</v>
      </c>
      <c r="K75" s="53">
        <v>287</v>
      </c>
    </row>
    <row r="76" spans="1:11" x14ac:dyDescent="0.35">
      <c r="A76" s="14">
        <v>2022</v>
      </c>
      <c r="B76" s="14">
        <v>15</v>
      </c>
      <c r="C76" s="15">
        <v>44662</v>
      </c>
      <c r="D76" s="56">
        <v>557</v>
      </c>
      <c r="E76" s="53">
        <v>2</v>
      </c>
      <c r="F76" s="53">
        <v>0</v>
      </c>
      <c r="G76" s="53">
        <v>8</v>
      </c>
      <c r="H76" s="53">
        <v>49</v>
      </c>
      <c r="I76" s="53">
        <v>92</v>
      </c>
      <c r="J76" s="53">
        <v>170</v>
      </c>
      <c r="K76" s="53">
        <v>236</v>
      </c>
    </row>
    <row r="77" spans="1:11" x14ac:dyDescent="0.35">
      <c r="A77" s="14">
        <v>2022</v>
      </c>
      <c r="B77" s="14">
        <v>16</v>
      </c>
      <c r="C77" s="15">
        <v>44669</v>
      </c>
      <c r="D77" s="56">
        <v>600</v>
      </c>
      <c r="E77" s="53">
        <v>0</v>
      </c>
      <c r="F77" s="53">
        <v>1</v>
      </c>
      <c r="G77" s="53">
        <v>15</v>
      </c>
      <c r="H77" s="53">
        <v>72</v>
      </c>
      <c r="I77" s="53">
        <v>90</v>
      </c>
      <c r="J77" s="53">
        <v>165</v>
      </c>
      <c r="K77" s="53">
        <v>257</v>
      </c>
    </row>
    <row r="78" spans="1:11" x14ac:dyDescent="0.35">
      <c r="A78" s="14">
        <v>2022</v>
      </c>
      <c r="B78" s="14">
        <v>17</v>
      </c>
      <c r="C78" s="15">
        <v>44676</v>
      </c>
      <c r="D78" s="56">
        <v>649</v>
      </c>
      <c r="E78" s="53">
        <v>0</v>
      </c>
      <c r="F78" s="53">
        <v>1</v>
      </c>
      <c r="G78" s="53">
        <v>16</v>
      </c>
      <c r="H78" s="53">
        <v>83</v>
      </c>
      <c r="I78" s="53">
        <v>99</v>
      </c>
      <c r="J78" s="53">
        <v>179</v>
      </c>
      <c r="K78" s="53">
        <v>271</v>
      </c>
    </row>
    <row r="79" spans="1:11" x14ac:dyDescent="0.35">
      <c r="A79" s="14">
        <v>2022</v>
      </c>
      <c r="B79" s="14">
        <v>18</v>
      </c>
      <c r="C79" s="15">
        <v>44683</v>
      </c>
      <c r="D79" s="56">
        <v>549</v>
      </c>
      <c r="E79" s="53">
        <v>2</v>
      </c>
      <c r="F79" s="53">
        <v>0</v>
      </c>
      <c r="G79" s="53">
        <v>18</v>
      </c>
      <c r="H79" s="53">
        <v>67</v>
      </c>
      <c r="I79" s="53">
        <v>88</v>
      </c>
      <c r="J79" s="53">
        <v>152</v>
      </c>
      <c r="K79" s="53">
        <v>222</v>
      </c>
    </row>
    <row r="80" spans="1:11" x14ac:dyDescent="0.35">
      <c r="A80" s="14">
        <v>2022</v>
      </c>
      <c r="B80" s="14">
        <v>19</v>
      </c>
      <c r="C80" s="15">
        <v>44690</v>
      </c>
      <c r="D80" s="56">
        <v>628</v>
      </c>
      <c r="E80" s="53">
        <v>2</v>
      </c>
      <c r="F80" s="53">
        <v>1</v>
      </c>
      <c r="G80" s="53">
        <v>23</v>
      </c>
      <c r="H80" s="53">
        <v>79</v>
      </c>
      <c r="I80" s="53">
        <v>101</v>
      </c>
      <c r="J80" s="53">
        <v>188</v>
      </c>
      <c r="K80" s="53">
        <v>234</v>
      </c>
    </row>
    <row r="81" spans="1:11" x14ac:dyDescent="0.35">
      <c r="A81" s="14">
        <v>2022</v>
      </c>
      <c r="B81" s="14">
        <v>20</v>
      </c>
      <c r="C81" s="15">
        <v>44697</v>
      </c>
      <c r="D81" s="56">
        <v>626</v>
      </c>
      <c r="E81" s="53">
        <v>4</v>
      </c>
      <c r="F81" s="53">
        <v>0</v>
      </c>
      <c r="G81" s="53">
        <v>16</v>
      </c>
      <c r="H81" s="53">
        <v>67</v>
      </c>
      <c r="I81" s="53">
        <v>123</v>
      </c>
      <c r="J81" s="53">
        <v>161</v>
      </c>
      <c r="K81" s="53">
        <v>255</v>
      </c>
    </row>
    <row r="82" spans="1:11" x14ac:dyDescent="0.35">
      <c r="A82" s="14">
        <v>2022</v>
      </c>
      <c r="B82" s="14">
        <v>21</v>
      </c>
      <c r="C82" s="15">
        <v>44704</v>
      </c>
      <c r="D82" s="56">
        <v>559</v>
      </c>
      <c r="E82" s="53">
        <v>0</v>
      </c>
      <c r="F82" s="53">
        <v>0</v>
      </c>
      <c r="G82" s="53">
        <v>21</v>
      </c>
      <c r="H82" s="53">
        <v>66</v>
      </c>
      <c r="I82" s="53">
        <v>87</v>
      </c>
      <c r="J82" s="53">
        <v>144</v>
      </c>
      <c r="K82" s="53">
        <v>241</v>
      </c>
    </row>
    <row r="83" spans="1:11" x14ac:dyDescent="0.35">
      <c r="A83" s="14">
        <v>2022</v>
      </c>
      <c r="B83" s="14">
        <v>22</v>
      </c>
      <c r="C83" s="15">
        <v>44711</v>
      </c>
      <c r="D83" s="56">
        <v>405</v>
      </c>
      <c r="E83" s="53">
        <v>1</v>
      </c>
      <c r="F83" s="53">
        <v>1</v>
      </c>
      <c r="G83" s="53">
        <v>6</v>
      </c>
      <c r="H83" s="53">
        <v>50</v>
      </c>
      <c r="I83" s="53">
        <v>61</v>
      </c>
      <c r="J83" s="53">
        <v>121</v>
      </c>
      <c r="K83" s="53">
        <v>165</v>
      </c>
    </row>
    <row r="84" spans="1:11" x14ac:dyDescent="0.35">
      <c r="A84" s="14">
        <v>2022</v>
      </c>
      <c r="B84" s="14">
        <v>23</v>
      </c>
      <c r="C84" s="15">
        <v>44718</v>
      </c>
      <c r="D84" s="56">
        <v>613</v>
      </c>
      <c r="E84" s="53">
        <v>1</v>
      </c>
      <c r="F84" s="53">
        <v>1</v>
      </c>
      <c r="G84" s="53">
        <v>13</v>
      </c>
      <c r="H84" s="53">
        <v>62</v>
      </c>
      <c r="I84" s="53">
        <v>103</v>
      </c>
      <c r="J84" s="53">
        <v>178</v>
      </c>
      <c r="K84" s="53">
        <v>255</v>
      </c>
    </row>
    <row r="85" spans="1:11" x14ac:dyDescent="0.35">
      <c r="A85" s="14">
        <v>2022</v>
      </c>
      <c r="B85" s="14">
        <v>24</v>
      </c>
      <c r="C85" s="15">
        <v>44725</v>
      </c>
      <c r="D85" s="56">
        <v>567</v>
      </c>
      <c r="E85" s="53">
        <v>0</v>
      </c>
      <c r="F85" s="53">
        <v>0</v>
      </c>
      <c r="G85" s="53">
        <v>10</v>
      </c>
      <c r="H85" s="53">
        <v>69</v>
      </c>
      <c r="I85" s="53">
        <v>97</v>
      </c>
      <c r="J85" s="53">
        <v>164</v>
      </c>
      <c r="K85" s="53">
        <v>227</v>
      </c>
    </row>
    <row r="86" spans="1:11" x14ac:dyDescent="0.35">
      <c r="A86" s="14">
        <v>2022</v>
      </c>
      <c r="B86" s="14">
        <v>25</v>
      </c>
      <c r="C86" s="15">
        <v>44732</v>
      </c>
      <c r="D86" s="56">
        <v>557</v>
      </c>
      <c r="E86" s="53">
        <v>3</v>
      </c>
      <c r="F86" s="53">
        <v>1</v>
      </c>
      <c r="G86" s="53">
        <v>19</v>
      </c>
      <c r="H86" s="53">
        <v>65</v>
      </c>
      <c r="I86" s="53">
        <v>85</v>
      </c>
      <c r="J86" s="53">
        <v>149</v>
      </c>
      <c r="K86" s="53">
        <v>235</v>
      </c>
    </row>
    <row r="87" spans="1:11" x14ac:dyDescent="0.35">
      <c r="A87" s="14">
        <v>2022</v>
      </c>
      <c r="B87" s="14">
        <v>26</v>
      </c>
      <c r="C87" s="15">
        <v>44739</v>
      </c>
      <c r="D87" s="56">
        <v>587</v>
      </c>
      <c r="E87" s="53">
        <v>2</v>
      </c>
      <c r="F87" s="53">
        <v>0</v>
      </c>
      <c r="G87" s="53">
        <v>15</v>
      </c>
      <c r="H87" s="53">
        <v>72</v>
      </c>
      <c r="I87" s="53">
        <v>98</v>
      </c>
      <c r="J87" s="53">
        <v>168</v>
      </c>
      <c r="K87" s="53">
        <v>232</v>
      </c>
    </row>
    <row r="88" spans="1:11" x14ac:dyDescent="0.35">
      <c r="A88" s="14">
        <v>2022</v>
      </c>
      <c r="B88" s="14">
        <v>27</v>
      </c>
      <c r="C88" s="15">
        <v>44746</v>
      </c>
      <c r="D88" s="56">
        <v>569</v>
      </c>
      <c r="E88" s="53">
        <v>1</v>
      </c>
      <c r="F88" s="53">
        <v>0</v>
      </c>
      <c r="G88" s="53">
        <v>18</v>
      </c>
      <c r="H88" s="53">
        <v>64</v>
      </c>
      <c r="I88" s="53">
        <v>95</v>
      </c>
      <c r="J88" s="53">
        <v>164</v>
      </c>
      <c r="K88" s="53">
        <v>227</v>
      </c>
    </row>
    <row r="89" spans="1:11" x14ac:dyDescent="0.35">
      <c r="A89" s="14">
        <v>2022</v>
      </c>
      <c r="B89" s="14">
        <v>28</v>
      </c>
      <c r="C89" s="15">
        <v>44753</v>
      </c>
      <c r="D89" s="56">
        <v>589</v>
      </c>
      <c r="E89" s="53">
        <v>1</v>
      </c>
      <c r="F89" s="53">
        <v>0</v>
      </c>
      <c r="G89" s="53">
        <v>19</v>
      </c>
      <c r="H89" s="53">
        <v>71</v>
      </c>
      <c r="I89" s="53">
        <v>100</v>
      </c>
      <c r="J89" s="53">
        <v>162</v>
      </c>
      <c r="K89" s="53">
        <v>236</v>
      </c>
    </row>
    <row r="90" spans="1:11" x14ac:dyDescent="0.35">
      <c r="A90" s="14">
        <v>2022</v>
      </c>
      <c r="B90" s="14">
        <v>29</v>
      </c>
      <c r="C90" s="15">
        <v>44760</v>
      </c>
      <c r="D90" s="56">
        <v>576</v>
      </c>
      <c r="E90" s="53">
        <v>1</v>
      </c>
      <c r="F90" s="53">
        <v>4</v>
      </c>
      <c r="G90" s="53">
        <v>11</v>
      </c>
      <c r="H90" s="53">
        <v>68</v>
      </c>
      <c r="I90" s="53">
        <v>105</v>
      </c>
      <c r="J90" s="53">
        <v>181</v>
      </c>
      <c r="K90" s="53">
        <v>206</v>
      </c>
    </row>
    <row r="91" spans="1:11" x14ac:dyDescent="0.35">
      <c r="A91" s="14">
        <v>2022</v>
      </c>
      <c r="B91" s="14">
        <v>30</v>
      </c>
      <c r="C91" s="15">
        <v>44767</v>
      </c>
      <c r="D91" s="56">
        <v>618</v>
      </c>
      <c r="E91" s="53">
        <v>2</v>
      </c>
      <c r="F91" s="53">
        <v>1</v>
      </c>
      <c r="G91" s="53">
        <v>16</v>
      </c>
      <c r="H91" s="53">
        <v>66</v>
      </c>
      <c r="I91" s="53">
        <v>89</v>
      </c>
      <c r="J91" s="53">
        <v>190</v>
      </c>
      <c r="K91" s="53">
        <v>254</v>
      </c>
    </row>
    <row r="92" spans="1:11" x14ac:dyDescent="0.35">
      <c r="A92" s="14">
        <v>2022</v>
      </c>
      <c r="B92" s="14">
        <v>31</v>
      </c>
      <c r="C92" s="15">
        <v>44774</v>
      </c>
      <c r="D92" s="56">
        <v>575</v>
      </c>
      <c r="E92" s="53">
        <v>0</v>
      </c>
      <c r="F92" s="53">
        <v>1</v>
      </c>
      <c r="G92" s="53">
        <v>13</v>
      </c>
      <c r="H92" s="53">
        <v>77</v>
      </c>
      <c r="I92" s="53">
        <v>94</v>
      </c>
      <c r="J92" s="53">
        <v>161</v>
      </c>
      <c r="K92" s="53">
        <v>229</v>
      </c>
    </row>
    <row r="93" spans="1:11" x14ac:dyDescent="0.35">
      <c r="A93" s="14">
        <v>2022</v>
      </c>
      <c r="B93" s="14">
        <v>32</v>
      </c>
      <c r="C93" s="15">
        <v>44781</v>
      </c>
      <c r="D93" s="56">
        <v>563</v>
      </c>
      <c r="E93" s="53">
        <v>0</v>
      </c>
      <c r="F93" s="53">
        <v>1</v>
      </c>
      <c r="G93" s="53">
        <v>13</v>
      </c>
      <c r="H93" s="53">
        <v>60</v>
      </c>
      <c r="I93" s="53">
        <v>85</v>
      </c>
      <c r="J93" s="53">
        <v>171</v>
      </c>
      <c r="K93" s="53">
        <v>233</v>
      </c>
    </row>
    <row r="94" spans="1:11" x14ac:dyDescent="0.35">
      <c r="A94" s="14">
        <v>2022</v>
      </c>
      <c r="B94" s="14">
        <v>33</v>
      </c>
      <c r="C94" s="15">
        <v>44788</v>
      </c>
      <c r="D94" s="56">
        <v>570</v>
      </c>
      <c r="E94" s="53">
        <v>0</v>
      </c>
      <c r="F94" s="53">
        <v>1</v>
      </c>
      <c r="G94" s="53">
        <v>18</v>
      </c>
      <c r="H94" s="53">
        <v>66</v>
      </c>
      <c r="I94" s="53">
        <v>97</v>
      </c>
      <c r="J94" s="53">
        <v>157</v>
      </c>
      <c r="K94" s="53">
        <v>231</v>
      </c>
    </row>
    <row r="95" spans="1:11" x14ac:dyDescent="0.35">
      <c r="A95" s="14">
        <v>2022</v>
      </c>
      <c r="B95" s="14">
        <v>34</v>
      </c>
      <c r="C95" s="15">
        <v>44795</v>
      </c>
      <c r="D95" s="56">
        <v>544</v>
      </c>
      <c r="E95" s="53">
        <v>0</v>
      </c>
      <c r="F95" s="53">
        <v>0</v>
      </c>
      <c r="G95" s="53">
        <v>13</v>
      </c>
      <c r="H95" s="53">
        <v>53</v>
      </c>
      <c r="I95" s="53">
        <v>106</v>
      </c>
      <c r="J95" s="53">
        <v>151</v>
      </c>
      <c r="K95" s="53">
        <v>221</v>
      </c>
    </row>
    <row r="96" spans="1:11" x14ac:dyDescent="0.35">
      <c r="A96" s="14">
        <v>2022</v>
      </c>
      <c r="B96" s="14">
        <v>35</v>
      </c>
      <c r="C96" s="15">
        <v>44802</v>
      </c>
      <c r="D96" s="56">
        <v>550</v>
      </c>
      <c r="E96" s="53">
        <v>3</v>
      </c>
      <c r="F96" s="53">
        <v>0</v>
      </c>
      <c r="G96" s="53">
        <v>18</v>
      </c>
      <c r="H96" s="53">
        <v>76</v>
      </c>
      <c r="I96" s="53">
        <v>86</v>
      </c>
      <c r="J96" s="53">
        <v>156</v>
      </c>
      <c r="K96" s="53">
        <v>211</v>
      </c>
    </row>
    <row r="97" spans="1:11" x14ac:dyDescent="0.35">
      <c r="A97" s="14">
        <v>2022</v>
      </c>
      <c r="B97" s="14">
        <v>36</v>
      </c>
      <c r="C97" s="15">
        <v>44809</v>
      </c>
      <c r="D97" s="56">
        <v>565</v>
      </c>
      <c r="E97" s="53">
        <v>0</v>
      </c>
      <c r="F97" s="53">
        <v>2</v>
      </c>
      <c r="G97" s="53">
        <v>12</v>
      </c>
      <c r="H97" s="53">
        <v>63</v>
      </c>
      <c r="I97" s="53">
        <v>91</v>
      </c>
      <c r="J97" s="53">
        <v>163</v>
      </c>
      <c r="K97" s="53">
        <v>234</v>
      </c>
    </row>
    <row r="98" spans="1:11" x14ac:dyDescent="0.35">
      <c r="A98" s="14">
        <v>2022</v>
      </c>
      <c r="B98" s="14">
        <v>37</v>
      </c>
      <c r="C98" s="15">
        <v>44816</v>
      </c>
      <c r="D98" s="56">
        <v>572</v>
      </c>
      <c r="E98" s="53">
        <v>2</v>
      </c>
      <c r="F98" s="53">
        <v>0</v>
      </c>
      <c r="G98" s="53">
        <v>11</v>
      </c>
      <c r="H98" s="53">
        <v>74</v>
      </c>
      <c r="I98" s="53">
        <v>94</v>
      </c>
      <c r="J98" s="53">
        <v>169</v>
      </c>
      <c r="K98" s="53">
        <v>222</v>
      </c>
    </row>
    <row r="99" spans="1:11" x14ac:dyDescent="0.35">
      <c r="A99" s="14">
        <v>2022</v>
      </c>
      <c r="B99" s="14">
        <v>38</v>
      </c>
      <c r="C99" s="15">
        <v>44823</v>
      </c>
      <c r="D99" s="56">
        <v>476</v>
      </c>
      <c r="E99" s="53">
        <v>1</v>
      </c>
      <c r="F99" s="53">
        <v>0</v>
      </c>
      <c r="G99" s="53">
        <v>5</v>
      </c>
      <c r="H99" s="53">
        <v>45</v>
      </c>
      <c r="I99" s="53">
        <v>82</v>
      </c>
      <c r="J99" s="53">
        <v>145</v>
      </c>
      <c r="K99" s="53">
        <v>198</v>
      </c>
    </row>
    <row r="100" spans="1:11" x14ac:dyDescent="0.35">
      <c r="A100" s="14">
        <v>2022</v>
      </c>
      <c r="B100" s="14">
        <v>39</v>
      </c>
      <c r="C100" s="15">
        <v>44830</v>
      </c>
      <c r="D100" s="56">
        <v>622</v>
      </c>
      <c r="E100" s="53">
        <v>2</v>
      </c>
      <c r="F100" s="53">
        <v>0</v>
      </c>
      <c r="G100" s="53">
        <v>7</v>
      </c>
      <c r="H100" s="53">
        <v>74</v>
      </c>
      <c r="I100" s="53">
        <v>100</v>
      </c>
      <c r="J100" s="53">
        <v>178</v>
      </c>
      <c r="K100" s="53">
        <v>261</v>
      </c>
    </row>
    <row r="101" spans="1:11" x14ac:dyDescent="0.35">
      <c r="A101" s="14">
        <v>2022</v>
      </c>
      <c r="B101" s="14">
        <v>40</v>
      </c>
      <c r="C101" s="15">
        <v>44837</v>
      </c>
      <c r="D101" s="56">
        <v>659</v>
      </c>
      <c r="E101" s="53">
        <v>1</v>
      </c>
      <c r="F101" s="53">
        <v>0</v>
      </c>
      <c r="G101" s="53">
        <v>14</v>
      </c>
      <c r="H101" s="53">
        <v>85</v>
      </c>
      <c r="I101" s="53">
        <v>103</v>
      </c>
      <c r="J101" s="53">
        <v>191</v>
      </c>
      <c r="K101" s="53">
        <v>265</v>
      </c>
    </row>
    <row r="102" spans="1:11" x14ac:dyDescent="0.35">
      <c r="A102" s="14">
        <v>2022</v>
      </c>
      <c r="B102" s="14">
        <v>41</v>
      </c>
      <c r="C102" s="15">
        <v>44844</v>
      </c>
      <c r="D102" s="56">
        <v>631</v>
      </c>
      <c r="E102" s="53">
        <v>3</v>
      </c>
      <c r="F102" s="53">
        <v>1</v>
      </c>
      <c r="G102" s="53">
        <v>11</v>
      </c>
      <c r="H102" s="53">
        <v>64</v>
      </c>
      <c r="I102" s="53">
        <v>97</v>
      </c>
      <c r="J102" s="53">
        <v>197</v>
      </c>
      <c r="K102" s="53">
        <v>258</v>
      </c>
    </row>
    <row r="103" spans="1:11" x14ac:dyDescent="0.35">
      <c r="A103" s="14">
        <v>2022</v>
      </c>
      <c r="B103" s="14">
        <v>42</v>
      </c>
      <c r="C103" s="15">
        <v>44851</v>
      </c>
      <c r="D103" s="56">
        <v>648</v>
      </c>
      <c r="E103" s="53">
        <v>4</v>
      </c>
      <c r="F103" s="53">
        <v>2</v>
      </c>
      <c r="G103" s="53">
        <v>11</v>
      </c>
      <c r="H103" s="53">
        <v>84</v>
      </c>
      <c r="I103" s="53">
        <v>96</v>
      </c>
      <c r="J103" s="53">
        <v>179</v>
      </c>
      <c r="K103" s="53">
        <v>272</v>
      </c>
    </row>
    <row r="104" spans="1:11" x14ac:dyDescent="0.35">
      <c r="A104" s="14">
        <v>2022</v>
      </c>
      <c r="B104" s="14">
        <v>43</v>
      </c>
      <c r="C104" s="15">
        <v>44858</v>
      </c>
      <c r="D104" s="56">
        <v>643</v>
      </c>
      <c r="E104" s="53">
        <v>1</v>
      </c>
      <c r="F104" s="53">
        <v>0</v>
      </c>
      <c r="G104" s="53">
        <v>18</v>
      </c>
      <c r="H104" s="53">
        <v>85</v>
      </c>
      <c r="I104" s="53">
        <v>98</v>
      </c>
      <c r="J104" s="53">
        <v>170</v>
      </c>
      <c r="K104" s="53">
        <v>271</v>
      </c>
    </row>
    <row r="105" spans="1:11" x14ac:dyDescent="0.35">
      <c r="A105" s="14">
        <v>2022</v>
      </c>
      <c r="B105" s="14">
        <v>44</v>
      </c>
      <c r="C105" s="15">
        <v>44865</v>
      </c>
      <c r="D105" s="56">
        <v>608</v>
      </c>
      <c r="E105" s="53">
        <v>1</v>
      </c>
      <c r="F105" s="53">
        <v>1</v>
      </c>
      <c r="G105" s="53">
        <v>9</v>
      </c>
      <c r="H105" s="53">
        <v>61</v>
      </c>
      <c r="I105" s="53">
        <v>94</v>
      </c>
      <c r="J105" s="53">
        <v>189</v>
      </c>
      <c r="K105" s="53">
        <v>253</v>
      </c>
    </row>
    <row r="106" spans="1:11" x14ac:dyDescent="0.35">
      <c r="A106" s="14">
        <v>2022</v>
      </c>
      <c r="B106" s="14">
        <v>45</v>
      </c>
      <c r="C106" s="15">
        <v>44872</v>
      </c>
      <c r="D106" s="56">
        <v>607</v>
      </c>
      <c r="E106" s="53">
        <v>0</v>
      </c>
      <c r="F106" s="53">
        <v>1</v>
      </c>
      <c r="G106" s="53">
        <v>11</v>
      </c>
      <c r="H106" s="53">
        <v>74</v>
      </c>
      <c r="I106" s="53">
        <v>93</v>
      </c>
      <c r="J106" s="53">
        <v>174</v>
      </c>
      <c r="K106" s="53">
        <v>254</v>
      </c>
    </row>
    <row r="107" spans="1:11" x14ac:dyDescent="0.35">
      <c r="A107" s="14">
        <v>2022</v>
      </c>
      <c r="B107" s="14">
        <v>46</v>
      </c>
      <c r="C107" s="15">
        <v>44879</v>
      </c>
      <c r="D107" s="56">
        <v>669</v>
      </c>
      <c r="E107" s="53">
        <v>3</v>
      </c>
      <c r="F107" s="53">
        <v>0</v>
      </c>
      <c r="G107" s="53">
        <v>20</v>
      </c>
      <c r="H107" s="53">
        <v>75</v>
      </c>
      <c r="I107" s="53">
        <v>109</v>
      </c>
      <c r="J107" s="53">
        <v>199</v>
      </c>
      <c r="K107" s="53">
        <v>263</v>
      </c>
    </row>
    <row r="108" spans="1:11" x14ac:dyDescent="0.35">
      <c r="A108" s="14">
        <v>2022</v>
      </c>
      <c r="B108" s="14">
        <v>47</v>
      </c>
      <c r="C108" s="15">
        <v>44886</v>
      </c>
      <c r="D108" s="56">
        <v>647</v>
      </c>
      <c r="E108" s="53">
        <v>2</v>
      </c>
      <c r="F108" s="53">
        <v>0</v>
      </c>
      <c r="G108" s="53">
        <v>19</v>
      </c>
      <c r="H108" s="53">
        <v>70</v>
      </c>
      <c r="I108" s="53">
        <v>106</v>
      </c>
      <c r="J108" s="53">
        <v>192</v>
      </c>
      <c r="K108" s="53">
        <v>258</v>
      </c>
    </row>
    <row r="109" spans="1:11" x14ac:dyDescent="0.35">
      <c r="A109" s="14">
        <v>2022</v>
      </c>
      <c r="B109" s="14">
        <v>48</v>
      </c>
      <c r="C109" s="15">
        <v>44893</v>
      </c>
      <c r="D109" s="56">
        <v>613</v>
      </c>
      <c r="E109" s="53">
        <v>0</v>
      </c>
      <c r="F109" s="53">
        <v>1</v>
      </c>
      <c r="G109" s="53">
        <v>20</v>
      </c>
      <c r="H109" s="53">
        <v>79</v>
      </c>
      <c r="I109" s="53">
        <v>96</v>
      </c>
      <c r="J109" s="53">
        <v>171</v>
      </c>
      <c r="K109" s="53">
        <v>246</v>
      </c>
    </row>
    <row r="110" spans="1:11" x14ac:dyDescent="0.35">
      <c r="A110" s="14">
        <v>2022</v>
      </c>
      <c r="B110" s="14">
        <v>49</v>
      </c>
      <c r="C110" s="15">
        <v>44900</v>
      </c>
      <c r="D110" s="56">
        <v>642</v>
      </c>
      <c r="E110" s="53">
        <v>0</v>
      </c>
      <c r="F110" s="53">
        <v>1</v>
      </c>
      <c r="G110" s="53">
        <v>11</v>
      </c>
      <c r="H110" s="53">
        <v>86</v>
      </c>
      <c r="I110" s="53">
        <v>105</v>
      </c>
      <c r="J110" s="53">
        <v>165</v>
      </c>
      <c r="K110" s="53">
        <v>274</v>
      </c>
    </row>
    <row r="111" spans="1:11" x14ac:dyDescent="0.35">
      <c r="A111" s="14">
        <v>2022</v>
      </c>
      <c r="B111" s="14">
        <v>50</v>
      </c>
      <c r="C111" s="15">
        <v>44907</v>
      </c>
      <c r="D111" s="56">
        <v>631</v>
      </c>
      <c r="E111" s="53">
        <v>4</v>
      </c>
      <c r="F111" s="53">
        <v>0</v>
      </c>
      <c r="G111" s="53">
        <v>13</v>
      </c>
      <c r="H111" s="53">
        <v>71</v>
      </c>
      <c r="I111" s="53">
        <v>84</v>
      </c>
      <c r="J111" s="53">
        <v>181</v>
      </c>
      <c r="K111" s="53">
        <v>278</v>
      </c>
    </row>
    <row r="112" spans="1:11" x14ac:dyDescent="0.35">
      <c r="A112" s="14">
        <v>2022</v>
      </c>
      <c r="B112" s="14">
        <v>51</v>
      </c>
      <c r="C112" s="15">
        <v>44914</v>
      </c>
      <c r="D112" s="56">
        <v>867</v>
      </c>
      <c r="E112" s="53">
        <v>1</v>
      </c>
      <c r="F112" s="53">
        <v>1</v>
      </c>
      <c r="G112" s="53">
        <v>14</v>
      </c>
      <c r="H112" s="53">
        <v>111</v>
      </c>
      <c r="I112" s="53">
        <v>124</v>
      </c>
      <c r="J112" s="53">
        <v>246</v>
      </c>
      <c r="K112" s="53">
        <v>370</v>
      </c>
    </row>
    <row r="113" spans="1:11" x14ac:dyDescent="0.35">
      <c r="A113" s="14">
        <v>2022</v>
      </c>
      <c r="B113" s="14">
        <v>52</v>
      </c>
      <c r="C113" s="15">
        <v>44921</v>
      </c>
      <c r="D113" s="56">
        <v>643</v>
      </c>
      <c r="E113" s="53">
        <v>4</v>
      </c>
      <c r="F113" s="53">
        <v>0</v>
      </c>
      <c r="G113" s="53">
        <v>6</v>
      </c>
      <c r="H113" s="53">
        <v>80</v>
      </c>
      <c r="I113" s="53">
        <v>89</v>
      </c>
      <c r="J113" s="53">
        <v>170</v>
      </c>
      <c r="K113" s="53">
        <v>294</v>
      </c>
    </row>
    <row r="115" spans="1:11" x14ac:dyDescent="0.35">
      <c r="A115" s="21" t="s">
        <v>180</v>
      </c>
      <c r="B115" s="22"/>
      <c r="E115" s="23"/>
      <c r="F115" s="23"/>
    </row>
    <row r="116" spans="1:11" ht="31.5" thickBot="1" x14ac:dyDescent="0.4">
      <c r="A116" s="8" t="s">
        <v>62</v>
      </c>
      <c r="B116" s="13" t="s">
        <v>57</v>
      </c>
      <c r="C116" s="13" t="s">
        <v>84</v>
      </c>
      <c r="D116" s="9" t="s">
        <v>60</v>
      </c>
      <c r="E116" s="10" t="s">
        <v>61</v>
      </c>
      <c r="F116" s="10" t="s">
        <v>63</v>
      </c>
      <c r="G116" s="10" t="s">
        <v>64</v>
      </c>
      <c r="H116" s="10" t="s">
        <v>126</v>
      </c>
      <c r="I116" s="10" t="s">
        <v>65</v>
      </c>
      <c r="J116" s="10" t="s">
        <v>66</v>
      </c>
      <c r="K116" s="8" t="s">
        <v>67</v>
      </c>
    </row>
    <row r="117" spans="1:11" x14ac:dyDescent="0.35">
      <c r="A117" s="14">
        <v>2022</v>
      </c>
      <c r="B117" s="14">
        <v>1</v>
      </c>
      <c r="C117" s="15">
        <v>44564</v>
      </c>
      <c r="D117" s="16">
        <v>601</v>
      </c>
      <c r="E117" s="1">
        <v>2</v>
      </c>
      <c r="F117" s="1">
        <v>1</v>
      </c>
      <c r="G117" s="1">
        <v>22</v>
      </c>
      <c r="H117" s="1">
        <v>92</v>
      </c>
      <c r="I117" s="1">
        <v>128</v>
      </c>
      <c r="J117" s="1">
        <v>198</v>
      </c>
      <c r="K117" s="1">
        <v>158</v>
      </c>
    </row>
    <row r="118" spans="1:11" x14ac:dyDescent="0.35">
      <c r="A118" s="14">
        <v>2022</v>
      </c>
      <c r="B118" s="14">
        <v>2</v>
      </c>
      <c r="C118" s="15">
        <v>44571</v>
      </c>
      <c r="D118" s="3">
        <v>743</v>
      </c>
      <c r="E118" s="2">
        <v>1</v>
      </c>
      <c r="F118" s="2">
        <v>1</v>
      </c>
      <c r="G118" s="2">
        <v>38</v>
      </c>
      <c r="H118" s="2">
        <v>140</v>
      </c>
      <c r="I118" s="2">
        <v>161</v>
      </c>
      <c r="J118" s="2">
        <v>203</v>
      </c>
      <c r="K118" s="2">
        <v>199</v>
      </c>
    </row>
    <row r="119" spans="1:11" x14ac:dyDescent="0.35">
      <c r="A119" s="14">
        <v>2022</v>
      </c>
      <c r="B119" s="14">
        <v>3</v>
      </c>
      <c r="C119" s="15">
        <v>44578</v>
      </c>
      <c r="D119" s="3">
        <v>641</v>
      </c>
      <c r="E119" s="2">
        <v>3</v>
      </c>
      <c r="F119" s="2">
        <v>0</v>
      </c>
      <c r="G119" s="2">
        <v>33</v>
      </c>
      <c r="H119" s="2">
        <v>125</v>
      </c>
      <c r="I119" s="2">
        <v>132</v>
      </c>
      <c r="J119" s="2">
        <v>184</v>
      </c>
      <c r="K119" s="2">
        <v>164</v>
      </c>
    </row>
    <row r="120" spans="1:11" x14ac:dyDescent="0.35">
      <c r="A120" s="14">
        <v>2022</v>
      </c>
      <c r="B120" s="14">
        <v>4</v>
      </c>
      <c r="C120" s="15">
        <v>44585</v>
      </c>
      <c r="D120" s="3">
        <v>642</v>
      </c>
      <c r="E120" s="2">
        <v>1</v>
      </c>
      <c r="F120" s="2">
        <v>2</v>
      </c>
      <c r="G120" s="2">
        <v>37</v>
      </c>
      <c r="H120" s="2">
        <v>125</v>
      </c>
      <c r="I120" s="2">
        <v>132</v>
      </c>
      <c r="J120" s="2">
        <v>190</v>
      </c>
      <c r="K120" s="2">
        <v>155</v>
      </c>
    </row>
    <row r="121" spans="1:11" x14ac:dyDescent="0.35">
      <c r="A121" s="14">
        <v>2022</v>
      </c>
      <c r="B121" s="14">
        <v>5</v>
      </c>
      <c r="C121" s="15">
        <v>44592</v>
      </c>
      <c r="D121" s="3">
        <v>605</v>
      </c>
      <c r="E121" s="2">
        <v>0</v>
      </c>
      <c r="F121" s="2">
        <v>0</v>
      </c>
      <c r="G121" s="2">
        <v>21</v>
      </c>
      <c r="H121" s="2">
        <v>104</v>
      </c>
      <c r="I121" s="2">
        <v>124</v>
      </c>
      <c r="J121" s="2">
        <v>206</v>
      </c>
      <c r="K121" s="2">
        <v>150</v>
      </c>
    </row>
    <row r="122" spans="1:11" x14ac:dyDescent="0.35">
      <c r="A122" s="14">
        <v>2022</v>
      </c>
      <c r="B122" s="14">
        <v>6</v>
      </c>
      <c r="C122" s="15">
        <v>44599</v>
      </c>
      <c r="D122" s="3">
        <v>611</v>
      </c>
      <c r="E122" s="2">
        <v>1</v>
      </c>
      <c r="F122" s="2">
        <v>1</v>
      </c>
      <c r="G122" s="2">
        <v>24</v>
      </c>
      <c r="H122" s="2">
        <v>104</v>
      </c>
      <c r="I122" s="2">
        <v>152</v>
      </c>
      <c r="J122" s="2">
        <v>173</v>
      </c>
      <c r="K122" s="2">
        <v>156</v>
      </c>
    </row>
    <row r="123" spans="1:11" x14ac:dyDescent="0.35">
      <c r="A123" s="14">
        <v>2022</v>
      </c>
      <c r="B123" s="14">
        <v>7</v>
      </c>
      <c r="C123" s="15">
        <v>44606</v>
      </c>
      <c r="D123" s="3">
        <v>612</v>
      </c>
      <c r="E123" s="2">
        <v>0</v>
      </c>
      <c r="F123" s="2">
        <v>1</v>
      </c>
      <c r="G123" s="2">
        <v>32</v>
      </c>
      <c r="H123" s="2">
        <v>110</v>
      </c>
      <c r="I123" s="2">
        <v>123</v>
      </c>
      <c r="J123" s="2">
        <v>184</v>
      </c>
      <c r="K123" s="2">
        <v>162</v>
      </c>
    </row>
    <row r="124" spans="1:11" x14ac:dyDescent="0.35">
      <c r="A124" s="14">
        <v>2022</v>
      </c>
      <c r="B124" s="14">
        <v>8</v>
      </c>
      <c r="C124" s="15">
        <v>44613</v>
      </c>
      <c r="D124" s="3">
        <v>598</v>
      </c>
      <c r="E124" s="2">
        <v>0</v>
      </c>
      <c r="F124" s="2">
        <v>0</v>
      </c>
      <c r="G124" s="2">
        <v>20</v>
      </c>
      <c r="H124" s="2">
        <v>102</v>
      </c>
      <c r="I124" s="2">
        <v>128</v>
      </c>
      <c r="J124" s="2">
        <v>202</v>
      </c>
      <c r="K124" s="2">
        <v>146</v>
      </c>
    </row>
    <row r="125" spans="1:11" x14ac:dyDescent="0.35">
      <c r="A125" s="14">
        <v>2022</v>
      </c>
      <c r="B125" s="14">
        <v>9</v>
      </c>
      <c r="C125" s="15">
        <v>44620</v>
      </c>
      <c r="D125" s="3">
        <v>596</v>
      </c>
      <c r="E125" s="2">
        <v>1</v>
      </c>
      <c r="F125" s="2">
        <v>2</v>
      </c>
      <c r="G125" s="2">
        <v>31</v>
      </c>
      <c r="H125" s="2">
        <v>103</v>
      </c>
      <c r="I125" s="2">
        <v>123</v>
      </c>
      <c r="J125" s="2">
        <v>186</v>
      </c>
      <c r="K125" s="2">
        <v>150</v>
      </c>
    </row>
    <row r="126" spans="1:11" x14ac:dyDescent="0.35">
      <c r="A126" s="14">
        <v>2022</v>
      </c>
      <c r="B126" s="14">
        <v>10</v>
      </c>
      <c r="C126" s="15">
        <v>44627</v>
      </c>
      <c r="D126" s="3">
        <v>611</v>
      </c>
      <c r="E126" s="2">
        <v>6</v>
      </c>
      <c r="F126" s="2">
        <v>1</v>
      </c>
      <c r="G126" s="2">
        <v>22</v>
      </c>
      <c r="H126" s="2">
        <v>114</v>
      </c>
      <c r="I126" s="2">
        <v>135</v>
      </c>
      <c r="J126" s="2">
        <v>181</v>
      </c>
      <c r="K126" s="2">
        <v>152</v>
      </c>
    </row>
    <row r="127" spans="1:11" x14ac:dyDescent="0.35">
      <c r="A127" s="14">
        <v>2022</v>
      </c>
      <c r="B127" s="14">
        <v>11</v>
      </c>
      <c r="C127" s="15">
        <v>44634</v>
      </c>
      <c r="D127" s="3">
        <v>634</v>
      </c>
      <c r="E127" s="2">
        <v>3</v>
      </c>
      <c r="F127" s="2">
        <v>2</v>
      </c>
      <c r="G127" s="2">
        <v>24</v>
      </c>
      <c r="H127" s="2">
        <v>101</v>
      </c>
      <c r="I127" s="2">
        <v>131</v>
      </c>
      <c r="J127" s="2">
        <v>191</v>
      </c>
      <c r="K127" s="2">
        <v>182</v>
      </c>
    </row>
    <row r="128" spans="1:11" x14ac:dyDescent="0.35">
      <c r="A128" s="14">
        <v>2022</v>
      </c>
      <c r="B128" s="14">
        <v>12</v>
      </c>
      <c r="C128" s="15">
        <v>44641</v>
      </c>
      <c r="D128" s="3">
        <v>631</v>
      </c>
      <c r="E128" s="2">
        <v>3</v>
      </c>
      <c r="F128" s="2">
        <v>1</v>
      </c>
      <c r="G128" s="2">
        <v>29</v>
      </c>
      <c r="H128" s="2">
        <v>111</v>
      </c>
      <c r="I128" s="2">
        <v>114</v>
      </c>
      <c r="J128" s="2">
        <v>187</v>
      </c>
      <c r="K128" s="2">
        <v>186</v>
      </c>
    </row>
    <row r="129" spans="1:11" x14ac:dyDescent="0.35">
      <c r="A129" s="14">
        <v>2022</v>
      </c>
      <c r="B129" s="14">
        <v>13</v>
      </c>
      <c r="C129" s="15">
        <v>44648</v>
      </c>
      <c r="D129" s="3">
        <v>647</v>
      </c>
      <c r="E129" s="2">
        <v>4</v>
      </c>
      <c r="F129" s="2">
        <v>0</v>
      </c>
      <c r="G129" s="2">
        <v>27</v>
      </c>
      <c r="H129" s="2">
        <v>104</v>
      </c>
      <c r="I129" s="2">
        <v>131</v>
      </c>
      <c r="J129" s="2">
        <v>211</v>
      </c>
      <c r="K129" s="2">
        <v>170</v>
      </c>
    </row>
    <row r="130" spans="1:11" x14ac:dyDescent="0.35">
      <c r="A130" s="14">
        <v>2022</v>
      </c>
      <c r="B130" s="14">
        <v>14</v>
      </c>
      <c r="C130" s="15">
        <v>44655</v>
      </c>
      <c r="D130" s="3">
        <v>607</v>
      </c>
      <c r="E130" s="24">
        <v>2</v>
      </c>
      <c r="F130" s="24">
        <v>1</v>
      </c>
      <c r="G130" s="24">
        <v>28</v>
      </c>
      <c r="H130" s="24">
        <v>96</v>
      </c>
      <c r="I130" s="24">
        <v>108</v>
      </c>
      <c r="J130" s="24">
        <v>203</v>
      </c>
      <c r="K130" s="24">
        <v>169</v>
      </c>
    </row>
    <row r="131" spans="1:11" x14ac:dyDescent="0.35">
      <c r="A131" s="14">
        <v>2022</v>
      </c>
      <c r="B131" s="14">
        <v>15</v>
      </c>
      <c r="C131" s="15">
        <v>44662</v>
      </c>
      <c r="D131" s="3">
        <v>494</v>
      </c>
      <c r="E131" s="18">
        <v>0</v>
      </c>
      <c r="F131" s="18">
        <v>2</v>
      </c>
      <c r="G131" s="18">
        <v>23</v>
      </c>
      <c r="H131" s="18">
        <v>71</v>
      </c>
      <c r="I131" s="18">
        <v>107</v>
      </c>
      <c r="J131" s="18">
        <v>166</v>
      </c>
      <c r="K131" s="18">
        <v>125</v>
      </c>
    </row>
    <row r="132" spans="1:11" x14ac:dyDescent="0.35">
      <c r="A132" s="14">
        <v>2022</v>
      </c>
      <c r="B132" s="14">
        <v>16</v>
      </c>
      <c r="C132" s="15">
        <v>44669</v>
      </c>
      <c r="D132" s="3">
        <v>656</v>
      </c>
      <c r="E132" s="18">
        <v>6</v>
      </c>
      <c r="F132" s="18">
        <v>0</v>
      </c>
      <c r="G132" s="18">
        <v>22</v>
      </c>
      <c r="H132" s="18">
        <v>90</v>
      </c>
      <c r="I132" s="18">
        <v>144</v>
      </c>
      <c r="J132" s="18">
        <v>211</v>
      </c>
      <c r="K132" s="18">
        <v>183</v>
      </c>
    </row>
    <row r="133" spans="1:11" x14ac:dyDescent="0.35">
      <c r="A133" s="14">
        <v>2022</v>
      </c>
      <c r="B133" s="14">
        <v>17</v>
      </c>
      <c r="C133" s="15">
        <v>44676</v>
      </c>
      <c r="D133" s="3">
        <v>619</v>
      </c>
      <c r="E133" s="18">
        <v>2</v>
      </c>
      <c r="F133" s="18">
        <v>0</v>
      </c>
      <c r="G133" s="18">
        <v>30</v>
      </c>
      <c r="H133" s="18">
        <v>115</v>
      </c>
      <c r="I133" s="18">
        <v>117</v>
      </c>
      <c r="J133" s="18">
        <v>191</v>
      </c>
      <c r="K133" s="18">
        <v>164</v>
      </c>
    </row>
    <row r="134" spans="1:11" x14ac:dyDescent="0.35">
      <c r="A134" s="14">
        <v>2022</v>
      </c>
      <c r="B134" s="14">
        <v>18</v>
      </c>
      <c r="C134" s="15">
        <v>44683</v>
      </c>
      <c r="D134" s="19">
        <v>544</v>
      </c>
      <c r="E134" s="18">
        <v>1</v>
      </c>
      <c r="F134" s="18">
        <v>0</v>
      </c>
      <c r="G134" s="18">
        <v>34</v>
      </c>
      <c r="H134" s="18">
        <v>98</v>
      </c>
      <c r="I134" s="18">
        <v>105</v>
      </c>
      <c r="J134" s="18">
        <v>169</v>
      </c>
      <c r="K134" s="18">
        <v>137</v>
      </c>
    </row>
    <row r="135" spans="1:11" x14ac:dyDescent="0.35">
      <c r="A135" s="14">
        <v>2022</v>
      </c>
      <c r="B135" s="14">
        <v>19</v>
      </c>
      <c r="C135" s="15">
        <v>44690</v>
      </c>
      <c r="D135" s="19">
        <v>616</v>
      </c>
      <c r="E135" s="18">
        <v>1</v>
      </c>
      <c r="F135" s="18">
        <v>0</v>
      </c>
      <c r="G135" s="18">
        <v>14</v>
      </c>
      <c r="H135" s="18">
        <v>111</v>
      </c>
      <c r="I135" s="18">
        <v>149</v>
      </c>
      <c r="J135" s="18">
        <v>198</v>
      </c>
      <c r="K135" s="18">
        <v>143</v>
      </c>
    </row>
    <row r="136" spans="1:11" x14ac:dyDescent="0.35">
      <c r="A136" s="14">
        <v>2022</v>
      </c>
      <c r="B136" s="14">
        <v>20</v>
      </c>
      <c r="C136" s="15">
        <v>44697</v>
      </c>
      <c r="D136" s="19">
        <v>588</v>
      </c>
      <c r="E136" s="18">
        <v>0</v>
      </c>
      <c r="F136" s="18">
        <v>2</v>
      </c>
      <c r="G136" s="18">
        <v>26</v>
      </c>
      <c r="H136" s="18">
        <v>119</v>
      </c>
      <c r="I136" s="18">
        <v>120</v>
      </c>
      <c r="J136" s="18">
        <v>173</v>
      </c>
      <c r="K136" s="18">
        <v>148</v>
      </c>
    </row>
    <row r="137" spans="1:11" x14ac:dyDescent="0.35">
      <c r="A137" s="14">
        <v>2022</v>
      </c>
      <c r="B137" s="14">
        <v>21</v>
      </c>
      <c r="C137" s="15">
        <v>44704</v>
      </c>
      <c r="D137" s="19">
        <v>541</v>
      </c>
      <c r="E137" s="18">
        <v>1</v>
      </c>
      <c r="F137" s="18">
        <v>0</v>
      </c>
      <c r="G137" s="18">
        <v>30</v>
      </c>
      <c r="H137" s="18">
        <v>97</v>
      </c>
      <c r="I137" s="18">
        <v>113</v>
      </c>
      <c r="J137" s="18">
        <v>156</v>
      </c>
      <c r="K137" s="18">
        <v>144</v>
      </c>
    </row>
    <row r="138" spans="1:11" x14ac:dyDescent="0.35">
      <c r="A138" s="14">
        <v>2022</v>
      </c>
      <c r="B138" s="14">
        <v>22</v>
      </c>
      <c r="C138" s="15">
        <v>44711</v>
      </c>
      <c r="D138" s="20">
        <v>443</v>
      </c>
      <c r="E138" s="18">
        <v>3</v>
      </c>
      <c r="F138" s="18">
        <v>0</v>
      </c>
      <c r="G138" s="18">
        <v>20</v>
      </c>
      <c r="H138" s="18">
        <v>84</v>
      </c>
      <c r="I138" s="18">
        <v>90</v>
      </c>
      <c r="J138" s="18">
        <v>127</v>
      </c>
      <c r="K138" s="18">
        <v>119</v>
      </c>
    </row>
    <row r="139" spans="1:11" x14ac:dyDescent="0.35">
      <c r="A139" s="14">
        <v>2022</v>
      </c>
      <c r="B139" s="14">
        <v>23</v>
      </c>
      <c r="C139" s="15">
        <v>44718</v>
      </c>
      <c r="D139" s="19">
        <v>594</v>
      </c>
      <c r="E139" s="18">
        <v>3</v>
      </c>
      <c r="F139" s="18">
        <v>1</v>
      </c>
      <c r="G139" s="18">
        <v>30</v>
      </c>
      <c r="H139" s="18">
        <v>105</v>
      </c>
      <c r="I139" s="18">
        <v>131</v>
      </c>
      <c r="J139" s="18">
        <v>159</v>
      </c>
      <c r="K139" s="18">
        <v>165</v>
      </c>
    </row>
    <row r="140" spans="1:11" x14ac:dyDescent="0.35">
      <c r="A140" s="14">
        <v>2022</v>
      </c>
      <c r="B140" s="14">
        <v>24</v>
      </c>
      <c r="C140" s="15">
        <v>44725</v>
      </c>
      <c r="D140" s="19">
        <v>619</v>
      </c>
      <c r="E140" s="18">
        <v>3</v>
      </c>
      <c r="F140" s="18">
        <v>0</v>
      </c>
      <c r="G140" s="18">
        <v>24</v>
      </c>
      <c r="H140" s="18">
        <v>113</v>
      </c>
      <c r="I140" s="18">
        <v>133</v>
      </c>
      <c r="J140" s="18">
        <v>184</v>
      </c>
      <c r="K140" s="18">
        <v>162</v>
      </c>
    </row>
    <row r="141" spans="1:11" x14ac:dyDescent="0.35">
      <c r="A141" s="14">
        <v>2022</v>
      </c>
      <c r="B141" s="14">
        <v>25</v>
      </c>
      <c r="C141" s="15">
        <v>44732</v>
      </c>
      <c r="D141" s="19">
        <v>579</v>
      </c>
      <c r="E141" s="18">
        <v>3</v>
      </c>
      <c r="F141" s="18">
        <v>1</v>
      </c>
      <c r="G141" s="18">
        <v>25</v>
      </c>
      <c r="H141" s="18">
        <v>105</v>
      </c>
      <c r="I141" s="18">
        <v>116</v>
      </c>
      <c r="J141" s="18">
        <v>176</v>
      </c>
      <c r="K141" s="18">
        <v>153</v>
      </c>
    </row>
    <row r="142" spans="1:11" x14ac:dyDescent="0.35">
      <c r="A142" s="14">
        <v>2022</v>
      </c>
      <c r="B142" s="14">
        <v>26</v>
      </c>
      <c r="C142" s="15">
        <v>44739</v>
      </c>
      <c r="D142" s="3">
        <v>550</v>
      </c>
      <c r="E142" s="18">
        <v>2</v>
      </c>
      <c r="F142" s="18">
        <v>0</v>
      </c>
      <c r="G142" s="18">
        <v>23</v>
      </c>
      <c r="H142" s="18">
        <v>76</v>
      </c>
      <c r="I142" s="18">
        <v>121</v>
      </c>
      <c r="J142" s="18">
        <v>185</v>
      </c>
      <c r="K142" s="18">
        <v>143</v>
      </c>
    </row>
    <row r="143" spans="1:11" x14ac:dyDescent="0.35">
      <c r="A143" s="14">
        <v>2022</v>
      </c>
      <c r="B143" s="14">
        <v>27</v>
      </c>
      <c r="C143" s="15">
        <v>44746</v>
      </c>
      <c r="D143" s="19">
        <v>533</v>
      </c>
      <c r="E143" s="18">
        <v>0</v>
      </c>
      <c r="F143" s="18">
        <v>0</v>
      </c>
      <c r="G143" s="18">
        <v>21</v>
      </c>
      <c r="H143" s="18">
        <v>87</v>
      </c>
      <c r="I143" s="18">
        <v>93</v>
      </c>
      <c r="J143" s="18">
        <v>194</v>
      </c>
      <c r="K143" s="18">
        <v>138</v>
      </c>
    </row>
    <row r="144" spans="1:11" x14ac:dyDescent="0.35">
      <c r="A144" s="14">
        <v>2022</v>
      </c>
      <c r="B144" s="14">
        <v>28</v>
      </c>
      <c r="C144" s="15">
        <v>44753</v>
      </c>
      <c r="D144" s="19">
        <v>595</v>
      </c>
      <c r="E144" s="18">
        <v>1</v>
      </c>
      <c r="F144" s="18">
        <v>3</v>
      </c>
      <c r="G144" s="18">
        <v>23</v>
      </c>
      <c r="H144" s="18">
        <v>93</v>
      </c>
      <c r="I144" s="18">
        <v>107</v>
      </c>
      <c r="J144" s="18">
        <v>194</v>
      </c>
      <c r="K144" s="18">
        <v>174</v>
      </c>
    </row>
    <row r="145" spans="1:11" x14ac:dyDescent="0.35">
      <c r="A145" s="14">
        <v>2022</v>
      </c>
      <c r="B145" s="14">
        <v>29</v>
      </c>
      <c r="C145" s="15">
        <v>44760</v>
      </c>
      <c r="D145" s="3">
        <v>562</v>
      </c>
      <c r="E145" s="18">
        <v>2</v>
      </c>
      <c r="F145" s="18">
        <v>2</v>
      </c>
      <c r="G145" s="18">
        <v>26</v>
      </c>
      <c r="H145" s="18">
        <v>91</v>
      </c>
      <c r="I145" s="18">
        <v>129</v>
      </c>
      <c r="J145" s="18">
        <v>192</v>
      </c>
      <c r="K145" s="18">
        <v>120</v>
      </c>
    </row>
    <row r="146" spans="1:11" x14ac:dyDescent="0.35">
      <c r="A146" s="14">
        <v>2022</v>
      </c>
      <c r="B146" s="14">
        <v>30</v>
      </c>
      <c r="C146" s="15">
        <v>44767</v>
      </c>
      <c r="D146" s="3">
        <v>565</v>
      </c>
      <c r="E146" s="18">
        <v>5</v>
      </c>
      <c r="F146" s="18">
        <v>0</v>
      </c>
      <c r="G146" s="18">
        <v>24</v>
      </c>
      <c r="H146" s="18">
        <v>74</v>
      </c>
      <c r="I146" s="18">
        <v>127</v>
      </c>
      <c r="J146" s="18">
        <v>188</v>
      </c>
      <c r="K146" s="18">
        <v>147</v>
      </c>
    </row>
    <row r="147" spans="1:11" x14ac:dyDescent="0.35">
      <c r="A147" s="14">
        <v>2022</v>
      </c>
      <c r="B147" s="14">
        <v>31</v>
      </c>
      <c r="C147" s="15">
        <v>44774</v>
      </c>
      <c r="D147" s="19">
        <v>550</v>
      </c>
      <c r="E147" s="18">
        <v>0</v>
      </c>
      <c r="F147" s="18">
        <v>0</v>
      </c>
      <c r="G147" s="18">
        <v>24</v>
      </c>
      <c r="H147" s="18">
        <v>103</v>
      </c>
      <c r="I147" s="18">
        <v>107</v>
      </c>
      <c r="J147" s="18">
        <v>167</v>
      </c>
      <c r="K147" s="18">
        <v>149</v>
      </c>
    </row>
    <row r="148" spans="1:11" x14ac:dyDescent="0.35">
      <c r="A148" s="14">
        <v>2022</v>
      </c>
      <c r="B148" s="14">
        <v>32</v>
      </c>
      <c r="C148" s="15">
        <v>44781</v>
      </c>
      <c r="D148" s="19">
        <v>575</v>
      </c>
      <c r="E148" s="18">
        <v>1</v>
      </c>
      <c r="F148" s="18">
        <v>0</v>
      </c>
      <c r="G148" s="18">
        <v>24</v>
      </c>
      <c r="H148" s="18">
        <v>105</v>
      </c>
      <c r="I148" s="18">
        <v>118</v>
      </c>
      <c r="J148" s="18">
        <v>161</v>
      </c>
      <c r="K148" s="18">
        <v>166</v>
      </c>
    </row>
    <row r="149" spans="1:11" x14ac:dyDescent="0.35">
      <c r="A149" s="14">
        <v>2022</v>
      </c>
      <c r="B149" s="14">
        <v>33</v>
      </c>
      <c r="C149" s="15">
        <v>44788</v>
      </c>
      <c r="D149" s="19">
        <v>605</v>
      </c>
      <c r="E149" s="18">
        <v>2</v>
      </c>
      <c r="F149" s="18">
        <v>0</v>
      </c>
      <c r="G149" s="18">
        <v>24</v>
      </c>
      <c r="H149" s="18">
        <v>99</v>
      </c>
      <c r="I149" s="18">
        <v>145</v>
      </c>
      <c r="J149" s="18">
        <v>193</v>
      </c>
      <c r="K149" s="18">
        <v>142</v>
      </c>
    </row>
    <row r="150" spans="1:11" x14ac:dyDescent="0.35">
      <c r="A150" s="14">
        <v>2022</v>
      </c>
      <c r="B150" s="14">
        <v>34</v>
      </c>
      <c r="C150" s="15">
        <v>44795</v>
      </c>
      <c r="D150" s="19">
        <v>542</v>
      </c>
      <c r="E150" s="18">
        <v>1</v>
      </c>
      <c r="F150" s="18">
        <v>0</v>
      </c>
      <c r="G150" s="18">
        <v>30</v>
      </c>
      <c r="H150" s="18">
        <v>98</v>
      </c>
      <c r="I150" s="18">
        <v>109</v>
      </c>
      <c r="J150" s="18">
        <v>170</v>
      </c>
      <c r="K150" s="18">
        <v>134</v>
      </c>
    </row>
    <row r="151" spans="1:11" x14ac:dyDescent="0.35">
      <c r="A151" s="14">
        <v>2022</v>
      </c>
      <c r="B151" s="14">
        <v>35</v>
      </c>
      <c r="C151" s="15">
        <v>44802</v>
      </c>
      <c r="D151" s="19">
        <v>521</v>
      </c>
      <c r="E151" s="18">
        <v>3</v>
      </c>
      <c r="F151" s="18">
        <v>1</v>
      </c>
      <c r="G151" s="18">
        <v>24</v>
      </c>
      <c r="H151" s="18">
        <v>99</v>
      </c>
      <c r="I151" s="18">
        <v>109</v>
      </c>
      <c r="J151" s="18">
        <v>162</v>
      </c>
      <c r="K151" s="18">
        <v>123</v>
      </c>
    </row>
    <row r="152" spans="1:11" x14ac:dyDescent="0.35">
      <c r="A152" s="14">
        <v>2022</v>
      </c>
      <c r="B152" s="14">
        <v>36</v>
      </c>
      <c r="C152" s="15">
        <v>44809</v>
      </c>
      <c r="D152" s="19">
        <v>564</v>
      </c>
      <c r="E152" s="18">
        <v>1</v>
      </c>
      <c r="F152" s="18">
        <v>1</v>
      </c>
      <c r="G152" s="18">
        <v>27</v>
      </c>
      <c r="H152" s="18">
        <v>82</v>
      </c>
      <c r="I152" s="18">
        <v>124</v>
      </c>
      <c r="J152" s="18">
        <v>187</v>
      </c>
      <c r="K152" s="18">
        <v>142</v>
      </c>
    </row>
    <row r="153" spans="1:11" x14ac:dyDescent="0.35">
      <c r="A153" s="14">
        <v>2022</v>
      </c>
      <c r="B153" s="14">
        <v>37</v>
      </c>
      <c r="C153" s="15">
        <v>44816</v>
      </c>
      <c r="D153" s="19">
        <v>563</v>
      </c>
      <c r="E153" s="18">
        <v>1</v>
      </c>
      <c r="F153" s="18">
        <v>2</v>
      </c>
      <c r="G153" s="18">
        <v>26</v>
      </c>
      <c r="H153" s="18">
        <v>91</v>
      </c>
      <c r="I153" s="18">
        <v>115</v>
      </c>
      <c r="J153" s="18">
        <v>180</v>
      </c>
      <c r="K153" s="18">
        <v>148</v>
      </c>
    </row>
    <row r="154" spans="1:11" x14ac:dyDescent="0.35">
      <c r="A154" s="14">
        <v>2022</v>
      </c>
      <c r="B154" s="14">
        <v>38</v>
      </c>
      <c r="C154" s="15">
        <v>44823</v>
      </c>
      <c r="D154" s="20">
        <v>525</v>
      </c>
      <c r="E154" s="18">
        <v>3</v>
      </c>
      <c r="F154" s="18">
        <v>0</v>
      </c>
      <c r="G154" s="18">
        <v>19</v>
      </c>
      <c r="H154" s="18">
        <v>90</v>
      </c>
      <c r="I154" s="18">
        <v>109</v>
      </c>
      <c r="J154" s="18">
        <v>154</v>
      </c>
      <c r="K154" s="18">
        <v>150</v>
      </c>
    </row>
    <row r="155" spans="1:11" x14ac:dyDescent="0.35">
      <c r="A155" s="14">
        <v>2022</v>
      </c>
      <c r="B155" s="14">
        <v>39</v>
      </c>
      <c r="C155" s="15">
        <v>44830</v>
      </c>
      <c r="D155" s="19">
        <v>628</v>
      </c>
      <c r="E155" s="18">
        <v>0</v>
      </c>
      <c r="F155" s="18">
        <v>1</v>
      </c>
      <c r="G155" s="18">
        <v>17</v>
      </c>
      <c r="H155" s="18">
        <v>125</v>
      </c>
      <c r="I155" s="18">
        <v>135</v>
      </c>
      <c r="J155" s="18">
        <v>187</v>
      </c>
      <c r="K155" s="18">
        <v>163</v>
      </c>
    </row>
    <row r="156" spans="1:11" x14ac:dyDescent="0.35">
      <c r="A156" s="14">
        <v>2022</v>
      </c>
      <c r="B156" s="14">
        <v>40</v>
      </c>
      <c r="C156" s="15">
        <v>44837</v>
      </c>
      <c r="D156" s="19">
        <v>637</v>
      </c>
      <c r="E156" s="18">
        <v>1</v>
      </c>
      <c r="F156" s="18">
        <v>0</v>
      </c>
      <c r="G156" s="18">
        <v>23</v>
      </c>
      <c r="H156" s="18">
        <v>119</v>
      </c>
      <c r="I156" s="18">
        <v>123</v>
      </c>
      <c r="J156" s="18">
        <v>201</v>
      </c>
      <c r="K156" s="18">
        <v>170</v>
      </c>
    </row>
    <row r="157" spans="1:11" x14ac:dyDescent="0.35">
      <c r="A157" s="14">
        <v>2022</v>
      </c>
      <c r="B157" s="14">
        <v>41</v>
      </c>
      <c r="C157" s="15">
        <v>44844</v>
      </c>
      <c r="D157" s="19">
        <v>633</v>
      </c>
      <c r="E157" s="18">
        <v>1</v>
      </c>
      <c r="F157" s="18">
        <v>2</v>
      </c>
      <c r="G157" s="18">
        <v>19</v>
      </c>
      <c r="H157" s="18">
        <v>102</v>
      </c>
      <c r="I157" s="18">
        <v>129</v>
      </c>
      <c r="J157" s="18">
        <v>190</v>
      </c>
      <c r="K157" s="18">
        <v>190</v>
      </c>
    </row>
    <row r="158" spans="1:11" x14ac:dyDescent="0.35">
      <c r="A158" s="14">
        <v>2022</v>
      </c>
      <c r="B158" s="14">
        <v>42</v>
      </c>
      <c r="C158" s="15">
        <v>44851</v>
      </c>
      <c r="D158" s="19">
        <v>595</v>
      </c>
      <c r="E158" s="18">
        <v>0</v>
      </c>
      <c r="F158" s="18">
        <v>1</v>
      </c>
      <c r="G158" s="18">
        <v>27</v>
      </c>
      <c r="H158" s="18">
        <v>98</v>
      </c>
      <c r="I158" s="18">
        <v>118</v>
      </c>
      <c r="J158" s="18">
        <v>195</v>
      </c>
      <c r="K158" s="18">
        <v>156</v>
      </c>
    </row>
    <row r="159" spans="1:11" x14ac:dyDescent="0.35">
      <c r="A159" s="14">
        <v>2022</v>
      </c>
      <c r="B159" s="14">
        <v>43</v>
      </c>
      <c r="C159" s="15">
        <v>44858</v>
      </c>
      <c r="D159" s="19">
        <v>647</v>
      </c>
      <c r="E159" s="18">
        <v>1</v>
      </c>
      <c r="F159" s="18">
        <v>1</v>
      </c>
      <c r="G159" s="18">
        <v>37</v>
      </c>
      <c r="H159" s="18">
        <v>99</v>
      </c>
      <c r="I159" s="18">
        <v>143</v>
      </c>
      <c r="J159" s="18">
        <v>204</v>
      </c>
      <c r="K159" s="18">
        <v>162</v>
      </c>
    </row>
    <row r="160" spans="1:11" x14ac:dyDescent="0.35">
      <c r="A160" s="14">
        <v>2022</v>
      </c>
      <c r="B160" s="14">
        <v>44</v>
      </c>
      <c r="C160" s="15">
        <v>44865</v>
      </c>
      <c r="D160" s="20">
        <v>670</v>
      </c>
      <c r="E160" s="24">
        <v>1</v>
      </c>
      <c r="F160" s="24">
        <v>2</v>
      </c>
      <c r="G160" s="24">
        <v>21</v>
      </c>
      <c r="H160" s="24">
        <v>118</v>
      </c>
      <c r="I160" s="24">
        <v>145</v>
      </c>
      <c r="J160" s="24">
        <v>212</v>
      </c>
      <c r="K160" s="24">
        <v>171</v>
      </c>
    </row>
    <row r="161" spans="1:11" x14ac:dyDescent="0.35">
      <c r="A161" s="14">
        <v>2022</v>
      </c>
      <c r="B161" s="14">
        <v>45</v>
      </c>
      <c r="C161" s="15">
        <v>44872</v>
      </c>
      <c r="D161" s="19">
        <v>628</v>
      </c>
      <c r="E161" s="18">
        <v>2</v>
      </c>
      <c r="F161" s="18">
        <v>0</v>
      </c>
      <c r="G161" s="18">
        <v>28</v>
      </c>
      <c r="H161" s="18">
        <v>111</v>
      </c>
      <c r="I161" s="18">
        <v>136</v>
      </c>
      <c r="J161" s="18">
        <v>190</v>
      </c>
      <c r="K161" s="18">
        <v>161</v>
      </c>
    </row>
    <row r="162" spans="1:11" x14ac:dyDescent="0.35">
      <c r="A162" s="14">
        <v>2022</v>
      </c>
      <c r="B162" s="14">
        <v>46</v>
      </c>
      <c r="C162" s="15">
        <v>44879</v>
      </c>
      <c r="D162" s="3">
        <v>622</v>
      </c>
      <c r="E162" s="18">
        <v>3</v>
      </c>
      <c r="F162" s="18">
        <v>2</v>
      </c>
      <c r="G162" s="18">
        <v>20</v>
      </c>
      <c r="H162" s="18">
        <v>108</v>
      </c>
      <c r="I162" s="18">
        <v>124</v>
      </c>
      <c r="J162" s="18">
        <v>202</v>
      </c>
      <c r="K162" s="18">
        <v>163</v>
      </c>
    </row>
    <row r="163" spans="1:11" x14ac:dyDescent="0.35">
      <c r="A163" s="14">
        <v>2022</v>
      </c>
      <c r="B163" s="14">
        <v>47</v>
      </c>
      <c r="C163" s="15">
        <v>44886</v>
      </c>
      <c r="D163" s="20">
        <v>624</v>
      </c>
      <c r="E163" s="24">
        <v>1</v>
      </c>
      <c r="F163" s="24">
        <v>2</v>
      </c>
      <c r="G163" s="24">
        <v>18</v>
      </c>
      <c r="H163" s="24">
        <v>93</v>
      </c>
      <c r="I163" s="24">
        <v>142</v>
      </c>
      <c r="J163" s="24">
        <v>188</v>
      </c>
      <c r="K163" s="24">
        <v>180</v>
      </c>
    </row>
    <row r="164" spans="1:11" x14ac:dyDescent="0.35">
      <c r="A164" s="14">
        <v>2022</v>
      </c>
      <c r="B164" s="14">
        <v>48</v>
      </c>
      <c r="C164" s="15">
        <v>44893</v>
      </c>
      <c r="D164" s="20">
        <v>626</v>
      </c>
      <c r="E164" s="53">
        <v>1</v>
      </c>
      <c r="F164" s="53">
        <v>0</v>
      </c>
      <c r="G164" s="53">
        <v>30</v>
      </c>
      <c r="H164" s="53">
        <v>106</v>
      </c>
      <c r="I164" s="53">
        <v>111</v>
      </c>
      <c r="J164" s="53">
        <v>206</v>
      </c>
      <c r="K164" s="53">
        <v>172</v>
      </c>
    </row>
    <row r="165" spans="1:11" x14ac:dyDescent="0.35">
      <c r="A165" s="14">
        <v>2022</v>
      </c>
      <c r="B165" s="14">
        <v>49</v>
      </c>
      <c r="C165" s="15">
        <v>44900</v>
      </c>
      <c r="D165" s="20">
        <v>659</v>
      </c>
      <c r="E165" s="53">
        <v>1</v>
      </c>
      <c r="F165" s="53">
        <v>0</v>
      </c>
      <c r="G165" s="53">
        <v>24</v>
      </c>
      <c r="H165" s="53">
        <v>115</v>
      </c>
      <c r="I165" s="53">
        <v>136</v>
      </c>
      <c r="J165" s="53">
        <v>215</v>
      </c>
      <c r="K165" s="53">
        <v>168</v>
      </c>
    </row>
    <row r="166" spans="1:11" x14ac:dyDescent="0.35">
      <c r="A166" s="14">
        <v>2022</v>
      </c>
      <c r="B166" s="14">
        <v>50</v>
      </c>
      <c r="C166" s="15">
        <v>44907</v>
      </c>
      <c r="D166" s="20">
        <v>690</v>
      </c>
      <c r="E166" s="53">
        <v>2</v>
      </c>
      <c r="F166" s="53">
        <v>1</v>
      </c>
      <c r="G166" s="53">
        <v>25</v>
      </c>
      <c r="H166" s="53">
        <v>108</v>
      </c>
      <c r="I166" s="53">
        <v>160</v>
      </c>
      <c r="J166" s="53">
        <v>216</v>
      </c>
      <c r="K166" s="53">
        <v>178</v>
      </c>
    </row>
    <row r="167" spans="1:11" x14ac:dyDescent="0.35">
      <c r="A167" s="14">
        <v>2022</v>
      </c>
      <c r="B167" s="14">
        <v>51</v>
      </c>
      <c r="C167" s="15">
        <v>44914</v>
      </c>
      <c r="D167" s="20">
        <v>744</v>
      </c>
      <c r="E167" s="53">
        <v>3</v>
      </c>
      <c r="F167" s="53">
        <v>0</v>
      </c>
      <c r="G167" s="53">
        <v>21</v>
      </c>
      <c r="H167" s="53">
        <v>110</v>
      </c>
      <c r="I167" s="53">
        <v>145</v>
      </c>
      <c r="J167" s="53">
        <v>250</v>
      </c>
      <c r="K167" s="53">
        <v>215</v>
      </c>
    </row>
    <row r="168" spans="1:11" x14ac:dyDescent="0.35">
      <c r="A168" s="14">
        <v>2022</v>
      </c>
      <c r="B168" s="14">
        <v>52</v>
      </c>
      <c r="C168" s="15">
        <v>44921</v>
      </c>
      <c r="D168" s="20">
        <v>555</v>
      </c>
      <c r="E168" s="53">
        <v>1</v>
      </c>
      <c r="F168" s="53">
        <v>0</v>
      </c>
      <c r="G168" s="53">
        <v>22</v>
      </c>
      <c r="H168" s="53">
        <v>70</v>
      </c>
      <c r="I168" s="53">
        <v>113</v>
      </c>
      <c r="J168" s="53">
        <v>157</v>
      </c>
      <c r="K168" s="53">
        <v>192</v>
      </c>
    </row>
  </sheetData>
  <hyperlinks>
    <hyperlink ref="A4" location="Contents!A1" display="Back to table of contents" xr:uid="{00000000-0004-0000-0600-000000000000}"/>
  </hyperlinks>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7"/>
  <sheetViews>
    <sheetView zoomScaleNormal="100" workbookViewId="0"/>
  </sheetViews>
  <sheetFormatPr defaultColWidth="9.08984375" defaultRowHeight="15.5" x14ac:dyDescent="0.35"/>
  <cols>
    <col min="1" max="13" width="16.6328125" style="11" customWidth="1"/>
    <col min="14" max="18" width="16.6328125" style="58" customWidth="1"/>
    <col min="19" max="16384" width="9.08984375" style="11"/>
  </cols>
  <sheetData>
    <row r="1" spans="1:18" s="5" customFormat="1" x14ac:dyDescent="0.35">
      <c r="A1" s="4" t="s">
        <v>164</v>
      </c>
      <c r="N1" s="17"/>
      <c r="O1" s="17"/>
      <c r="P1" s="17"/>
      <c r="Q1" s="17"/>
      <c r="R1" s="17"/>
    </row>
    <row r="2" spans="1:18" s="5" customFormat="1" x14ac:dyDescent="0.35">
      <c r="A2" s="6" t="s">
        <v>110</v>
      </c>
      <c r="N2" s="17"/>
      <c r="O2" s="17"/>
      <c r="P2" s="17"/>
      <c r="Q2" s="17"/>
      <c r="R2" s="17"/>
    </row>
    <row r="3" spans="1:18" s="5" customFormat="1" x14ac:dyDescent="0.35">
      <c r="A3" s="6" t="s">
        <v>49</v>
      </c>
      <c r="N3" s="17"/>
      <c r="O3" s="17"/>
      <c r="P3" s="17"/>
      <c r="Q3" s="17"/>
      <c r="R3" s="17"/>
    </row>
    <row r="4" spans="1:18" s="5" customFormat="1" ht="30" customHeight="1" x14ac:dyDescent="0.35">
      <c r="A4" s="7" t="s">
        <v>53</v>
      </c>
      <c r="N4" s="17"/>
      <c r="O4" s="17"/>
      <c r="P4" s="17"/>
      <c r="Q4" s="17"/>
      <c r="R4" s="17"/>
    </row>
    <row r="5" spans="1:18" ht="47.25" customHeight="1" thickBot="1" x14ac:dyDescent="0.4">
      <c r="A5" s="12" t="s">
        <v>62</v>
      </c>
      <c r="B5" s="13" t="s">
        <v>57</v>
      </c>
      <c r="C5" s="13" t="s">
        <v>84</v>
      </c>
      <c r="D5" s="9" t="s">
        <v>1</v>
      </c>
      <c r="E5" s="10" t="s">
        <v>68</v>
      </c>
      <c r="F5" s="10" t="s">
        <v>69</v>
      </c>
      <c r="G5" s="10" t="s">
        <v>8</v>
      </c>
      <c r="H5" s="10" t="s">
        <v>15</v>
      </c>
      <c r="I5" s="10" t="s">
        <v>70</v>
      </c>
      <c r="J5" s="10" t="s">
        <v>71</v>
      </c>
      <c r="K5" s="10" t="s">
        <v>72</v>
      </c>
      <c r="L5" s="8" t="s">
        <v>17</v>
      </c>
      <c r="M5" s="8" t="s">
        <v>73</v>
      </c>
      <c r="N5" s="8" t="s">
        <v>74</v>
      </c>
      <c r="O5" s="8" t="s">
        <v>75</v>
      </c>
      <c r="P5" s="8" t="s">
        <v>76</v>
      </c>
      <c r="Q5" s="8" t="s">
        <v>77</v>
      </c>
      <c r="R5" s="8" t="s">
        <v>78</v>
      </c>
    </row>
    <row r="6" spans="1:18" ht="30" customHeight="1" x14ac:dyDescent="0.35">
      <c r="A6" s="14">
        <v>2022</v>
      </c>
      <c r="B6" s="14">
        <v>1</v>
      </c>
      <c r="C6" s="15">
        <v>44564</v>
      </c>
      <c r="D6" s="20">
        <v>1231</v>
      </c>
      <c r="E6" s="53">
        <v>96</v>
      </c>
      <c r="F6" s="53">
        <v>27</v>
      </c>
      <c r="G6" s="53">
        <f>weekly_all_cause_deaths_council_area[[#This Row],[Dumfries and Galloway]]</f>
        <v>36</v>
      </c>
      <c r="H6" s="53">
        <f>weekly_all_cause_deaths_council_area[[#This Row],[Fife]]</f>
        <v>96</v>
      </c>
      <c r="I6" s="53">
        <v>62</v>
      </c>
      <c r="J6" s="53">
        <v>131</v>
      </c>
      <c r="K6" s="53">
        <v>258</v>
      </c>
      <c r="L6" s="53">
        <v>73</v>
      </c>
      <c r="M6" s="24">
        <v>161</v>
      </c>
      <c r="N6" s="24">
        <v>168</v>
      </c>
      <c r="O6" s="2">
        <f>weekly_all_cause_deaths_council_area[[#This Row],[Orkney Islands]]</f>
        <v>4</v>
      </c>
      <c r="P6" s="2">
        <f>weekly_all_cause_deaths_council_area[[#This Row],[Shetland Islands]]</f>
        <v>5</v>
      </c>
      <c r="Q6" s="53">
        <v>100</v>
      </c>
      <c r="R6" s="2">
        <f>weekly_all_cause_deaths_council_area[[#This Row],[Na h-Eileanan Siar]]</f>
        <v>14</v>
      </c>
    </row>
    <row r="7" spans="1:18" ht="15.9" customHeight="1" x14ac:dyDescent="0.35">
      <c r="A7" s="14">
        <v>2022</v>
      </c>
      <c r="B7" s="14">
        <v>2</v>
      </c>
      <c r="C7" s="15">
        <v>44571</v>
      </c>
      <c r="D7" s="20">
        <v>1517</v>
      </c>
      <c r="E7" s="53">
        <v>130</v>
      </c>
      <c r="F7" s="53">
        <v>35</v>
      </c>
      <c r="G7" s="53">
        <f>weekly_all_cause_deaths_council_area[[#This Row],[Dumfries and Galloway]]</f>
        <v>54</v>
      </c>
      <c r="H7" s="53">
        <f>weekly_all_cause_deaths_council_area[[#This Row],[Fife]]</f>
        <v>110</v>
      </c>
      <c r="I7" s="53">
        <v>92</v>
      </c>
      <c r="J7" s="53">
        <v>146</v>
      </c>
      <c r="K7" s="53">
        <v>291</v>
      </c>
      <c r="L7" s="53">
        <v>99</v>
      </c>
      <c r="M7" s="24">
        <v>193</v>
      </c>
      <c r="N7" s="24">
        <v>206</v>
      </c>
      <c r="O7" s="2">
        <f>weekly_all_cause_deaths_council_area[[#This Row],[Orkney Islands]]</f>
        <v>7</v>
      </c>
      <c r="P7" s="2">
        <f>weekly_all_cause_deaths_council_area[[#This Row],[Shetland Islands]]</f>
        <v>2</v>
      </c>
      <c r="Q7" s="53">
        <v>142</v>
      </c>
      <c r="R7" s="2">
        <f>weekly_all_cause_deaths_council_area[[#This Row],[Na h-Eileanan Siar]]</f>
        <v>10</v>
      </c>
    </row>
    <row r="8" spans="1:18" ht="15.9" customHeight="1" x14ac:dyDescent="0.35">
      <c r="A8" s="14">
        <v>2022</v>
      </c>
      <c r="B8" s="14">
        <v>3</v>
      </c>
      <c r="C8" s="15">
        <v>44578</v>
      </c>
      <c r="D8" s="20">
        <v>1347</v>
      </c>
      <c r="E8" s="53">
        <v>121</v>
      </c>
      <c r="F8" s="53">
        <v>41</v>
      </c>
      <c r="G8" s="53">
        <f>weekly_all_cause_deaths_council_area[[#This Row],[Dumfries and Galloway]]</f>
        <v>46</v>
      </c>
      <c r="H8" s="53">
        <f>weekly_all_cause_deaths_council_area[[#This Row],[Fife]]</f>
        <v>101</v>
      </c>
      <c r="I8" s="53">
        <v>71</v>
      </c>
      <c r="J8" s="53">
        <v>126</v>
      </c>
      <c r="K8" s="53">
        <v>291</v>
      </c>
      <c r="L8" s="53">
        <v>85</v>
      </c>
      <c r="M8" s="24">
        <v>170</v>
      </c>
      <c r="N8" s="24">
        <v>172</v>
      </c>
      <c r="O8" s="2">
        <f>weekly_all_cause_deaths_council_area[[#This Row],[Orkney Islands]]</f>
        <v>6</v>
      </c>
      <c r="P8" s="2">
        <f>weekly_all_cause_deaths_council_area[[#This Row],[Shetland Islands]]</f>
        <v>5</v>
      </c>
      <c r="Q8" s="53">
        <v>105</v>
      </c>
      <c r="R8" s="2">
        <f>weekly_all_cause_deaths_council_area[[#This Row],[Na h-Eileanan Siar]]</f>
        <v>7</v>
      </c>
    </row>
    <row r="9" spans="1:18" ht="15.9" customHeight="1" x14ac:dyDescent="0.35">
      <c r="A9" s="14">
        <v>2022</v>
      </c>
      <c r="B9" s="14">
        <v>4</v>
      </c>
      <c r="C9" s="15">
        <v>44585</v>
      </c>
      <c r="D9" s="20">
        <v>1261</v>
      </c>
      <c r="E9" s="53">
        <v>114</v>
      </c>
      <c r="F9" s="53">
        <v>25</v>
      </c>
      <c r="G9" s="53">
        <f>weekly_all_cause_deaths_council_area[[#This Row],[Dumfries and Galloway]]</f>
        <v>49</v>
      </c>
      <c r="H9" s="53">
        <f>weekly_all_cause_deaths_council_area[[#This Row],[Fife]]</f>
        <v>106</v>
      </c>
      <c r="I9" s="53">
        <v>73</v>
      </c>
      <c r="J9" s="53">
        <v>102</v>
      </c>
      <c r="K9" s="53">
        <v>262</v>
      </c>
      <c r="L9" s="53">
        <v>71</v>
      </c>
      <c r="M9" s="24">
        <v>178</v>
      </c>
      <c r="N9" s="24">
        <v>162</v>
      </c>
      <c r="O9" s="2">
        <f>weekly_all_cause_deaths_council_area[[#This Row],[Orkney Islands]]</f>
        <v>5</v>
      </c>
      <c r="P9" s="2">
        <f>weekly_all_cause_deaths_council_area[[#This Row],[Shetland Islands]]</f>
        <v>3</v>
      </c>
      <c r="Q9" s="53">
        <v>103</v>
      </c>
      <c r="R9" s="2">
        <f>weekly_all_cause_deaths_council_area[[#This Row],[Na h-Eileanan Siar]]</f>
        <v>8</v>
      </c>
    </row>
    <row r="10" spans="1:18" ht="15.9" customHeight="1" x14ac:dyDescent="0.35">
      <c r="A10" s="14">
        <v>2022</v>
      </c>
      <c r="B10" s="14">
        <v>5</v>
      </c>
      <c r="C10" s="15">
        <v>44592</v>
      </c>
      <c r="D10" s="20">
        <v>1260</v>
      </c>
      <c r="E10" s="53">
        <v>116</v>
      </c>
      <c r="F10" s="53">
        <v>25</v>
      </c>
      <c r="G10" s="53">
        <f>weekly_all_cause_deaths_council_area[[#This Row],[Dumfries and Galloway]]</f>
        <v>37</v>
      </c>
      <c r="H10" s="53">
        <f>weekly_all_cause_deaths_council_area[[#This Row],[Fife]]</f>
        <v>90</v>
      </c>
      <c r="I10" s="53">
        <v>93</v>
      </c>
      <c r="J10" s="53">
        <v>114</v>
      </c>
      <c r="K10" s="53">
        <v>262</v>
      </c>
      <c r="L10" s="53">
        <v>84</v>
      </c>
      <c r="M10" s="24">
        <v>153</v>
      </c>
      <c r="N10" s="24">
        <v>169</v>
      </c>
      <c r="O10" s="2">
        <f>weekly_all_cause_deaths_council_area[[#This Row],[Orkney Islands]]</f>
        <v>6</v>
      </c>
      <c r="P10" s="2">
        <f>weekly_all_cause_deaths_council_area[[#This Row],[Shetland Islands]]</f>
        <v>3</v>
      </c>
      <c r="Q10" s="53">
        <v>96</v>
      </c>
      <c r="R10" s="2">
        <f>weekly_all_cause_deaths_council_area[[#This Row],[Na h-Eileanan Siar]]</f>
        <v>12</v>
      </c>
    </row>
    <row r="11" spans="1:18" ht="15.9" customHeight="1" x14ac:dyDescent="0.35">
      <c r="A11" s="14">
        <v>2022</v>
      </c>
      <c r="B11" s="14">
        <v>6</v>
      </c>
      <c r="C11" s="15">
        <v>44599</v>
      </c>
      <c r="D11" s="20">
        <v>1238</v>
      </c>
      <c r="E11" s="53">
        <v>93</v>
      </c>
      <c r="F11" s="53">
        <v>27</v>
      </c>
      <c r="G11" s="53">
        <f>weekly_all_cause_deaths_council_area[[#This Row],[Dumfries and Galloway]]</f>
        <v>44</v>
      </c>
      <c r="H11" s="53">
        <f>weekly_all_cause_deaths_council_area[[#This Row],[Fife]]</f>
        <v>78</v>
      </c>
      <c r="I11" s="53">
        <v>73</v>
      </c>
      <c r="J11" s="53">
        <v>119</v>
      </c>
      <c r="K11" s="53">
        <v>271</v>
      </c>
      <c r="L11" s="53">
        <v>87</v>
      </c>
      <c r="M11" s="24">
        <v>147</v>
      </c>
      <c r="N11" s="24">
        <v>184</v>
      </c>
      <c r="O11" s="2">
        <f>weekly_all_cause_deaths_council_area[[#This Row],[Orkney Islands]]</f>
        <v>4</v>
      </c>
      <c r="P11" s="2">
        <f>weekly_all_cause_deaths_council_area[[#This Row],[Shetland Islands]]</f>
        <v>4</v>
      </c>
      <c r="Q11" s="53">
        <v>93</v>
      </c>
      <c r="R11" s="2">
        <f>weekly_all_cause_deaths_council_area[[#This Row],[Na h-Eileanan Siar]]</f>
        <v>14</v>
      </c>
    </row>
    <row r="12" spans="1:18" ht="15.9" customHeight="1" x14ac:dyDescent="0.35">
      <c r="A12" s="14">
        <v>2022</v>
      </c>
      <c r="B12" s="14">
        <v>7</v>
      </c>
      <c r="C12" s="15">
        <v>44606</v>
      </c>
      <c r="D12" s="20">
        <v>1158</v>
      </c>
      <c r="E12" s="53">
        <v>104</v>
      </c>
      <c r="F12" s="53">
        <v>34</v>
      </c>
      <c r="G12" s="53">
        <f>weekly_all_cause_deaths_council_area[[#This Row],[Dumfries and Galloway]]</f>
        <v>47</v>
      </c>
      <c r="H12" s="53">
        <f>weekly_all_cause_deaths_council_area[[#This Row],[Fife]]</f>
        <v>90</v>
      </c>
      <c r="I12" s="53">
        <v>64</v>
      </c>
      <c r="J12" s="53">
        <v>125</v>
      </c>
      <c r="K12" s="53">
        <v>209</v>
      </c>
      <c r="L12" s="53">
        <v>65</v>
      </c>
      <c r="M12" s="24">
        <v>140</v>
      </c>
      <c r="N12" s="24">
        <v>151</v>
      </c>
      <c r="O12" s="2">
        <f>weekly_all_cause_deaths_council_area[[#This Row],[Orkney Islands]]</f>
        <v>5</v>
      </c>
      <c r="P12" s="2">
        <f>weekly_all_cause_deaths_council_area[[#This Row],[Shetland Islands]]</f>
        <v>6</v>
      </c>
      <c r="Q12" s="53">
        <v>109</v>
      </c>
      <c r="R12" s="2">
        <f>weekly_all_cause_deaths_council_area[[#This Row],[Na h-Eileanan Siar]]</f>
        <v>9</v>
      </c>
    </row>
    <row r="13" spans="1:18" ht="15.9" customHeight="1" x14ac:dyDescent="0.35">
      <c r="A13" s="14">
        <v>2022</v>
      </c>
      <c r="B13" s="14">
        <v>8</v>
      </c>
      <c r="C13" s="15">
        <v>44613</v>
      </c>
      <c r="D13" s="20">
        <v>1190</v>
      </c>
      <c r="E13" s="53">
        <v>99</v>
      </c>
      <c r="F13" s="53">
        <v>32</v>
      </c>
      <c r="G13" s="53">
        <f>weekly_all_cause_deaths_council_area[[#This Row],[Dumfries and Galloway]]</f>
        <v>41</v>
      </c>
      <c r="H13" s="53">
        <f>weekly_all_cause_deaths_council_area[[#This Row],[Fife]]</f>
        <v>98</v>
      </c>
      <c r="I13" s="53">
        <v>66</v>
      </c>
      <c r="J13" s="53">
        <v>122</v>
      </c>
      <c r="K13" s="53">
        <v>246</v>
      </c>
      <c r="L13" s="53">
        <v>64</v>
      </c>
      <c r="M13" s="24">
        <v>161</v>
      </c>
      <c r="N13" s="24">
        <v>152</v>
      </c>
      <c r="O13" s="2">
        <f>weekly_all_cause_deaths_council_area[[#This Row],[Orkney Islands]]</f>
        <v>7</v>
      </c>
      <c r="P13" s="2">
        <f>weekly_all_cause_deaths_council_area[[#This Row],[Shetland Islands]]</f>
        <v>1</v>
      </c>
      <c r="Q13" s="53">
        <v>97</v>
      </c>
      <c r="R13" s="2">
        <f>weekly_all_cause_deaths_council_area[[#This Row],[Na h-Eileanan Siar]]</f>
        <v>4</v>
      </c>
    </row>
    <row r="14" spans="1:18" ht="15.9" customHeight="1" x14ac:dyDescent="0.35">
      <c r="A14" s="14">
        <v>2022</v>
      </c>
      <c r="B14" s="14">
        <v>9</v>
      </c>
      <c r="C14" s="15">
        <v>44620</v>
      </c>
      <c r="D14" s="20">
        <v>1192</v>
      </c>
      <c r="E14" s="53">
        <v>105</v>
      </c>
      <c r="F14" s="53">
        <v>22</v>
      </c>
      <c r="G14" s="53">
        <f>weekly_all_cause_deaths_council_area[[#This Row],[Dumfries and Galloway]]</f>
        <v>44</v>
      </c>
      <c r="H14" s="53">
        <f>weekly_all_cause_deaths_council_area[[#This Row],[Fife]]</f>
        <v>88</v>
      </c>
      <c r="I14" s="53">
        <v>70</v>
      </c>
      <c r="J14" s="53">
        <v>118</v>
      </c>
      <c r="K14" s="53">
        <v>262</v>
      </c>
      <c r="L14" s="53">
        <v>75</v>
      </c>
      <c r="M14" s="24">
        <v>131</v>
      </c>
      <c r="N14" s="24">
        <v>164</v>
      </c>
      <c r="O14" s="2">
        <f>weekly_all_cause_deaths_council_area[[#This Row],[Orkney Islands]]</f>
        <v>5</v>
      </c>
      <c r="P14" s="2">
        <f>weekly_all_cause_deaths_council_area[[#This Row],[Shetland Islands]]</f>
        <v>4</v>
      </c>
      <c r="Q14" s="53">
        <v>99</v>
      </c>
      <c r="R14" s="2">
        <f>weekly_all_cause_deaths_council_area[[#This Row],[Na h-Eileanan Siar]]</f>
        <v>5</v>
      </c>
    </row>
    <row r="15" spans="1:18" ht="15.9" customHeight="1" x14ac:dyDescent="0.35">
      <c r="A15" s="14">
        <v>2022</v>
      </c>
      <c r="B15" s="14">
        <v>10</v>
      </c>
      <c r="C15" s="15">
        <v>44627</v>
      </c>
      <c r="D15" s="20">
        <v>1222</v>
      </c>
      <c r="E15" s="53">
        <v>113</v>
      </c>
      <c r="F15" s="53">
        <v>21</v>
      </c>
      <c r="G15" s="53">
        <f>weekly_all_cause_deaths_council_area[[#This Row],[Dumfries and Galloway]]</f>
        <v>44</v>
      </c>
      <c r="H15" s="53">
        <f>weekly_all_cause_deaths_council_area[[#This Row],[Fife]]</f>
        <v>100</v>
      </c>
      <c r="I15" s="53">
        <v>77</v>
      </c>
      <c r="J15" s="53">
        <v>99</v>
      </c>
      <c r="K15" s="53">
        <v>255</v>
      </c>
      <c r="L15" s="53">
        <v>78</v>
      </c>
      <c r="M15" s="24">
        <v>142</v>
      </c>
      <c r="N15" s="24">
        <v>190</v>
      </c>
      <c r="O15" s="2">
        <f>weekly_all_cause_deaths_council_area[[#This Row],[Orkney Islands]]</f>
        <v>4</v>
      </c>
      <c r="P15" s="2">
        <f>weekly_all_cause_deaths_council_area[[#This Row],[Shetland Islands]]</f>
        <v>2</v>
      </c>
      <c r="Q15" s="53">
        <v>89</v>
      </c>
      <c r="R15" s="2">
        <f>weekly_all_cause_deaths_council_area[[#This Row],[Na h-Eileanan Siar]]</f>
        <v>8</v>
      </c>
    </row>
    <row r="16" spans="1:18" ht="15.9" customHeight="1" x14ac:dyDescent="0.35">
      <c r="A16" s="14">
        <v>2022</v>
      </c>
      <c r="B16" s="14">
        <v>11</v>
      </c>
      <c r="C16" s="15">
        <v>44634</v>
      </c>
      <c r="D16" s="20">
        <v>1267</v>
      </c>
      <c r="E16" s="53">
        <v>105</v>
      </c>
      <c r="F16" s="53">
        <v>23</v>
      </c>
      <c r="G16" s="53">
        <f>weekly_all_cause_deaths_council_area[[#This Row],[Dumfries and Galloway]]</f>
        <v>38</v>
      </c>
      <c r="H16" s="53">
        <f>weekly_all_cause_deaths_council_area[[#This Row],[Fife]]</f>
        <v>94</v>
      </c>
      <c r="I16" s="53">
        <v>63</v>
      </c>
      <c r="J16" s="53">
        <v>110</v>
      </c>
      <c r="K16" s="53">
        <v>283</v>
      </c>
      <c r="L16" s="53">
        <v>92</v>
      </c>
      <c r="M16" s="24">
        <v>152</v>
      </c>
      <c r="N16" s="24">
        <v>189</v>
      </c>
      <c r="O16" s="2">
        <f>weekly_all_cause_deaths_council_area[[#This Row],[Orkney Islands]]</f>
        <v>6</v>
      </c>
      <c r="P16" s="2">
        <f>weekly_all_cause_deaths_council_area[[#This Row],[Shetland Islands]]</f>
        <v>3</v>
      </c>
      <c r="Q16" s="53">
        <v>98</v>
      </c>
      <c r="R16" s="2">
        <f>weekly_all_cause_deaths_council_area[[#This Row],[Na h-Eileanan Siar]]</f>
        <v>11</v>
      </c>
    </row>
    <row r="17" spans="1:18" ht="15.9" customHeight="1" x14ac:dyDescent="0.35">
      <c r="A17" s="14">
        <v>2022</v>
      </c>
      <c r="B17" s="14">
        <v>12</v>
      </c>
      <c r="C17" s="15">
        <v>44641</v>
      </c>
      <c r="D17" s="20">
        <v>1248</v>
      </c>
      <c r="E17" s="53">
        <v>124</v>
      </c>
      <c r="F17" s="53">
        <v>22</v>
      </c>
      <c r="G17" s="53">
        <f>weekly_all_cause_deaths_council_area[[#This Row],[Dumfries and Galloway]]</f>
        <v>40</v>
      </c>
      <c r="H17" s="53">
        <f>weekly_all_cause_deaths_council_area[[#This Row],[Fife]]</f>
        <v>101</v>
      </c>
      <c r="I17" s="53">
        <v>70</v>
      </c>
      <c r="J17" s="53">
        <v>125</v>
      </c>
      <c r="K17" s="53">
        <v>256</v>
      </c>
      <c r="L17" s="53">
        <v>85</v>
      </c>
      <c r="M17" s="24">
        <v>152</v>
      </c>
      <c r="N17" s="24">
        <v>142</v>
      </c>
      <c r="O17" s="2">
        <f>weekly_all_cause_deaths_council_area[[#This Row],[Orkney Islands]]</f>
        <v>5</v>
      </c>
      <c r="P17" s="2">
        <f>weekly_all_cause_deaths_council_area[[#This Row],[Shetland Islands]]</f>
        <v>1</v>
      </c>
      <c r="Q17" s="53">
        <v>114</v>
      </c>
      <c r="R17" s="2">
        <f>weekly_all_cause_deaths_council_area[[#This Row],[Na h-Eileanan Siar]]</f>
        <v>11</v>
      </c>
    </row>
    <row r="18" spans="1:18" ht="15.9" customHeight="1" x14ac:dyDescent="0.35">
      <c r="A18" s="14">
        <v>2022</v>
      </c>
      <c r="B18" s="14">
        <v>13</v>
      </c>
      <c r="C18" s="15">
        <v>44648</v>
      </c>
      <c r="D18" s="20">
        <v>1271</v>
      </c>
      <c r="E18" s="53">
        <v>104</v>
      </c>
      <c r="F18" s="53">
        <v>28</v>
      </c>
      <c r="G18" s="53">
        <f>weekly_all_cause_deaths_council_area[[#This Row],[Dumfries and Galloway]]</f>
        <v>45</v>
      </c>
      <c r="H18" s="53">
        <f>weekly_all_cause_deaths_council_area[[#This Row],[Fife]]</f>
        <v>85</v>
      </c>
      <c r="I18" s="53">
        <v>75</v>
      </c>
      <c r="J18" s="53">
        <v>99</v>
      </c>
      <c r="K18" s="53">
        <v>299</v>
      </c>
      <c r="L18" s="53">
        <v>93</v>
      </c>
      <c r="M18" s="24">
        <v>162</v>
      </c>
      <c r="N18" s="24">
        <v>152</v>
      </c>
      <c r="O18" s="2">
        <f>weekly_all_cause_deaths_council_area[[#This Row],[Orkney Islands]]</f>
        <v>7</v>
      </c>
      <c r="P18" s="2">
        <f>weekly_all_cause_deaths_council_area[[#This Row],[Shetland Islands]]</f>
        <v>3</v>
      </c>
      <c r="Q18" s="53">
        <v>111</v>
      </c>
      <c r="R18" s="2">
        <f>weekly_all_cause_deaths_council_area[[#This Row],[Na h-Eileanan Siar]]</f>
        <v>8</v>
      </c>
    </row>
    <row r="19" spans="1:18" ht="15.9" customHeight="1" x14ac:dyDescent="0.35">
      <c r="A19" s="14">
        <v>2022</v>
      </c>
      <c r="B19" s="14">
        <v>14</v>
      </c>
      <c r="C19" s="15">
        <v>44655</v>
      </c>
      <c r="D19" s="20">
        <v>1236</v>
      </c>
      <c r="E19" s="53">
        <v>112</v>
      </c>
      <c r="F19" s="53">
        <v>36</v>
      </c>
      <c r="G19" s="53">
        <f>weekly_all_cause_deaths_council_area[[#This Row],[Dumfries and Galloway]]</f>
        <v>45</v>
      </c>
      <c r="H19" s="53">
        <f>weekly_all_cause_deaths_council_area[[#This Row],[Fife]]</f>
        <v>85</v>
      </c>
      <c r="I19" s="53">
        <v>74</v>
      </c>
      <c r="J19" s="53">
        <v>136</v>
      </c>
      <c r="K19" s="53">
        <v>242</v>
      </c>
      <c r="L19" s="53">
        <v>79</v>
      </c>
      <c r="M19" s="24">
        <v>143</v>
      </c>
      <c r="N19" s="24">
        <v>183</v>
      </c>
      <c r="O19" s="2">
        <f>weekly_all_cause_deaths_council_area[[#This Row],[Orkney Islands]]</f>
        <v>0</v>
      </c>
      <c r="P19" s="2">
        <f>weekly_all_cause_deaths_council_area[[#This Row],[Shetland Islands]]</f>
        <v>4</v>
      </c>
      <c r="Q19" s="53">
        <v>89</v>
      </c>
      <c r="R19" s="2">
        <f>weekly_all_cause_deaths_council_area[[#This Row],[Na h-Eileanan Siar]]</f>
        <v>8</v>
      </c>
    </row>
    <row r="20" spans="1:18" ht="15.9" customHeight="1" x14ac:dyDescent="0.35">
      <c r="A20" s="14">
        <v>2022</v>
      </c>
      <c r="B20" s="14">
        <v>15</v>
      </c>
      <c r="C20" s="15">
        <v>44662</v>
      </c>
      <c r="D20" s="20">
        <v>1051</v>
      </c>
      <c r="E20" s="53">
        <v>85</v>
      </c>
      <c r="F20" s="53">
        <v>27</v>
      </c>
      <c r="G20" s="53">
        <f>weekly_all_cause_deaths_council_area[[#This Row],[Dumfries and Galloway]]</f>
        <v>27</v>
      </c>
      <c r="H20" s="53">
        <f>weekly_all_cause_deaths_council_area[[#This Row],[Fife]]</f>
        <v>98</v>
      </c>
      <c r="I20" s="53">
        <v>51</v>
      </c>
      <c r="J20" s="53">
        <v>96</v>
      </c>
      <c r="K20" s="53">
        <v>243</v>
      </c>
      <c r="L20" s="53">
        <v>57</v>
      </c>
      <c r="M20" s="24">
        <v>121</v>
      </c>
      <c r="N20" s="24">
        <v>135</v>
      </c>
      <c r="O20" s="2">
        <f>weekly_all_cause_deaths_council_area[[#This Row],[Orkney Islands]]</f>
        <v>5</v>
      </c>
      <c r="P20" s="2">
        <f>weekly_all_cause_deaths_council_area[[#This Row],[Shetland Islands]]</f>
        <v>3</v>
      </c>
      <c r="Q20" s="53">
        <v>95</v>
      </c>
      <c r="R20" s="2">
        <f>weekly_all_cause_deaths_council_area[[#This Row],[Na h-Eileanan Siar]]</f>
        <v>8</v>
      </c>
    </row>
    <row r="21" spans="1:18" ht="15.9" customHeight="1" x14ac:dyDescent="0.35">
      <c r="A21" s="14">
        <v>2022</v>
      </c>
      <c r="B21" s="14">
        <v>16</v>
      </c>
      <c r="C21" s="15">
        <v>44669</v>
      </c>
      <c r="D21" s="20">
        <v>1256</v>
      </c>
      <c r="E21" s="53">
        <v>126</v>
      </c>
      <c r="F21" s="53">
        <v>34</v>
      </c>
      <c r="G21" s="53">
        <f>weekly_all_cause_deaths_council_area[[#This Row],[Dumfries and Galloway]]</f>
        <v>47</v>
      </c>
      <c r="H21" s="53">
        <f>weekly_all_cause_deaths_council_area[[#This Row],[Fife]]</f>
        <v>94</v>
      </c>
      <c r="I21" s="53">
        <v>77</v>
      </c>
      <c r="J21" s="53">
        <v>136</v>
      </c>
      <c r="K21" s="53">
        <v>231</v>
      </c>
      <c r="L21" s="53">
        <v>85</v>
      </c>
      <c r="M21" s="24">
        <v>152</v>
      </c>
      <c r="N21" s="24">
        <v>161</v>
      </c>
      <c r="O21" s="2">
        <f>weekly_all_cause_deaths_council_area[[#This Row],[Orkney Islands]]</f>
        <v>3</v>
      </c>
      <c r="P21" s="2">
        <f>weekly_all_cause_deaths_council_area[[#This Row],[Shetland Islands]]</f>
        <v>3</v>
      </c>
      <c r="Q21" s="53">
        <v>97</v>
      </c>
      <c r="R21" s="2">
        <f>weekly_all_cause_deaths_council_area[[#This Row],[Na h-Eileanan Siar]]</f>
        <v>10</v>
      </c>
    </row>
    <row r="22" spans="1:18" ht="15.9" customHeight="1" x14ac:dyDescent="0.35">
      <c r="A22" s="14">
        <v>2022</v>
      </c>
      <c r="B22" s="14">
        <v>17</v>
      </c>
      <c r="C22" s="15">
        <v>44676</v>
      </c>
      <c r="D22" s="20">
        <v>1268</v>
      </c>
      <c r="E22" s="53">
        <v>87</v>
      </c>
      <c r="F22" s="53">
        <v>25</v>
      </c>
      <c r="G22" s="53">
        <f>weekly_all_cause_deaths_council_area[[#This Row],[Dumfries and Galloway]]</f>
        <v>52</v>
      </c>
      <c r="H22" s="53">
        <f>weekly_all_cause_deaths_council_area[[#This Row],[Fife]]</f>
        <v>85</v>
      </c>
      <c r="I22" s="53">
        <v>65</v>
      </c>
      <c r="J22" s="53">
        <v>112</v>
      </c>
      <c r="K22" s="53">
        <v>276</v>
      </c>
      <c r="L22" s="53">
        <v>87</v>
      </c>
      <c r="M22" s="24">
        <v>168</v>
      </c>
      <c r="N22" s="24">
        <v>184</v>
      </c>
      <c r="O22" s="2">
        <f>weekly_all_cause_deaths_council_area[[#This Row],[Orkney Islands]]</f>
        <v>4</v>
      </c>
      <c r="P22" s="2">
        <f>weekly_all_cause_deaths_council_area[[#This Row],[Shetland Islands]]</f>
        <v>4</v>
      </c>
      <c r="Q22" s="53">
        <v>105</v>
      </c>
      <c r="R22" s="2">
        <f>weekly_all_cause_deaths_council_area[[#This Row],[Na h-Eileanan Siar]]</f>
        <v>14</v>
      </c>
    </row>
    <row r="23" spans="1:18" ht="15.9" customHeight="1" x14ac:dyDescent="0.35">
      <c r="A23" s="14">
        <v>2022</v>
      </c>
      <c r="B23" s="14">
        <v>18</v>
      </c>
      <c r="C23" s="15">
        <v>44683</v>
      </c>
      <c r="D23" s="20">
        <v>1093</v>
      </c>
      <c r="E23" s="53">
        <v>95</v>
      </c>
      <c r="F23" s="53">
        <v>25</v>
      </c>
      <c r="G23" s="53">
        <f>weekly_all_cause_deaths_council_area[[#This Row],[Dumfries and Galloway]]</f>
        <v>35</v>
      </c>
      <c r="H23" s="53">
        <f>weekly_all_cause_deaths_council_area[[#This Row],[Fife]]</f>
        <v>79</v>
      </c>
      <c r="I23" s="53">
        <v>62</v>
      </c>
      <c r="J23" s="53">
        <v>107</v>
      </c>
      <c r="K23" s="53">
        <v>232</v>
      </c>
      <c r="L23" s="53">
        <v>71</v>
      </c>
      <c r="M23" s="24">
        <v>105</v>
      </c>
      <c r="N23" s="24">
        <v>153</v>
      </c>
      <c r="O23" s="2">
        <f>weekly_all_cause_deaths_council_area[[#This Row],[Orkney Islands]]</f>
        <v>5</v>
      </c>
      <c r="P23" s="2">
        <f>weekly_all_cause_deaths_council_area[[#This Row],[Shetland Islands]]</f>
        <v>6</v>
      </c>
      <c r="Q23" s="53">
        <v>106</v>
      </c>
      <c r="R23" s="2">
        <f>weekly_all_cause_deaths_council_area[[#This Row],[Na h-Eileanan Siar]]</f>
        <v>12</v>
      </c>
    </row>
    <row r="24" spans="1:18" ht="15.9" customHeight="1" x14ac:dyDescent="0.35">
      <c r="A24" s="14">
        <v>2022</v>
      </c>
      <c r="B24" s="14">
        <v>19</v>
      </c>
      <c r="C24" s="15">
        <v>44690</v>
      </c>
      <c r="D24" s="20">
        <v>1244</v>
      </c>
      <c r="E24" s="53">
        <v>98</v>
      </c>
      <c r="F24" s="53">
        <v>43</v>
      </c>
      <c r="G24" s="53">
        <f>weekly_all_cause_deaths_council_area[[#This Row],[Dumfries and Galloway]]</f>
        <v>48</v>
      </c>
      <c r="H24" s="53">
        <f>weekly_all_cause_deaths_council_area[[#This Row],[Fife]]</f>
        <v>82</v>
      </c>
      <c r="I24" s="53">
        <v>56</v>
      </c>
      <c r="J24" s="53">
        <v>117</v>
      </c>
      <c r="K24" s="53">
        <v>252</v>
      </c>
      <c r="L24" s="53">
        <v>83</v>
      </c>
      <c r="M24" s="24">
        <v>174</v>
      </c>
      <c r="N24" s="24">
        <v>174</v>
      </c>
      <c r="O24" s="2">
        <f>weekly_all_cause_deaths_council_area[[#This Row],[Orkney Islands]]</f>
        <v>3</v>
      </c>
      <c r="P24" s="2">
        <f>weekly_all_cause_deaths_council_area[[#This Row],[Shetland Islands]]</f>
        <v>6</v>
      </c>
      <c r="Q24" s="53">
        <v>101</v>
      </c>
      <c r="R24" s="2">
        <f>weekly_all_cause_deaths_council_area[[#This Row],[Na h-Eileanan Siar]]</f>
        <v>7</v>
      </c>
    </row>
    <row r="25" spans="1:18" ht="15.9" customHeight="1" x14ac:dyDescent="0.35">
      <c r="A25" s="14">
        <v>2022</v>
      </c>
      <c r="B25" s="14">
        <v>20</v>
      </c>
      <c r="C25" s="15">
        <v>44697</v>
      </c>
      <c r="D25" s="20">
        <v>1214</v>
      </c>
      <c r="E25" s="53">
        <v>86</v>
      </c>
      <c r="F25" s="53">
        <v>30</v>
      </c>
      <c r="G25" s="53">
        <f>weekly_all_cause_deaths_council_area[[#This Row],[Dumfries and Galloway]]</f>
        <v>36</v>
      </c>
      <c r="H25" s="53">
        <f>weekly_all_cause_deaths_council_area[[#This Row],[Fife]]</f>
        <v>82</v>
      </c>
      <c r="I25" s="53">
        <v>67</v>
      </c>
      <c r="J25" s="53">
        <v>109</v>
      </c>
      <c r="K25" s="53">
        <v>274</v>
      </c>
      <c r="L25" s="53">
        <v>84</v>
      </c>
      <c r="M25" s="24">
        <v>149</v>
      </c>
      <c r="N25" s="24">
        <v>180</v>
      </c>
      <c r="O25" s="2">
        <f>weekly_all_cause_deaths_council_area[[#This Row],[Orkney Islands]]</f>
        <v>6</v>
      </c>
      <c r="P25" s="2">
        <f>weekly_all_cause_deaths_council_area[[#This Row],[Shetland Islands]]</f>
        <v>8</v>
      </c>
      <c r="Q25" s="53">
        <v>90</v>
      </c>
      <c r="R25" s="2">
        <f>weekly_all_cause_deaths_council_area[[#This Row],[Na h-Eileanan Siar]]</f>
        <v>13</v>
      </c>
    </row>
    <row r="26" spans="1:18" ht="15.9" customHeight="1" x14ac:dyDescent="0.35">
      <c r="A26" s="14">
        <v>2022</v>
      </c>
      <c r="B26" s="14">
        <v>21</v>
      </c>
      <c r="C26" s="15">
        <v>44704</v>
      </c>
      <c r="D26" s="20">
        <v>1100</v>
      </c>
      <c r="E26" s="53">
        <v>86</v>
      </c>
      <c r="F26" s="53">
        <v>33</v>
      </c>
      <c r="G26" s="53">
        <f>weekly_all_cause_deaths_council_area[[#This Row],[Dumfries and Galloway]]</f>
        <v>32</v>
      </c>
      <c r="H26" s="53">
        <f>weekly_all_cause_deaths_council_area[[#This Row],[Fife]]</f>
        <v>78</v>
      </c>
      <c r="I26" s="53">
        <v>65</v>
      </c>
      <c r="J26" s="53">
        <v>95</v>
      </c>
      <c r="K26" s="53">
        <v>234</v>
      </c>
      <c r="L26" s="53">
        <v>73</v>
      </c>
      <c r="M26" s="24">
        <v>149</v>
      </c>
      <c r="N26" s="24">
        <v>153</v>
      </c>
      <c r="O26" s="2">
        <f>weekly_all_cause_deaths_council_area[[#This Row],[Orkney Islands]]</f>
        <v>6</v>
      </c>
      <c r="P26" s="2">
        <f>weekly_all_cause_deaths_council_area[[#This Row],[Shetland Islands]]</f>
        <v>3</v>
      </c>
      <c r="Q26" s="53">
        <v>92</v>
      </c>
      <c r="R26" s="2">
        <f>weekly_all_cause_deaths_council_area[[#This Row],[Na h-Eileanan Siar]]</f>
        <v>1</v>
      </c>
    </row>
    <row r="27" spans="1:18" ht="15.9" customHeight="1" x14ac:dyDescent="0.35">
      <c r="A27" s="14">
        <v>2022</v>
      </c>
      <c r="B27" s="14">
        <v>22</v>
      </c>
      <c r="C27" s="15">
        <v>44711</v>
      </c>
      <c r="D27" s="20">
        <v>848</v>
      </c>
      <c r="E27" s="53">
        <v>61</v>
      </c>
      <c r="F27" s="53">
        <v>27</v>
      </c>
      <c r="G27" s="53">
        <f>weekly_all_cause_deaths_council_area[[#This Row],[Dumfries and Galloway]]</f>
        <v>23</v>
      </c>
      <c r="H27" s="53">
        <f>weekly_all_cause_deaths_council_area[[#This Row],[Fife]]</f>
        <v>62</v>
      </c>
      <c r="I27" s="53">
        <v>41</v>
      </c>
      <c r="J27" s="53">
        <v>79</v>
      </c>
      <c r="K27" s="53">
        <v>161</v>
      </c>
      <c r="L27" s="53">
        <v>58</v>
      </c>
      <c r="M27" s="24">
        <v>116</v>
      </c>
      <c r="N27" s="24">
        <v>144</v>
      </c>
      <c r="O27" s="2">
        <f>weekly_all_cause_deaths_council_area[[#This Row],[Orkney Islands]]</f>
        <v>2</v>
      </c>
      <c r="P27" s="2">
        <f>weekly_all_cause_deaths_council_area[[#This Row],[Shetland Islands]]</f>
        <v>5</v>
      </c>
      <c r="Q27" s="53">
        <v>65</v>
      </c>
      <c r="R27" s="2">
        <f>weekly_all_cause_deaths_council_area[[#This Row],[Na h-Eileanan Siar]]</f>
        <v>4</v>
      </c>
    </row>
    <row r="28" spans="1:18" ht="15.9" customHeight="1" x14ac:dyDescent="0.35">
      <c r="A28" s="14">
        <v>2022</v>
      </c>
      <c r="B28" s="14">
        <v>23</v>
      </c>
      <c r="C28" s="15">
        <v>44718</v>
      </c>
      <c r="D28" s="20">
        <v>1207</v>
      </c>
      <c r="E28" s="53">
        <v>107</v>
      </c>
      <c r="F28" s="53">
        <v>27</v>
      </c>
      <c r="G28" s="53">
        <f>weekly_all_cause_deaths_council_area[[#This Row],[Dumfries and Galloway]]</f>
        <v>50</v>
      </c>
      <c r="H28" s="53">
        <f>weekly_all_cause_deaths_council_area[[#This Row],[Fife]]</f>
        <v>84</v>
      </c>
      <c r="I28" s="53">
        <v>67</v>
      </c>
      <c r="J28" s="53">
        <v>116</v>
      </c>
      <c r="K28" s="53">
        <v>268</v>
      </c>
      <c r="L28" s="53">
        <v>64</v>
      </c>
      <c r="M28" s="24">
        <v>149</v>
      </c>
      <c r="N28" s="24">
        <v>165</v>
      </c>
      <c r="O28" s="2">
        <f>weekly_all_cause_deaths_council_area[[#This Row],[Orkney Islands]]</f>
        <v>1</v>
      </c>
      <c r="P28" s="2">
        <f>weekly_all_cause_deaths_council_area[[#This Row],[Shetland Islands]]</f>
        <v>7</v>
      </c>
      <c r="Q28" s="53">
        <v>94</v>
      </c>
      <c r="R28" s="2">
        <f>weekly_all_cause_deaths_council_area[[#This Row],[Na h-Eileanan Siar]]</f>
        <v>8</v>
      </c>
    </row>
    <row r="29" spans="1:18" ht="15.9" customHeight="1" x14ac:dyDescent="0.35">
      <c r="A29" s="14">
        <v>2022</v>
      </c>
      <c r="B29" s="14">
        <v>24</v>
      </c>
      <c r="C29" s="15">
        <v>44725</v>
      </c>
      <c r="D29" s="20">
        <v>1186</v>
      </c>
      <c r="E29" s="53">
        <v>97</v>
      </c>
      <c r="F29" s="53">
        <v>32</v>
      </c>
      <c r="G29" s="53">
        <f>weekly_all_cause_deaths_council_area[[#This Row],[Dumfries and Galloway]]</f>
        <v>50</v>
      </c>
      <c r="H29" s="53">
        <f>weekly_all_cause_deaths_council_area[[#This Row],[Fife]]</f>
        <v>78</v>
      </c>
      <c r="I29" s="53">
        <v>61</v>
      </c>
      <c r="J29" s="53">
        <v>106</v>
      </c>
      <c r="K29" s="53">
        <v>262</v>
      </c>
      <c r="L29" s="53">
        <v>87</v>
      </c>
      <c r="M29" s="24">
        <v>128</v>
      </c>
      <c r="N29" s="24">
        <v>176</v>
      </c>
      <c r="O29" s="2">
        <f>weekly_all_cause_deaths_council_area[[#This Row],[Orkney Islands]]</f>
        <v>6</v>
      </c>
      <c r="P29" s="2">
        <f>weekly_all_cause_deaths_council_area[[#This Row],[Shetland Islands]]</f>
        <v>7</v>
      </c>
      <c r="Q29" s="53">
        <v>89</v>
      </c>
      <c r="R29" s="2">
        <f>weekly_all_cause_deaths_council_area[[#This Row],[Na h-Eileanan Siar]]</f>
        <v>7</v>
      </c>
    </row>
    <row r="30" spans="1:18" ht="15.9" customHeight="1" x14ac:dyDescent="0.35">
      <c r="A30" s="14">
        <v>2022</v>
      </c>
      <c r="B30" s="14">
        <v>25</v>
      </c>
      <c r="C30" s="15">
        <v>44732</v>
      </c>
      <c r="D30" s="20">
        <v>1136</v>
      </c>
      <c r="E30" s="53">
        <v>90</v>
      </c>
      <c r="F30" s="53">
        <v>29</v>
      </c>
      <c r="G30" s="53">
        <f>weekly_all_cause_deaths_council_area[[#This Row],[Dumfries and Galloway]]</f>
        <v>31</v>
      </c>
      <c r="H30" s="53">
        <f>weekly_all_cause_deaths_council_area[[#This Row],[Fife]]</f>
        <v>77</v>
      </c>
      <c r="I30" s="53">
        <v>78</v>
      </c>
      <c r="J30" s="53">
        <v>118</v>
      </c>
      <c r="K30" s="53">
        <v>247</v>
      </c>
      <c r="L30" s="53">
        <v>70</v>
      </c>
      <c r="M30" s="24">
        <v>129</v>
      </c>
      <c r="N30" s="24">
        <v>167</v>
      </c>
      <c r="O30" s="2">
        <f>weekly_all_cause_deaths_council_area[[#This Row],[Orkney Islands]]</f>
        <v>6</v>
      </c>
      <c r="P30" s="2">
        <f>weekly_all_cause_deaths_council_area[[#This Row],[Shetland Islands]]</f>
        <v>2</v>
      </c>
      <c r="Q30" s="53">
        <v>85</v>
      </c>
      <c r="R30" s="2">
        <f>weekly_all_cause_deaths_council_area[[#This Row],[Na h-Eileanan Siar]]</f>
        <v>7</v>
      </c>
    </row>
    <row r="31" spans="1:18" ht="15.9" customHeight="1" x14ac:dyDescent="0.35">
      <c r="A31" s="14">
        <v>2022</v>
      </c>
      <c r="B31" s="14">
        <v>26</v>
      </c>
      <c r="C31" s="15">
        <v>44739</v>
      </c>
      <c r="D31" s="20">
        <v>1137</v>
      </c>
      <c r="E31" s="53">
        <v>102</v>
      </c>
      <c r="F31" s="53">
        <v>19</v>
      </c>
      <c r="G31" s="53">
        <f>weekly_all_cause_deaths_council_area[[#This Row],[Dumfries and Galloway]]</f>
        <v>42</v>
      </c>
      <c r="H31" s="53">
        <f>weekly_all_cause_deaths_council_area[[#This Row],[Fife]]</f>
        <v>81</v>
      </c>
      <c r="I31" s="53">
        <v>61</v>
      </c>
      <c r="J31" s="53">
        <v>93</v>
      </c>
      <c r="K31" s="53">
        <v>249</v>
      </c>
      <c r="L31" s="53">
        <v>91</v>
      </c>
      <c r="M31" s="24">
        <v>144</v>
      </c>
      <c r="N31" s="24">
        <v>162</v>
      </c>
      <c r="O31" s="2">
        <f>weekly_all_cause_deaths_council_area[[#This Row],[Orkney Islands]]</f>
        <v>9</v>
      </c>
      <c r="P31" s="2">
        <f>weekly_all_cause_deaths_council_area[[#This Row],[Shetland Islands]]</f>
        <v>2</v>
      </c>
      <c r="Q31" s="53">
        <v>77</v>
      </c>
      <c r="R31" s="2">
        <f>weekly_all_cause_deaths_council_area[[#This Row],[Na h-Eileanan Siar]]</f>
        <v>5</v>
      </c>
    </row>
    <row r="32" spans="1:18" ht="15.9" customHeight="1" x14ac:dyDescent="0.35">
      <c r="A32" s="14">
        <v>2022</v>
      </c>
      <c r="B32" s="14">
        <v>27</v>
      </c>
      <c r="C32" s="15">
        <v>44746</v>
      </c>
      <c r="D32" s="20">
        <v>1102</v>
      </c>
      <c r="E32" s="53">
        <v>90</v>
      </c>
      <c r="F32" s="53">
        <v>31</v>
      </c>
      <c r="G32" s="53">
        <f>weekly_all_cause_deaths_council_area[[#This Row],[Dumfries and Galloway]]</f>
        <v>37</v>
      </c>
      <c r="H32" s="53">
        <f>weekly_all_cause_deaths_council_area[[#This Row],[Fife]]</f>
        <v>81</v>
      </c>
      <c r="I32" s="53">
        <v>61</v>
      </c>
      <c r="J32" s="53">
        <v>105</v>
      </c>
      <c r="K32" s="53">
        <v>203</v>
      </c>
      <c r="L32" s="53">
        <v>73</v>
      </c>
      <c r="M32" s="24">
        <v>155</v>
      </c>
      <c r="N32" s="24">
        <v>170</v>
      </c>
      <c r="O32" s="2">
        <f>weekly_all_cause_deaths_council_area[[#This Row],[Orkney Islands]]</f>
        <v>4</v>
      </c>
      <c r="P32" s="2">
        <f>weekly_all_cause_deaths_council_area[[#This Row],[Shetland Islands]]</f>
        <v>2</v>
      </c>
      <c r="Q32" s="53">
        <v>84</v>
      </c>
      <c r="R32" s="2">
        <f>weekly_all_cause_deaths_council_area[[#This Row],[Na h-Eileanan Siar]]</f>
        <v>6</v>
      </c>
    </row>
    <row r="33" spans="1:18" ht="15.9" customHeight="1" x14ac:dyDescent="0.35">
      <c r="A33" s="14">
        <v>2022</v>
      </c>
      <c r="B33" s="14">
        <v>28</v>
      </c>
      <c r="C33" s="15">
        <v>44753</v>
      </c>
      <c r="D33" s="20">
        <v>1184</v>
      </c>
      <c r="E33" s="53">
        <v>103</v>
      </c>
      <c r="F33" s="53">
        <v>29</v>
      </c>
      <c r="G33" s="53">
        <f>weekly_all_cause_deaths_council_area[[#This Row],[Dumfries and Galloway]]</f>
        <v>41</v>
      </c>
      <c r="H33" s="53">
        <f>weekly_all_cause_deaths_council_area[[#This Row],[Fife]]</f>
        <v>84</v>
      </c>
      <c r="I33" s="53">
        <v>63</v>
      </c>
      <c r="J33" s="53">
        <v>97</v>
      </c>
      <c r="K33" s="53">
        <v>276</v>
      </c>
      <c r="L33" s="53">
        <v>63</v>
      </c>
      <c r="M33" s="24">
        <v>131</v>
      </c>
      <c r="N33" s="24">
        <v>161</v>
      </c>
      <c r="O33" s="2">
        <f>weekly_all_cause_deaths_council_area[[#This Row],[Orkney Islands]]</f>
        <v>10</v>
      </c>
      <c r="P33" s="2">
        <f>weekly_all_cause_deaths_council_area[[#This Row],[Shetland Islands]]</f>
        <v>3</v>
      </c>
      <c r="Q33" s="53">
        <v>117</v>
      </c>
      <c r="R33" s="2">
        <f>weekly_all_cause_deaths_council_area[[#This Row],[Na h-Eileanan Siar]]</f>
        <v>6</v>
      </c>
    </row>
    <row r="34" spans="1:18" ht="15.9" customHeight="1" x14ac:dyDescent="0.35">
      <c r="A34" s="14">
        <v>2022</v>
      </c>
      <c r="B34" s="14">
        <v>29</v>
      </c>
      <c r="C34" s="15">
        <v>44760</v>
      </c>
      <c r="D34" s="20">
        <v>1138</v>
      </c>
      <c r="E34" s="53">
        <v>96</v>
      </c>
      <c r="F34" s="53">
        <v>21</v>
      </c>
      <c r="G34" s="53">
        <f>weekly_all_cause_deaths_council_area[[#This Row],[Dumfries and Galloway]]</f>
        <v>40</v>
      </c>
      <c r="H34" s="53">
        <f>weekly_all_cause_deaths_council_area[[#This Row],[Fife]]</f>
        <v>70</v>
      </c>
      <c r="I34" s="53">
        <v>72</v>
      </c>
      <c r="J34" s="53">
        <v>124</v>
      </c>
      <c r="K34" s="53">
        <v>211</v>
      </c>
      <c r="L34" s="53">
        <v>86</v>
      </c>
      <c r="M34" s="24">
        <v>145</v>
      </c>
      <c r="N34" s="24">
        <v>160</v>
      </c>
      <c r="O34" s="2">
        <f>weekly_all_cause_deaths_council_area[[#This Row],[Orkney Islands]]</f>
        <v>7</v>
      </c>
      <c r="P34" s="2">
        <f>weekly_all_cause_deaths_council_area[[#This Row],[Shetland Islands]]</f>
        <v>2</v>
      </c>
      <c r="Q34" s="53">
        <v>95</v>
      </c>
      <c r="R34" s="2">
        <f>weekly_all_cause_deaths_council_area[[#This Row],[Na h-Eileanan Siar]]</f>
        <v>9</v>
      </c>
    </row>
    <row r="35" spans="1:18" ht="15.9" customHeight="1" x14ac:dyDescent="0.35">
      <c r="A35" s="14">
        <v>2022</v>
      </c>
      <c r="B35" s="14">
        <v>30</v>
      </c>
      <c r="C35" s="15">
        <v>44767</v>
      </c>
      <c r="D35" s="20">
        <v>1183</v>
      </c>
      <c r="E35" s="53">
        <v>91</v>
      </c>
      <c r="F35" s="53">
        <v>35</v>
      </c>
      <c r="G35" s="53">
        <f>weekly_all_cause_deaths_council_area[[#This Row],[Dumfries and Galloway]]</f>
        <v>45</v>
      </c>
      <c r="H35" s="53">
        <f>weekly_all_cause_deaths_council_area[[#This Row],[Fife]]</f>
        <v>79</v>
      </c>
      <c r="I35" s="53">
        <v>64</v>
      </c>
      <c r="J35" s="53">
        <v>129</v>
      </c>
      <c r="K35" s="53">
        <v>247</v>
      </c>
      <c r="L35" s="53">
        <v>66</v>
      </c>
      <c r="M35" s="24">
        <v>127</v>
      </c>
      <c r="N35" s="24">
        <v>188</v>
      </c>
      <c r="O35" s="2">
        <f>weekly_all_cause_deaths_council_area[[#This Row],[Orkney Islands]]</f>
        <v>6</v>
      </c>
      <c r="P35" s="2">
        <f>weekly_all_cause_deaths_council_area[[#This Row],[Shetland Islands]]</f>
        <v>4</v>
      </c>
      <c r="Q35" s="53">
        <v>91</v>
      </c>
      <c r="R35" s="2">
        <f>weekly_all_cause_deaths_council_area[[#This Row],[Na h-Eileanan Siar]]</f>
        <v>11</v>
      </c>
    </row>
    <row r="36" spans="1:18" ht="15.9" customHeight="1" x14ac:dyDescent="0.35">
      <c r="A36" s="14">
        <v>2022</v>
      </c>
      <c r="B36" s="14">
        <v>31</v>
      </c>
      <c r="C36" s="15">
        <v>44774</v>
      </c>
      <c r="D36" s="20">
        <v>1125</v>
      </c>
      <c r="E36" s="53">
        <v>96</v>
      </c>
      <c r="F36" s="53">
        <v>27</v>
      </c>
      <c r="G36" s="53">
        <f>weekly_all_cause_deaths_council_area[[#This Row],[Dumfries and Galloway]]</f>
        <v>47</v>
      </c>
      <c r="H36" s="53">
        <f>weekly_all_cause_deaths_council_area[[#This Row],[Fife]]</f>
        <v>91</v>
      </c>
      <c r="I36" s="53">
        <v>51</v>
      </c>
      <c r="J36" s="53">
        <v>107</v>
      </c>
      <c r="K36" s="53">
        <v>250</v>
      </c>
      <c r="L36" s="53">
        <v>69</v>
      </c>
      <c r="M36" s="24">
        <v>140</v>
      </c>
      <c r="N36" s="24">
        <v>143</v>
      </c>
      <c r="O36" s="2">
        <f>weekly_all_cause_deaths_council_area[[#This Row],[Orkney Islands]]</f>
        <v>4</v>
      </c>
      <c r="P36" s="2">
        <f>weekly_all_cause_deaths_council_area[[#This Row],[Shetland Islands]]</f>
        <v>5</v>
      </c>
      <c r="Q36" s="53">
        <v>89</v>
      </c>
      <c r="R36" s="2">
        <f>weekly_all_cause_deaths_council_area[[#This Row],[Na h-Eileanan Siar]]</f>
        <v>6</v>
      </c>
    </row>
    <row r="37" spans="1:18" ht="15.9" customHeight="1" x14ac:dyDescent="0.35">
      <c r="A37" s="14">
        <v>2022</v>
      </c>
      <c r="B37" s="14">
        <v>32</v>
      </c>
      <c r="C37" s="15">
        <v>44781</v>
      </c>
      <c r="D37" s="20">
        <v>1138</v>
      </c>
      <c r="E37" s="53">
        <v>77</v>
      </c>
      <c r="F37" s="53">
        <v>27</v>
      </c>
      <c r="G37" s="53">
        <f>weekly_all_cause_deaths_council_area[[#This Row],[Dumfries and Galloway]]</f>
        <v>37</v>
      </c>
      <c r="H37" s="53">
        <f>weekly_all_cause_deaths_council_area[[#This Row],[Fife]]</f>
        <v>85</v>
      </c>
      <c r="I37" s="53">
        <v>69</v>
      </c>
      <c r="J37" s="53">
        <v>102</v>
      </c>
      <c r="K37" s="53">
        <v>247</v>
      </c>
      <c r="L37" s="53">
        <v>88</v>
      </c>
      <c r="M37" s="24">
        <v>136</v>
      </c>
      <c r="N37" s="24">
        <v>160</v>
      </c>
      <c r="O37" s="2">
        <f>weekly_all_cause_deaths_council_area[[#This Row],[Orkney Islands]]</f>
        <v>8</v>
      </c>
      <c r="P37" s="2">
        <f>weekly_all_cause_deaths_council_area[[#This Row],[Shetland Islands]]</f>
        <v>4</v>
      </c>
      <c r="Q37" s="53">
        <v>90</v>
      </c>
      <c r="R37" s="2">
        <f>weekly_all_cause_deaths_council_area[[#This Row],[Na h-Eileanan Siar]]</f>
        <v>8</v>
      </c>
    </row>
    <row r="38" spans="1:18" ht="15.9" customHeight="1" x14ac:dyDescent="0.35">
      <c r="A38" s="14">
        <v>2022</v>
      </c>
      <c r="B38" s="14">
        <v>33</v>
      </c>
      <c r="C38" s="15">
        <v>44788</v>
      </c>
      <c r="D38" s="20">
        <v>1175</v>
      </c>
      <c r="E38" s="53">
        <v>91</v>
      </c>
      <c r="F38" s="53">
        <v>27</v>
      </c>
      <c r="G38" s="53">
        <f>weekly_all_cause_deaths_council_area[[#This Row],[Dumfries and Galloway]]</f>
        <v>41</v>
      </c>
      <c r="H38" s="53">
        <f>weekly_all_cause_deaths_council_area[[#This Row],[Fife]]</f>
        <v>82</v>
      </c>
      <c r="I38" s="53">
        <v>65</v>
      </c>
      <c r="J38" s="53">
        <v>108</v>
      </c>
      <c r="K38" s="53">
        <v>247</v>
      </c>
      <c r="L38" s="53">
        <v>84</v>
      </c>
      <c r="M38" s="24">
        <v>146</v>
      </c>
      <c r="N38" s="24">
        <v>162</v>
      </c>
      <c r="O38" s="2">
        <f>weekly_all_cause_deaths_council_area[[#This Row],[Orkney Islands]]</f>
        <v>5</v>
      </c>
      <c r="P38" s="2">
        <f>weekly_all_cause_deaths_council_area[[#This Row],[Shetland Islands]]</f>
        <v>2</v>
      </c>
      <c r="Q38" s="53">
        <v>109</v>
      </c>
      <c r="R38" s="2">
        <f>weekly_all_cause_deaths_council_area[[#This Row],[Na h-Eileanan Siar]]</f>
        <v>6</v>
      </c>
    </row>
    <row r="39" spans="1:18" ht="15.9" customHeight="1" x14ac:dyDescent="0.35">
      <c r="A39" s="14">
        <v>2022</v>
      </c>
      <c r="B39" s="14">
        <v>34</v>
      </c>
      <c r="C39" s="15">
        <v>44795</v>
      </c>
      <c r="D39" s="20">
        <v>1086</v>
      </c>
      <c r="E39" s="53">
        <v>80</v>
      </c>
      <c r="F39" s="53">
        <v>30</v>
      </c>
      <c r="G39" s="53">
        <f>weekly_all_cause_deaths_council_area[[#This Row],[Dumfries and Galloway]]</f>
        <v>41</v>
      </c>
      <c r="H39" s="53">
        <f>weekly_all_cause_deaths_council_area[[#This Row],[Fife]]</f>
        <v>70</v>
      </c>
      <c r="I39" s="53">
        <v>68</v>
      </c>
      <c r="J39" s="53">
        <v>100</v>
      </c>
      <c r="K39" s="53">
        <v>225</v>
      </c>
      <c r="L39" s="53">
        <v>60</v>
      </c>
      <c r="M39" s="24">
        <v>127</v>
      </c>
      <c r="N39" s="24">
        <v>169</v>
      </c>
      <c r="O39" s="2">
        <f>weekly_all_cause_deaths_council_area[[#This Row],[Orkney Islands]]</f>
        <v>7</v>
      </c>
      <c r="P39" s="2">
        <f>weekly_all_cause_deaths_council_area[[#This Row],[Shetland Islands]]</f>
        <v>3</v>
      </c>
      <c r="Q39" s="53">
        <v>97</v>
      </c>
      <c r="R39" s="2">
        <f>weekly_all_cause_deaths_council_area[[#This Row],[Na h-Eileanan Siar]]</f>
        <v>9</v>
      </c>
    </row>
    <row r="40" spans="1:18" ht="15.9" customHeight="1" x14ac:dyDescent="0.35">
      <c r="A40" s="14">
        <v>2022</v>
      </c>
      <c r="B40" s="14">
        <v>35</v>
      </c>
      <c r="C40" s="15">
        <v>44802</v>
      </c>
      <c r="D40" s="20">
        <v>1071</v>
      </c>
      <c r="E40" s="53">
        <v>103</v>
      </c>
      <c r="F40" s="53">
        <v>27</v>
      </c>
      <c r="G40" s="53">
        <f>weekly_all_cause_deaths_council_area[[#This Row],[Dumfries and Galloway]]</f>
        <v>32</v>
      </c>
      <c r="H40" s="53">
        <f>weekly_all_cause_deaths_council_area[[#This Row],[Fife]]</f>
        <v>74</v>
      </c>
      <c r="I40" s="53">
        <v>60</v>
      </c>
      <c r="J40" s="53">
        <v>107</v>
      </c>
      <c r="K40" s="53">
        <v>211</v>
      </c>
      <c r="L40" s="53">
        <v>78</v>
      </c>
      <c r="M40" s="24">
        <v>133</v>
      </c>
      <c r="N40" s="24">
        <v>142</v>
      </c>
      <c r="O40" s="2">
        <f>weekly_all_cause_deaths_council_area[[#This Row],[Orkney Islands]]</f>
        <v>8</v>
      </c>
      <c r="P40" s="2">
        <f>weekly_all_cause_deaths_council_area[[#This Row],[Shetland Islands]]</f>
        <v>3</v>
      </c>
      <c r="Q40" s="53">
        <v>86</v>
      </c>
      <c r="R40" s="2">
        <f>weekly_all_cause_deaths_council_area[[#This Row],[Na h-Eileanan Siar]]</f>
        <v>7</v>
      </c>
    </row>
    <row r="41" spans="1:18" ht="15.9" customHeight="1" x14ac:dyDescent="0.35">
      <c r="A41" s="14">
        <v>2022</v>
      </c>
      <c r="B41" s="14">
        <v>36</v>
      </c>
      <c r="C41" s="15">
        <v>44809</v>
      </c>
      <c r="D41" s="20">
        <v>1129</v>
      </c>
      <c r="E41" s="53">
        <v>89</v>
      </c>
      <c r="F41" s="53">
        <v>26</v>
      </c>
      <c r="G41" s="53">
        <f>weekly_all_cause_deaths_council_area[[#This Row],[Dumfries and Galloway]]</f>
        <v>32</v>
      </c>
      <c r="H41" s="53">
        <f>weekly_all_cause_deaths_council_area[[#This Row],[Fife]]</f>
        <v>73</v>
      </c>
      <c r="I41" s="53">
        <v>69</v>
      </c>
      <c r="J41" s="53">
        <v>118</v>
      </c>
      <c r="K41" s="53">
        <v>225</v>
      </c>
      <c r="L41" s="53">
        <v>81</v>
      </c>
      <c r="M41" s="24">
        <v>130</v>
      </c>
      <c r="N41" s="24">
        <v>171</v>
      </c>
      <c r="O41" s="2">
        <f>weekly_all_cause_deaths_council_area[[#This Row],[Orkney Islands]]</f>
        <v>3</v>
      </c>
      <c r="P41" s="2">
        <f>weekly_all_cause_deaths_council_area[[#This Row],[Shetland Islands]]</f>
        <v>1</v>
      </c>
      <c r="Q41" s="53">
        <v>103</v>
      </c>
      <c r="R41" s="2">
        <f>weekly_all_cause_deaths_council_area[[#This Row],[Na h-Eileanan Siar]]</f>
        <v>8</v>
      </c>
    </row>
    <row r="42" spans="1:18" ht="15.9" customHeight="1" x14ac:dyDescent="0.35">
      <c r="A42" s="14">
        <v>2022</v>
      </c>
      <c r="B42" s="14">
        <v>37</v>
      </c>
      <c r="C42" s="15">
        <v>44816</v>
      </c>
      <c r="D42" s="20">
        <v>1135</v>
      </c>
      <c r="E42" s="53">
        <v>86</v>
      </c>
      <c r="F42" s="53">
        <v>34</v>
      </c>
      <c r="G42" s="53">
        <f>weekly_all_cause_deaths_council_area[[#This Row],[Dumfries and Galloway]]</f>
        <v>32</v>
      </c>
      <c r="H42" s="53">
        <f>weekly_all_cause_deaths_council_area[[#This Row],[Fife]]</f>
        <v>88</v>
      </c>
      <c r="I42" s="53">
        <v>62</v>
      </c>
      <c r="J42" s="53">
        <v>103</v>
      </c>
      <c r="K42" s="53">
        <v>227</v>
      </c>
      <c r="L42" s="53">
        <v>81</v>
      </c>
      <c r="M42" s="24">
        <v>143</v>
      </c>
      <c r="N42" s="24">
        <v>164</v>
      </c>
      <c r="O42" s="2">
        <f>weekly_all_cause_deaths_council_area[[#This Row],[Orkney Islands]]</f>
        <v>3</v>
      </c>
      <c r="P42" s="2">
        <f>weekly_all_cause_deaths_council_area[[#This Row],[Shetland Islands]]</f>
        <v>3</v>
      </c>
      <c r="Q42" s="53">
        <v>104</v>
      </c>
      <c r="R42" s="2">
        <f>weekly_all_cause_deaths_council_area[[#This Row],[Na h-Eileanan Siar]]</f>
        <v>5</v>
      </c>
    </row>
    <row r="43" spans="1:18" ht="15.9" customHeight="1" x14ac:dyDescent="0.35">
      <c r="A43" s="14">
        <v>2022</v>
      </c>
      <c r="B43" s="14">
        <v>38</v>
      </c>
      <c r="C43" s="15">
        <v>44823</v>
      </c>
      <c r="D43" s="20">
        <v>1001</v>
      </c>
      <c r="E43" s="53">
        <v>90</v>
      </c>
      <c r="F43" s="53">
        <v>25</v>
      </c>
      <c r="G43" s="53">
        <f>weekly_all_cause_deaths_council_area[[#This Row],[Dumfries and Galloway]]</f>
        <v>30</v>
      </c>
      <c r="H43" s="53">
        <f>weekly_all_cause_deaths_council_area[[#This Row],[Fife]]</f>
        <v>73</v>
      </c>
      <c r="I43" s="53">
        <v>65</v>
      </c>
      <c r="J43" s="53">
        <v>87</v>
      </c>
      <c r="K43" s="53">
        <v>179</v>
      </c>
      <c r="L43" s="53">
        <v>76</v>
      </c>
      <c r="M43" s="24">
        <v>135</v>
      </c>
      <c r="N43" s="24">
        <v>149</v>
      </c>
      <c r="O43" s="2">
        <f>weekly_all_cause_deaths_council_area[[#This Row],[Orkney Islands]]</f>
        <v>4</v>
      </c>
      <c r="P43" s="2">
        <f>weekly_all_cause_deaths_council_area[[#This Row],[Shetland Islands]]</f>
        <v>6</v>
      </c>
      <c r="Q43" s="53">
        <v>77</v>
      </c>
      <c r="R43" s="2">
        <f>weekly_all_cause_deaths_council_area[[#This Row],[Na h-Eileanan Siar]]</f>
        <v>5</v>
      </c>
    </row>
    <row r="44" spans="1:18" ht="15.9" customHeight="1" x14ac:dyDescent="0.35">
      <c r="A44" s="14">
        <v>2022</v>
      </c>
      <c r="B44" s="14">
        <v>39</v>
      </c>
      <c r="C44" s="15">
        <v>44830</v>
      </c>
      <c r="D44" s="20">
        <v>1250</v>
      </c>
      <c r="E44" s="53">
        <v>112</v>
      </c>
      <c r="F44" s="53">
        <v>33</v>
      </c>
      <c r="G44" s="53">
        <f>weekly_all_cause_deaths_council_area[[#This Row],[Dumfries and Galloway]]</f>
        <v>44</v>
      </c>
      <c r="H44" s="53">
        <f>weekly_all_cause_deaths_council_area[[#This Row],[Fife]]</f>
        <v>94</v>
      </c>
      <c r="I44" s="53">
        <v>88</v>
      </c>
      <c r="J44" s="53">
        <v>111</v>
      </c>
      <c r="K44" s="53">
        <v>227</v>
      </c>
      <c r="L44" s="53">
        <v>89</v>
      </c>
      <c r="M44" s="24">
        <v>133</v>
      </c>
      <c r="N44" s="24">
        <v>190</v>
      </c>
      <c r="O44" s="2">
        <f>weekly_all_cause_deaths_council_area[[#This Row],[Orkney Islands]]</f>
        <v>3</v>
      </c>
      <c r="P44" s="2">
        <f>weekly_all_cause_deaths_council_area[[#This Row],[Shetland Islands]]</f>
        <v>3</v>
      </c>
      <c r="Q44" s="53">
        <v>116</v>
      </c>
      <c r="R44" s="2">
        <f>weekly_all_cause_deaths_council_area[[#This Row],[Na h-Eileanan Siar]]</f>
        <v>7</v>
      </c>
    </row>
    <row r="45" spans="1:18" ht="15.9" customHeight="1" x14ac:dyDescent="0.35">
      <c r="A45" s="14">
        <v>2022</v>
      </c>
      <c r="B45" s="14">
        <v>40</v>
      </c>
      <c r="C45" s="15">
        <v>44837</v>
      </c>
      <c r="D45" s="20">
        <v>1296</v>
      </c>
      <c r="E45" s="53">
        <v>95</v>
      </c>
      <c r="F45" s="53">
        <v>31</v>
      </c>
      <c r="G45" s="53">
        <f>weekly_all_cause_deaths_council_area[[#This Row],[Dumfries and Galloway]]</f>
        <v>43</v>
      </c>
      <c r="H45" s="53">
        <f>weekly_all_cause_deaths_council_area[[#This Row],[Fife]]</f>
        <v>93</v>
      </c>
      <c r="I45" s="53">
        <v>70</v>
      </c>
      <c r="J45" s="53">
        <v>146</v>
      </c>
      <c r="K45" s="53">
        <v>284</v>
      </c>
      <c r="L45" s="53">
        <v>78</v>
      </c>
      <c r="M45" s="24">
        <v>159</v>
      </c>
      <c r="N45" s="24">
        <v>172</v>
      </c>
      <c r="O45" s="2">
        <f>weekly_all_cause_deaths_council_area[[#This Row],[Orkney Islands]]</f>
        <v>6</v>
      </c>
      <c r="P45" s="2">
        <f>weekly_all_cause_deaths_council_area[[#This Row],[Shetland Islands]]</f>
        <v>6</v>
      </c>
      <c r="Q45" s="53">
        <v>106</v>
      </c>
      <c r="R45" s="2">
        <f>weekly_all_cause_deaths_council_area[[#This Row],[Na h-Eileanan Siar]]</f>
        <v>7</v>
      </c>
    </row>
    <row r="46" spans="1:18" ht="15.9" customHeight="1" x14ac:dyDescent="0.35">
      <c r="A46" s="14">
        <v>2022</v>
      </c>
      <c r="B46" s="14">
        <v>41</v>
      </c>
      <c r="C46" s="15">
        <v>44844</v>
      </c>
      <c r="D46" s="20">
        <v>1264</v>
      </c>
      <c r="E46" s="53">
        <v>109</v>
      </c>
      <c r="F46" s="53">
        <v>37</v>
      </c>
      <c r="G46" s="53">
        <f>weekly_all_cause_deaths_council_area[[#This Row],[Dumfries and Galloway]]</f>
        <v>37</v>
      </c>
      <c r="H46" s="53">
        <f>weekly_all_cause_deaths_council_area[[#This Row],[Fife]]</f>
        <v>95</v>
      </c>
      <c r="I46" s="53">
        <v>77</v>
      </c>
      <c r="J46" s="53">
        <v>127</v>
      </c>
      <c r="K46" s="53">
        <v>268</v>
      </c>
      <c r="L46" s="53">
        <v>81</v>
      </c>
      <c r="M46" s="24">
        <v>145</v>
      </c>
      <c r="N46" s="24">
        <v>182</v>
      </c>
      <c r="O46" s="2">
        <f>weekly_all_cause_deaths_council_area[[#This Row],[Orkney Islands]]</f>
        <v>3</v>
      </c>
      <c r="P46" s="2">
        <f>weekly_all_cause_deaths_council_area[[#This Row],[Shetland Islands]]</f>
        <v>8</v>
      </c>
      <c r="Q46" s="53">
        <v>86</v>
      </c>
      <c r="R46" s="2">
        <f>weekly_all_cause_deaths_council_area[[#This Row],[Na h-Eileanan Siar]]</f>
        <v>9</v>
      </c>
    </row>
    <row r="47" spans="1:18" ht="15.9" customHeight="1" x14ac:dyDescent="0.35">
      <c r="A47" s="14">
        <v>2022</v>
      </c>
      <c r="B47" s="14">
        <v>42</v>
      </c>
      <c r="C47" s="15">
        <v>44851</v>
      </c>
      <c r="D47" s="20">
        <v>1243</v>
      </c>
      <c r="E47" s="53">
        <v>100</v>
      </c>
      <c r="F47" s="53">
        <v>35</v>
      </c>
      <c r="G47" s="53">
        <f>weekly_all_cause_deaths_council_area[[#This Row],[Dumfries and Galloway]]</f>
        <v>36</v>
      </c>
      <c r="H47" s="53">
        <f>weekly_all_cause_deaths_council_area[[#This Row],[Fife]]</f>
        <v>94</v>
      </c>
      <c r="I47" s="53">
        <v>81</v>
      </c>
      <c r="J47" s="53">
        <v>115</v>
      </c>
      <c r="K47" s="53">
        <v>244</v>
      </c>
      <c r="L47" s="53">
        <v>83</v>
      </c>
      <c r="M47" s="24">
        <v>151</v>
      </c>
      <c r="N47" s="24">
        <v>173</v>
      </c>
      <c r="O47" s="2">
        <f>weekly_all_cause_deaths_council_area[[#This Row],[Orkney Islands]]</f>
        <v>10</v>
      </c>
      <c r="P47" s="2">
        <f>weekly_all_cause_deaths_council_area[[#This Row],[Shetland Islands]]</f>
        <v>7</v>
      </c>
      <c r="Q47" s="53">
        <v>106</v>
      </c>
      <c r="R47" s="2">
        <f>weekly_all_cause_deaths_council_area[[#This Row],[Na h-Eileanan Siar]]</f>
        <v>8</v>
      </c>
    </row>
    <row r="48" spans="1:18" ht="15.9" customHeight="1" x14ac:dyDescent="0.35">
      <c r="A48" s="14">
        <v>2022</v>
      </c>
      <c r="B48" s="14">
        <v>43</v>
      </c>
      <c r="C48" s="15">
        <v>44858</v>
      </c>
      <c r="D48" s="20">
        <v>1290</v>
      </c>
      <c r="E48" s="53">
        <v>96</v>
      </c>
      <c r="F48" s="53">
        <v>38</v>
      </c>
      <c r="G48" s="53">
        <f>weekly_all_cause_deaths_council_area[[#This Row],[Dumfries and Galloway]]</f>
        <v>46</v>
      </c>
      <c r="H48" s="53">
        <f>weekly_all_cause_deaths_council_area[[#This Row],[Fife]]</f>
        <v>102</v>
      </c>
      <c r="I48" s="53">
        <v>76</v>
      </c>
      <c r="J48" s="53">
        <v>148</v>
      </c>
      <c r="K48" s="53">
        <v>267</v>
      </c>
      <c r="L48" s="53">
        <v>83</v>
      </c>
      <c r="M48" s="24">
        <v>151</v>
      </c>
      <c r="N48" s="24">
        <v>182</v>
      </c>
      <c r="O48" s="2">
        <f>weekly_all_cause_deaths_council_area[[#This Row],[Orkney Islands]]</f>
        <v>6</v>
      </c>
      <c r="P48" s="2">
        <f>weekly_all_cause_deaths_council_area[[#This Row],[Shetland Islands]]</f>
        <v>7</v>
      </c>
      <c r="Q48" s="53">
        <v>85</v>
      </c>
      <c r="R48" s="2">
        <f>weekly_all_cause_deaths_council_area[[#This Row],[Na h-Eileanan Siar]]</f>
        <v>3</v>
      </c>
    </row>
    <row r="49" spans="1:18" ht="15.9" customHeight="1" x14ac:dyDescent="0.35">
      <c r="A49" s="14">
        <v>2022</v>
      </c>
      <c r="B49" s="14">
        <v>44</v>
      </c>
      <c r="C49" s="15">
        <v>44865</v>
      </c>
      <c r="D49" s="20">
        <v>1278</v>
      </c>
      <c r="E49" s="53">
        <v>115</v>
      </c>
      <c r="F49" s="53">
        <v>24</v>
      </c>
      <c r="G49" s="53">
        <f>weekly_all_cause_deaths_council_area[[#This Row],[Dumfries and Galloway]]</f>
        <v>65</v>
      </c>
      <c r="H49" s="53">
        <f>weekly_all_cause_deaths_council_area[[#This Row],[Fife]]</f>
        <v>101</v>
      </c>
      <c r="I49" s="53">
        <v>95</v>
      </c>
      <c r="J49" s="53">
        <v>100</v>
      </c>
      <c r="K49" s="53">
        <v>255</v>
      </c>
      <c r="L49" s="53">
        <v>69</v>
      </c>
      <c r="M49" s="24">
        <v>153</v>
      </c>
      <c r="N49" s="24">
        <v>178</v>
      </c>
      <c r="O49" s="2">
        <f>weekly_all_cause_deaths_council_area[[#This Row],[Orkney Islands]]</f>
        <v>5</v>
      </c>
      <c r="P49" s="2">
        <f>weekly_all_cause_deaths_council_area[[#This Row],[Shetland Islands]]</f>
        <v>7</v>
      </c>
      <c r="Q49" s="53">
        <v>102</v>
      </c>
      <c r="R49" s="2">
        <f>weekly_all_cause_deaths_council_area[[#This Row],[Na h-Eileanan Siar]]</f>
        <v>9</v>
      </c>
    </row>
    <row r="50" spans="1:18" ht="15.9" customHeight="1" x14ac:dyDescent="0.35">
      <c r="A50" s="14">
        <v>2022</v>
      </c>
      <c r="B50" s="14">
        <v>45</v>
      </c>
      <c r="C50" s="15">
        <v>44872</v>
      </c>
      <c r="D50" s="20">
        <v>1235</v>
      </c>
      <c r="E50" s="53">
        <v>87</v>
      </c>
      <c r="F50" s="53">
        <v>26</v>
      </c>
      <c r="G50" s="53">
        <f>weekly_all_cause_deaths_council_area[[#This Row],[Dumfries and Galloway]]</f>
        <v>50</v>
      </c>
      <c r="H50" s="53">
        <f>weekly_all_cause_deaths_council_area[[#This Row],[Fife]]</f>
        <v>89</v>
      </c>
      <c r="I50" s="53">
        <v>84</v>
      </c>
      <c r="J50" s="53">
        <v>132</v>
      </c>
      <c r="K50" s="53">
        <v>267</v>
      </c>
      <c r="L50" s="53">
        <v>95</v>
      </c>
      <c r="M50" s="24">
        <v>132</v>
      </c>
      <c r="N50" s="24">
        <v>141</v>
      </c>
      <c r="O50" s="2">
        <f>weekly_all_cause_deaths_council_area[[#This Row],[Orkney Islands]]</f>
        <v>7</v>
      </c>
      <c r="P50" s="2">
        <f>weekly_all_cause_deaths_council_area[[#This Row],[Shetland Islands]]</f>
        <v>3</v>
      </c>
      <c r="Q50" s="53">
        <v>115</v>
      </c>
      <c r="R50" s="2">
        <f>weekly_all_cause_deaths_council_area[[#This Row],[Na h-Eileanan Siar]]</f>
        <v>7</v>
      </c>
    </row>
    <row r="51" spans="1:18" ht="15.9" customHeight="1" x14ac:dyDescent="0.35">
      <c r="A51" s="14">
        <v>2022</v>
      </c>
      <c r="B51" s="14">
        <v>46</v>
      </c>
      <c r="C51" s="15">
        <v>44879</v>
      </c>
      <c r="D51" s="20">
        <v>1291</v>
      </c>
      <c r="E51" s="53">
        <v>120</v>
      </c>
      <c r="F51" s="53">
        <v>34</v>
      </c>
      <c r="G51" s="53">
        <f>weekly_all_cause_deaths_council_area[[#This Row],[Dumfries and Galloway]]</f>
        <v>43</v>
      </c>
      <c r="H51" s="53">
        <f>weekly_all_cause_deaths_council_area[[#This Row],[Fife]]</f>
        <v>89</v>
      </c>
      <c r="I51" s="53">
        <v>75</v>
      </c>
      <c r="J51" s="53">
        <v>115</v>
      </c>
      <c r="K51" s="53">
        <v>272</v>
      </c>
      <c r="L51" s="53">
        <v>81</v>
      </c>
      <c r="M51" s="24">
        <v>158</v>
      </c>
      <c r="N51" s="24">
        <v>191</v>
      </c>
      <c r="O51" s="2">
        <f>weekly_all_cause_deaths_council_area[[#This Row],[Orkney Islands]]</f>
        <v>5</v>
      </c>
      <c r="P51" s="2">
        <f>weekly_all_cause_deaths_council_area[[#This Row],[Shetland Islands]]</f>
        <v>5</v>
      </c>
      <c r="Q51" s="53">
        <v>91</v>
      </c>
      <c r="R51" s="2">
        <f>weekly_all_cause_deaths_council_area[[#This Row],[Na h-Eileanan Siar]]</f>
        <v>12</v>
      </c>
    </row>
    <row r="52" spans="1:18" ht="15.9" customHeight="1" x14ac:dyDescent="0.35">
      <c r="A52" s="14">
        <v>2022</v>
      </c>
      <c r="B52" s="14">
        <v>47</v>
      </c>
      <c r="C52" s="15">
        <v>44886</v>
      </c>
      <c r="D52" s="20">
        <v>1271</v>
      </c>
      <c r="E52" s="53">
        <v>87</v>
      </c>
      <c r="F52" s="53">
        <v>25</v>
      </c>
      <c r="G52" s="53">
        <f>weekly_all_cause_deaths_council_area[[#This Row],[Dumfries and Galloway]]</f>
        <v>38</v>
      </c>
      <c r="H52" s="53">
        <f>weekly_all_cause_deaths_council_area[[#This Row],[Fife]]</f>
        <v>97</v>
      </c>
      <c r="I52" s="53">
        <v>68</v>
      </c>
      <c r="J52" s="53">
        <v>128</v>
      </c>
      <c r="K52" s="53">
        <v>260</v>
      </c>
      <c r="L52" s="53">
        <v>76</v>
      </c>
      <c r="M52" s="24">
        <v>168</v>
      </c>
      <c r="N52" s="24">
        <v>196</v>
      </c>
      <c r="O52" s="2">
        <f>weekly_all_cause_deaths_council_area[[#This Row],[Orkney Islands]]</f>
        <v>3</v>
      </c>
      <c r="P52" s="2">
        <f>weekly_all_cause_deaths_council_area[[#This Row],[Shetland Islands]]</f>
        <v>8</v>
      </c>
      <c r="Q52" s="53">
        <v>102</v>
      </c>
      <c r="R52" s="2">
        <f>weekly_all_cause_deaths_council_area[[#This Row],[Na h-Eileanan Siar]]</f>
        <v>15</v>
      </c>
    </row>
    <row r="53" spans="1:18" ht="15.9" customHeight="1" x14ac:dyDescent="0.35">
      <c r="A53" s="14">
        <v>2022</v>
      </c>
      <c r="B53" s="14">
        <v>48</v>
      </c>
      <c r="C53" s="15">
        <v>44893</v>
      </c>
      <c r="D53" s="20">
        <v>1239</v>
      </c>
      <c r="E53" s="53">
        <v>116</v>
      </c>
      <c r="F53" s="53">
        <v>28</v>
      </c>
      <c r="G53" s="53">
        <f>weekly_all_cause_deaths_council_area[[#This Row],[Dumfries and Galloway]]</f>
        <v>37</v>
      </c>
      <c r="H53" s="53">
        <f>weekly_all_cause_deaths_council_area[[#This Row],[Fife]]</f>
        <v>87</v>
      </c>
      <c r="I53" s="53">
        <v>68</v>
      </c>
      <c r="J53" s="53">
        <v>128</v>
      </c>
      <c r="K53" s="53">
        <v>273</v>
      </c>
      <c r="L53" s="53">
        <v>62</v>
      </c>
      <c r="M53" s="24">
        <v>162</v>
      </c>
      <c r="N53" s="24">
        <v>174</v>
      </c>
      <c r="O53" s="2">
        <f>weekly_all_cause_deaths_council_area[[#This Row],[Orkney Islands]]</f>
        <v>9</v>
      </c>
      <c r="P53" s="2">
        <f>weekly_all_cause_deaths_council_area[[#This Row],[Shetland Islands]]</f>
        <v>10</v>
      </c>
      <c r="Q53" s="53">
        <v>78</v>
      </c>
      <c r="R53" s="2">
        <f>weekly_all_cause_deaths_council_area[[#This Row],[Na h-Eileanan Siar]]</f>
        <v>7</v>
      </c>
    </row>
    <row r="54" spans="1:18" ht="15.9" customHeight="1" x14ac:dyDescent="0.35">
      <c r="A54" s="14">
        <v>2022</v>
      </c>
      <c r="B54" s="14">
        <v>49</v>
      </c>
      <c r="C54" s="15">
        <v>44900</v>
      </c>
      <c r="D54" s="20">
        <v>1301</v>
      </c>
      <c r="E54" s="53">
        <v>104</v>
      </c>
      <c r="F54" s="53">
        <v>27</v>
      </c>
      <c r="G54" s="53">
        <f>weekly_all_cause_deaths_council_area[[#This Row],[Dumfries and Galloway]]</f>
        <v>44</v>
      </c>
      <c r="H54" s="53">
        <f>weekly_all_cause_deaths_council_area[[#This Row],[Fife]]</f>
        <v>88</v>
      </c>
      <c r="I54" s="53">
        <v>65</v>
      </c>
      <c r="J54" s="53">
        <v>110</v>
      </c>
      <c r="K54" s="53">
        <v>273</v>
      </c>
      <c r="L54" s="53">
        <v>99</v>
      </c>
      <c r="M54" s="24">
        <v>172</v>
      </c>
      <c r="N54" s="24">
        <v>175</v>
      </c>
      <c r="O54" s="2">
        <f>weekly_all_cause_deaths_council_area[[#This Row],[Orkney Islands]]</f>
        <v>7</v>
      </c>
      <c r="P54" s="2">
        <f>weekly_all_cause_deaths_council_area[[#This Row],[Shetland Islands]]</f>
        <v>7</v>
      </c>
      <c r="Q54" s="53">
        <v>118</v>
      </c>
      <c r="R54" s="2">
        <f>weekly_all_cause_deaths_council_area[[#This Row],[Na h-Eileanan Siar]]</f>
        <v>12</v>
      </c>
    </row>
    <row r="55" spans="1:18" ht="15.9" customHeight="1" x14ac:dyDescent="0.35">
      <c r="A55" s="14">
        <v>2022</v>
      </c>
      <c r="B55" s="14">
        <v>50</v>
      </c>
      <c r="C55" s="15">
        <v>44907</v>
      </c>
      <c r="D55" s="20">
        <v>1321</v>
      </c>
      <c r="E55" s="53">
        <v>95</v>
      </c>
      <c r="F55" s="53">
        <v>28</v>
      </c>
      <c r="G55" s="53">
        <f>weekly_all_cause_deaths_council_area[[#This Row],[Dumfries and Galloway]]</f>
        <v>55</v>
      </c>
      <c r="H55" s="53">
        <f>weekly_all_cause_deaths_council_area[[#This Row],[Fife]]</f>
        <v>103</v>
      </c>
      <c r="I55" s="53">
        <v>86</v>
      </c>
      <c r="J55" s="53">
        <v>113</v>
      </c>
      <c r="K55" s="53">
        <v>284</v>
      </c>
      <c r="L55" s="53">
        <v>87</v>
      </c>
      <c r="M55" s="24">
        <v>154</v>
      </c>
      <c r="N55" s="24">
        <v>192</v>
      </c>
      <c r="O55" s="2">
        <f>weekly_all_cause_deaths_council_area[[#This Row],[Orkney Islands]]</f>
        <v>6</v>
      </c>
      <c r="P55" s="2">
        <f>weekly_all_cause_deaths_council_area[[#This Row],[Shetland Islands]]</f>
        <v>3</v>
      </c>
      <c r="Q55" s="53">
        <v>104</v>
      </c>
      <c r="R55" s="2">
        <f>weekly_all_cause_deaths_council_area[[#This Row],[Na h-Eileanan Siar]]</f>
        <v>11</v>
      </c>
    </row>
    <row r="56" spans="1:18" ht="15.9" customHeight="1" x14ac:dyDescent="0.35">
      <c r="A56" s="14">
        <v>2022</v>
      </c>
      <c r="B56" s="14">
        <v>51</v>
      </c>
      <c r="C56" s="15">
        <v>44914</v>
      </c>
      <c r="D56" s="20">
        <v>1611</v>
      </c>
      <c r="E56" s="53">
        <v>152</v>
      </c>
      <c r="F56" s="53">
        <v>27</v>
      </c>
      <c r="G56" s="53">
        <f>weekly_all_cause_deaths_council_area[[#This Row],[Dumfries and Galloway]]</f>
        <v>57</v>
      </c>
      <c r="H56" s="53">
        <f>weekly_all_cause_deaths_council_area[[#This Row],[Fife]]</f>
        <v>94</v>
      </c>
      <c r="I56" s="53">
        <v>91</v>
      </c>
      <c r="J56" s="53">
        <v>145</v>
      </c>
      <c r="K56" s="53">
        <v>330</v>
      </c>
      <c r="L56" s="53">
        <v>116</v>
      </c>
      <c r="M56" s="24">
        <v>210</v>
      </c>
      <c r="N56" s="24">
        <v>201</v>
      </c>
      <c r="O56" s="2">
        <f>weekly_all_cause_deaths_council_area[[#This Row],[Orkney Islands]]</f>
        <v>8</v>
      </c>
      <c r="P56" s="2">
        <f>weekly_all_cause_deaths_council_area[[#This Row],[Shetland Islands]]</f>
        <v>9</v>
      </c>
      <c r="Q56" s="53">
        <v>163</v>
      </c>
      <c r="R56" s="2">
        <f>weekly_all_cause_deaths_council_area[[#This Row],[Na h-Eileanan Siar]]</f>
        <v>8</v>
      </c>
    </row>
    <row r="57" spans="1:18" ht="15.9" customHeight="1" x14ac:dyDescent="0.35">
      <c r="A57" s="14">
        <v>2022</v>
      </c>
      <c r="B57" s="14">
        <v>52</v>
      </c>
      <c r="C57" s="15">
        <v>44921</v>
      </c>
      <c r="D57" s="20">
        <v>1198</v>
      </c>
      <c r="E57" s="53">
        <v>93</v>
      </c>
      <c r="F57" s="53">
        <v>30</v>
      </c>
      <c r="G57" s="53">
        <f>weekly_all_cause_deaths_council_area[[#This Row],[Dumfries and Galloway]]</f>
        <v>51</v>
      </c>
      <c r="H57" s="53">
        <f>weekly_all_cause_deaths_council_area[[#This Row],[Fife]]</f>
        <v>82</v>
      </c>
      <c r="I57" s="53">
        <v>74</v>
      </c>
      <c r="J57" s="53">
        <v>133</v>
      </c>
      <c r="K57" s="53">
        <v>224</v>
      </c>
      <c r="L57" s="53">
        <v>68</v>
      </c>
      <c r="M57" s="24">
        <v>131</v>
      </c>
      <c r="N57" s="24">
        <v>191</v>
      </c>
      <c r="O57" s="2">
        <f>weekly_all_cause_deaths_council_area[[#This Row],[Orkney Islands]]</f>
        <v>4</v>
      </c>
      <c r="P57" s="2">
        <f>weekly_all_cause_deaths_council_area[[#This Row],[Shetland Islands]]</f>
        <v>7</v>
      </c>
      <c r="Q57" s="53">
        <v>101</v>
      </c>
      <c r="R57" s="2">
        <f>weekly_all_cause_deaths_council_area[[#This Row],[Na h-Eileanan Siar]]</f>
        <v>9</v>
      </c>
    </row>
  </sheetData>
  <hyperlinks>
    <hyperlink ref="A4" location="Contents!A1" display="Back to table of contents" xr:uid="{00000000-0004-0000-07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57"/>
  <sheetViews>
    <sheetView zoomScaleNormal="100" workbookViewId="0"/>
  </sheetViews>
  <sheetFormatPr defaultColWidth="9.08984375" defaultRowHeight="15.5" x14ac:dyDescent="0.35"/>
  <cols>
    <col min="1" max="3" width="16.6328125" style="11" customWidth="1"/>
    <col min="4" max="36" width="21.6328125" style="11" customWidth="1"/>
    <col min="37" max="16384" width="9.08984375" style="11"/>
  </cols>
  <sheetData>
    <row r="1" spans="1:36" s="5" customFormat="1" x14ac:dyDescent="0.35">
      <c r="A1" s="4" t="s">
        <v>163</v>
      </c>
    </row>
    <row r="2" spans="1:36" s="5" customFormat="1" x14ac:dyDescent="0.35">
      <c r="A2" s="6" t="s">
        <v>105</v>
      </c>
    </row>
    <row r="3" spans="1:36" s="5" customFormat="1" x14ac:dyDescent="0.35">
      <c r="A3" s="6" t="s">
        <v>49</v>
      </c>
    </row>
    <row r="4" spans="1:36" s="5" customFormat="1" ht="30" customHeight="1" x14ac:dyDescent="0.35">
      <c r="A4" s="7" t="s">
        <v>53</v>
      </c>
    </row>
    <row r="5" spans="1:36" ht="47.25" customHeight="1" thickBot="1" x14ac:dyDescent="0.4">
      <c r="A5" s="12" t="s">
        <v>62</v>
      </c>
      <c r="B5" s="13" t="s">
        <v>57</v>
      </c>
      <c r="C5" s="13" t="s">
        <v>84</v>
      </c>
      <c r="D5" s="9" t="s">
        <v>1</v>
      </c>
      <c r="E5" s="25" t="s">
        <v>2</v>
      </c>
      <c r="F5" s="25" t="s">
        <v>3</v>
      </c>
      <c r="G5" s="25" t="s">
        <v>4</v>
      </c>
      <c r="H5" s="25" t="s">
        <v>5</v>
      </c>
      <c r="I5" s="25" t="s">
        <v>6</v>
      </c>
      <c r="J5" s="25" t="s">
        <v>7</v>
      </c>
      <c r="K5" s="25" t="s">
        <v>8</v>
      </c>
      <c r="L5" s="25" t="s">
        <v>9</v>
      </c>
      <c r="M5" s="25" t="s">
        <v>10</v>
      </c>
      <c r="N5" s="25" t="s">
        <v>11</v>
      </c>
      <c r="O5" s="25" t="s">
        <v>12</v>
      </c>
      <c r="P5" s="25" t="s">
        <v>13</v>
      </c>
      <c r="Q5" s="25" t="s">
        <v>14</v>
      </c>
      <c r="R5" s="25" t="s">
        <v>15</v>
      </c>
      <c r="S5" s="25" t="s">
        <v>16</v>
      </c>
      <c r="T5" s="25" t="s">
        <v>17</v>
      </c>
      <c r="U5" s="25" t="s">
        <v>18</v>
      </c>
      <c r="V5" s="25" t="s">
        <v>19</v>
      </c>
      <c r="W5" s="25" t="s">
        <v>20</v>
      </c>
      <c r="X5" s="25" t="s">
        <v>21</v>
      </c>
      <c r="Y5" s="25" t="s">
        <v>22</v>
      </c>
      <c r="Z5" s="25" t="s">
        <v>23</v>
      </c>
      <c r="AA5" s="25" t="s">
        <v>24</v>
      </c>
      <c r="AB5" s="25" t="s">
        <v>25</v>
      </c>
      <c r="AC5" s="25" t="s">
        <v>26</v>
      </c>
      <c r="AD5" s="25" t="s">
        <v>27</v>
      </c>
      <c r="AE5" s="25" t="s">
        <v>28</v>
      </c>
      <c r="AF5" s="25" t="s">
        <v>29</v>
      </c>
      <c r="AG5" s="25" t="s">
        <v>30</v>
      </c>
      <c r="AH5" s="25" t="s">
        <v>31</v>
      </c>
      <c r="AI5" s="25" t="s">
        <v>32</v>
      </c>
      <c r="AJ5" s="25" t="s">
        <v>33</v>
      </c>
    </row>
    <row r="6" spans="1:36" ht="30" customHeight="1" x14ac:dyDescent="0.35">
      <c r="A6" s="14">
        <v>2022</v>
      </c>
      <c r="B6" s="14">
        <v>1</v>
      </c>
      <c r="C6" s="15">
        <v>44564</v>
      </c>
      <c r="D6" s="20">
        <v>1231</v>
      </c>
      <c r="E6" s="24">
        <v>47</v>
      </c>
      <c r="F6" s="24">
        <v>54</v>
      </c>
      <c r="G6" s="24">
        <v>27</v>
      </c>
      <c r="H6" s="24">
        <v>22</v>
      </c>
      <c r="I6" s="24">
        <v>91</v>
      </c>
      <c r="J6" s="24">
        <v>10</v>
      </c>
      <c r="K6" s="24">
        <v>36</v>
      </c>
      <c r="L6" s="24">
        <v>24</v>
      </c>
      <c r="M6" s="24">
        <v>28</v>
      </c>
      <c r="N6" s="24">
        <v>24</v>
      </c>
      <c r="O6" s="24">
        <v>24</v>
      </c>
      <c r="P6" s="24">
        <v>13</v>
      </c>
      <c r="Q6" s="24">
        <v>32</v>
      </c>
      <c r="R6" s="24">
        <v>96</v>
      </c>
      <c r="S6" s="24">
        <v>128</v>
      </c>
      <c r="T6" s="24">
        <v>51</v>
      </c>
      <c r="U6" s="24">
        <v>33</v>
      </c>
      <c r="V6" s="24">
        <v>25</v>
      </c>
      <c r="W6" s="24">
        <v>30</v>
      </c>
      <c r="X6" s="24">
        <v>14</v>
      </c>
      <c r="Y6" s="24">
        <v>22</v>
      </c>
      <c r="Z6" s="24">
        <v>75</v>
      </c>
      <c r="AA6" s="24">
        <v>4</v>
      </c>
      <c r="AB6" s="24">
        <v>49</v>
      </c>
      <c r="AC6" s="24">
        <v>35</v>
      </c>
      <c r="AD6" s="24">
        <v>27</v>
      </c>
      <c r="AE6" s="24">
        <v>5</v>
      </c>
      <c r="AF6" s="24">
        <v>46</v>
      </c>
      <c r="AG6" s="24">
        <v>86</v>
      </c>
      <c r="AH6" s="24">
        <v>20</v>
      </c>
      <c r="AI6" s="24">
        <v>25</v>
      </c>
      <c r="AJ6" s="24">
        <v>28</v>
      </c>
    </row>
    <row r="7" spans="1:36" ht="15.9" customHeight="1" x14ac:dyDescent="0.35">
      <c r="A7" s="14">
        <v>2022</v>
      </c>
      <c r="B7" s="14">
        <v>2</v>
      </c>
      <c r="C7" s="15">
        <v>44571</v>
      </c>
      <c r="D7" s="20">
        <v>1517</v>
      </c>
      <c r="E7" s="24">
        <v>53</v>
      </c>
      <c r="F7" s="24">
        <v>61</v>
      </c>
      <c r="G7" s="24">
        <v>38</v>
      </c>
      <c r="H7" s="24">
        <v>32</v>
      </c>
      <c r="I7" s="24">
        <v>118</v>
      </c>
      <c r="J7" s="24">
        <v>11</v>
      </c>
      <c r="K7" s="24">
        <v>54</v>
      </c>
      <c r="L7" s="24">
        <v>49</v>
      </c>
      <c r="M7" s="24">
        <v>44</v>
      </c>
      <c r="N7" s="24">
        <v>21</v>
      </c>
      <c r="O7" s="24">
        <v>22</v>
      </c>
      <c r="P7" s="24">
        <v>23</v>
      </c>
      <c r="Q7" s="24">
        <v>62</v>
      </c>
      <c r="R7" s="24">
        <v>110</v>
      </c>
      <c r="S7" s="24">
        <v>136</v>
      </c>
      <c r="T7" s="24">
        <v>67</v>
      </c>
      <c r="U7" s="24">
        <v>25</v>
      </c>
      <c r="V7" s="24">
        <v>24</v>
      </c>
      <c r="W7" s="24">
        <v>32</v>
      </c>
      <c r="X7" s="24">
        <v>10</v>
      </c>
      <c r="Y7" s="24">
        <v>55</v>
      </c>
      <c r="Z7" s="24">
        <v>95</v>
      </c>
      <c r="AA7" s="24">
        <v>7</v>
      </c>
      <c r="AB7" s="24">
        <v>55</v>
      </c>
      <c r="AC7" s="24">
        <v>61</v>
      </c>
      <c r="AD7" s="24">
        <v>35</v>
      </c>
      <c r="AE7" s="24">
        <v>2</v>
      </c>
      <c r="AF7" s="24">
        <v>31</v>
      </c>
      <c r="AG7" s="24">
        <v>98</v>
      </c>
      <c r="AH7" s="24">
        <v>19</v>
      </c>
      <c r="AI7" s="24">
        <v>25</v>
      </c>
      <c r="AJ7" s="24">
        <v>42</v>
      </c>
    </row>
    <row r="8" spans="1:36" ht="15.9" customHeight="1" x14ac:dyDescent="0.35">
      <c r="A8" s="14">
        <v>2022</v>
      </c>
      <c r="B8" s="14">
        <v>3</v>
      </c>
      <c r="C8" s="15">
        <v>44578</v>
      </c>
      <c r="D8" s="20">
        <v>1347</v>
      </c>
      <c r="E8" s="24">
        <v>52</v>
      </c>
      <c r="F8" s="24">
        <v>57</v>
      </c>
      <c r="G8" s="24">
        <v>30</v>
      </c>
      <c r="H8" s="24">
        <v>33</v>
      </c>
      <c r="I8" s="24">
        <v>84</v>
      </c>
      <c r="J8" s="24">
        <v>13</v>
      </c>
      <c r="K8" s="24">
        <v>46</v>
      </c>
      <c r="L8" s="24">
        <v>37</v>
      </c>
      <c r="M8" s="24">
        <v>49</v>
      </c>
      <c r="N8" s="24">
        <v>28</v>
      </c>
      <c r="O8" s="24">
        <v>24</v>
      </c>
      <c r="P8" s="24">
        <v>25</v>
      </c>
      <c r="Q8" s="24">
        <v>37</v>
      </c>
      <c r="R8" s="24">
        <v>101</v>
      </c>
      <c r="S8" s="24">
        <v>141</v>
      </c>
      <c r="T8" s="24">
        <v>52</v>
      </c>
      <c r="U8" s="24">
        <v>20</v>
      </c>
      <c r="V8" s="24">
        <v>26</v>
      </c>
      <c r="W8" s="24">
        <v>17</v>
      </c>
      <c r="X8" s="24">
        <v>7</v>
      </c>
      <c r="Y8" s="24">
        <v>40</v>
      </c>
      <c r="Z8" s="24">
        <v>87</v>
      </c>
      <c r="AA8" s="24">
        <v>6</v>
      </c>
      <c r="AB8" s="24">
        <v>38</v>
      </c>
      <c r="AC8" s="24">
        <v>55</v>
      </c>
      <c r="AD8" s="24">
        <v>41</v>
      </c>
      <c r="AE8" s="24">
        <v>5</v>
      </c>
      <c r="AF8" s="24">
        <v>32</v>
      </c>
      <c r="AG8" s="24">
        <v>83</v>
      </c>
      <c r="AH8" s="24">
        <v>21</v>
      </c>
      <c r="AI8" s="24">
        <v>22</v>
      </c>
      <c r="AJ8" s="24">
        <v>38</v>
      </c>
    </row>
    <row r="9" spans="1:36" ht="15.9" customHeight="1" x14ac:dyDescent="0.35">
      <c r="A9" s="14">
        <v>2022</v>
      </c>
      <c r="B9" s="14">
        <v>4</v>
      </c>
      <c r="C9" s="15">
        <v>44585</v>
      </c>
      <c r="D9" s="20">
        <v>1261</v>
      </c>
      <c r="E9" s="24">
        <v>36</v>
      </c>
      <c r="F9" s="24">
        <v>45</v>
      </c>
      <c r="G9" s="24">
        <v>28</v>
      </c>
      <c r="H9" s="24">
        <v>17</v>
      </c>
      <c r="I9" s="24">
        <v>79</v>
      </c>
      <c r="J9" s="24">
        <v>15</v>
      </c>
      <c r="K9" s="24">
        <v>49</v>
      </c>
      <c r="L9" s="24">
        <v>40</v>
      </c>
      <c r="M9" s="24">
        <v>37</v>
      </c>
      <c r="N9" s="24">
        <v>30</v>
      </c>
      <c r="O9" s="24">
        <v>30</v>
      </c>
      <c r="P9" s="24">
        <v>19</v>
      </c>
      <c r="Q9" s="24">
        <v>41</v>
      </c>
      <c r="R9" s="24">
        <v>106</v>
      </c>
      <c r="S9" s="24">
        <v>136</v>
      </c>
      <c r="T9" s="24">
        <v>54</v>
      </c>
      <c r="U9" s="24">
        <v>27</v>
      </c>
      <c r="V9" s="24">
        <v>17</v>
      </c>
      <c r="W9" s="24">
        <v>21</v>
      </c>
      <c r="X9" s="24">
        <v>8</v>
      </c>
      <c r="Y9" s="24">
        <v>38</v>
      </c>
      <c r="Z9" s="24">
        <v>97</v>
      </c>
      <c r="AA9" s="24">
        <v>5</v>
      </c>
      <c r="AB9" s="24">
        <v>35</v>
      </c>
      <c r="AC9" s="24">
        <v>34</v>
      </c>
      <c r="AD9" s="24">
        <v>25</v>
      </c>
      <c r="AE9" s="24">
        <v>3</v>
      </c>
      <c r="AF9" s="24">
        <v>39</v>
      </c>
      <c r="AG9" s="24">
        <v>81</v>
      </c>
      <c r="AH9" s="24">
        <v>17</v>
      </c>
      <c r="AI9" s="24">
        <v>16</v>
      </c>
      <c r="AJ9" s="24">
        <v>36</v>
      </c>
    </row>
    <row r="10" spans="1:36" ht="15.9" customHeight="1" x14ac:dyDescent="0.35">
      <c r="A10" s="14">
        <v>2022</v>
      </c>
      <c r="B10" s="14">
        <v>5</v>
      </c>
      <c r="C10" s="15">
        <v>44592</v>
      </c>
      <c r="D10" s="20">
        <v>1260</v>
      </c>
      <c r="E10" s="24">
        <v>41</v>
      </c>
      <c r="F10" s="24">
        <v>54</v>
      </c>
      <c r="G10" s="24">
        <v>25</v>
      </c>
      <c r="H10" s="24">
        <v>19</v>
      </c>
      <c r="I10" s="24">
        <v>94</v>
      </c>
      <c r="J10" s="24">
        <v>15</v>
      </c>
      <c r="K10" s="24">
        <v>37</v>
      </c>
      <c r="L10" s="24">
        <v>34</v>
      </c>
      <c r="M10" s="24">
        <v>35</v>
      </c>
      <c r="N10" s="24">
        <v>24</v>
      </c>
      <c r="O10" s="24">
        <v>28</v>
      </c>
      <c r="P10" s="24">
        <v>13</v>
      </c>
      <c r="Q10" s="24">
        <v>60</v>
      </c>
      <c r="R10" s="24">
        <v>90</v>
      </c>
      <c r="S10" s="24">
        <v>137</v>
      </c>
      <c r="T10" s="24">
        <v>65</v>
      </c>
      <c r="U10" s="24">
        <v>24</v>
      </c>
      <c r="V10" s="24">
        <v>14</v>
      </c>
      <c r="W10" s="24">
        <v>19</v>
      </c>
      <c r="X10" s="24">
        <v>12</v>
      </c>
      <c r="Y10" s="24">
        <v>47</v>
      </c>
      <c r="Z10" s="24">
        <v>72</v>
      </c>
      <c r="AA10" s="24">
        <v>6</v>
      </c>
      <c r="AB10" s="24">
        <v>37</v>
      </c>
      <c r="AC10" s="24">
        <v>47</v>
      </c>
      <c r="AD10" s="24">
        <v>25</v>
      </c>
      <c r="AE10" s="24">
        <v>3</v>
      </c>
      <c r="AF10" s="24">
        <v>34</v>
      </c>
      <c r="AG10" s="24">
        <v>81</v>
      </c>
      <c r="AH10" s="24">
        <v>18</v>
      </c>
      <c r="AI10" s="24">
        <v>17</v>
      </c>
      <c r="AJ10" s="24">
        <v>33</v>
      </c>
    </row>
    <row r="11" spans="1:36" ht="15.9" customHeight="1" x14ac:dyDescent="0.35">
      <c r="A11" s="14">
        <v>2022</v>
      </c>
      <c r="B11" s="14">
        <v>6</v>
      </c>
      <c r="C11" s="15">
        <v>44599</v>
      </c>
      <c r="D11" s="20">
        <v>1238</v>
      </c>
      <c r="E11" s="24">
        <v>34</v>
      </c>
      <c r="F11" s="24">
        <v>56</v>
      </c>
      <c r="G11" s="24">
        <v>26</v>
      </c>
      <c r="H11" s="24">
        <v>16</v>
      </c>
      <c r="I11" s="24">
        <v>93</v>
      </c>
      <c r="J11" s="24">
        <v>13</v>
      </c>
      <c r="K11" s="24">
        <v>44</v>
      </c>
      <c r="L11" s="24">
        <v>35</v>
      </c>
      <c r="M11" s="24">
        <v>32</v>
      </c>
      <c r="N11" s="24">
        <v>16</v>
      </c>
      <c r="O11" s="24">
        <v>30</v>
      </c>
      <c r="P11" s="24">
        <v>13</v>
      </c>
      <c r="Q11" s="24">
        <v>35</v>
      </c>
      <c r="R11" s="24">
        <v>78</v>
      </c>
      <c r="S11" s="24">
        <v>140</v>
      </c>
      <c r="T11" s="24">
        <v>71</v>
      </c>
      <c r="U11" s="24">
        <v>28</v>
      </c>
      <c r="V11" s="24">
        <v>20</v>
      </c>
      <c r="W11" s="24">
        <v>29</v>
      </c>
      <c r="X11" s="24">
        <v>14</v>
      </c>
      <c r="Y11" s="24">
        <v>32</v>
      </c>
      <c r="Z11" s="24">
        <v>72</v>
      </c>
      <c r="AA11" s="24">
        <v>4</v>
      </c>
      <c r="AB11" s="24">
        <v>32</v>
      </c>
      <c r="AC11" s="24">
        <v>52</v>
      </c>
      <c r="AD11" s="24">
        <v>27</v>
      </c>
      <c r="AE11" s="24">
        <v>4</v>
      </c>
      <c r="AF11" s="24">
        <v>29</v>
      </c>
      <c r="AG11" s="24">
        <v>75</v>
      </c>
      <c r="AH11" s="24">
        <v>25</v>
      </c>
      <c r="AI11" s="24">
        <v>22</v>
      </c>
      <c r="AJ11" s="24">
        <v>41</v>
      </c>
    </row>
    <row r="12" spans="1:36" ht="15.9" customHeight="1" x14ac:dyDescent="0.35">
      <c r="A12" s="14">
        <v>2022</v>
      </c>
      <c r="B12" s="14">
        <v>7</v>
      </c>
      <c r="C12" s="15">
        <v>44606</v>
      </c>
      <c r="D12" s="20">
        <v>1158</v>
      </c>
      <c r="E12" s="24">
        <v>47</v>
      </c>
      <c r="F12" s="24">
        <v>62</v>
      </c>
      <c r="G12" s="24">
        <v>33</v>
      </c>
      <c r="H12" s="24">
        <v>17</v>
      </c>
      <c r="I12" s="24">
        <v>80</v>
      </c>
      <c r="J12" s="24">
        <v>8</v>
      </c>
      <c r="K12" s="24">
        <v>47</v>
      </c>
      <c r="L12" s="24">
        <v>40</v>
      </c>
      <c r="M12" s="24">
        <v>44</v>
      </c>
      <c r="N12" s="24">
        <v>23</v>
      </c>
      <c r="O12" s="24">
        <v>27</v>
      </c>
      <c r="P12" s="24">
        <v>18</v>
      </c>
      <c r="Q12" s="24">
        <v>40</v>
      </c>
      <c r="R12" s="24">
        <v>90</v>
      </c>
      <c r="S12" s="24">
        <v>107</v>
      </c>
      <c r="T12" s="24">
        <v>48</v>
      </c>
      <c r="U12" s="24">
        <v>12</v>
      </c>
      <c r="V12" s="24">
        <v>20</v>
      </c>
      <c r="W12" s="24">
        <v>16</v>
      </c>
      <c r="X12" s="24">
        <v>9</v>
      </c>
      <c r="Y12" s="24">
        <v>36</v>
      </c>
      <c r="Z12" s="24">
        <v>77</v>
      </c>
      <c r="AA12" s="24">
        <v>5</v>
      </c>
      <c r="AB12" s="24">
        <v>36</v>
      </c>
      <c r="AC12" s="24">
        <v>35</v>
      </c>
      <c r="AD12" s="24">
        <v>34</v>
      </c>
      <c r="AE12" s="24">
        <v>6</v>
      </c>
      <c r="AF12" s="24">
        <v>24</v>
      </c>
      <c r="AG12" s="24">
        <v>63</v>
      </c>
      <c r="AH12" s="24">
        <v>16</v>
      </c>
      <c r="AI12" s="24">
        <v>14</v>
      </c>
      <c r="AJ12" s="24">
        <v>24</v>
      </c>
    </row>
    <row r="13" spans="1:36" ht="15.9" customHeight="1" x14ac:dyDescent="0.35">
      <c r="A13" s="14">
        <v>2022</v>
      </c>
      <c r="B13" s="14">
        <v>8</v>
      </c>
      <c r="C13" s="15">
        <v>44613</v>
      </c>
      <c r="D13" s="20">
        <v>1190</v>
      </c>
      <c r="E13" s="24">
        <v>45</v>
      </c>
      <c r="F13" s="24">
        <v>62</v>
      </c>
      <c r="G13" s="24">
        <v>25</v>
      </c>
      <c r="H13" s="24">
        <v>17</v>
      </c>
      <c r="I13" s="24">
        <v>86</v>
      </c>
      <c r="J13" s="24">
        <v>10</v>
      </c>
      <c r="K13" s="24">
        <v>41</v>
      </c>
      <c r="L13" s="24">
        <v>40</v>
      </c>
      <c r="M13" s="24">
        <v>27</v>
      </c>
      <c r="N13" s="24">
        <v>19</v>
      </c>
      <c r="O13" s="24">
        <v>14</v>
      </c>
      <c r="P13" s="24">
        <v>16</v>
      </c>
      <c r="Q13" s="24">
        <v>41</v>
      </c>
      <c r="R13" s="24">
        <v>98</v>
      </c>
      <c r="S13" s="24">
        <v>126</v>
      </c>
      <c r="T13" s="24">
        <v>47</v>
      </c>
      <c r="U13" s="24">
        <v>26</v>
      </c>
      <c r="V13" s="24">
        <v>22</v>
      </c>
      <c r="W13" s="24">
        <v>15</v>
      </c>
      <c r="X13" s="24">
        <v>4</v>
      </c>
      <c r="Y13" s="24">
        <v>37</v>
      </c>
      <c r="Z13" s="24">
        <v>87</v>
      </c>
      <c r="AA13" s="24">
        <v>7</v>
      </c>
      <c r="AB13" s="24">
        <v>32</v>
      </c>
      <c r="AC13" s="24">
        <v>36</v>
      </c>
      <c r="AD13" s="24">
        <v>32</v>
      </c>
      <c r="AE13" s="24">
        <v>1</v>
      </c>
      <c r="AF13" s="24">
        <v>35</v>
      </c>
      <c r="AG13" s="24">
        <v>74</v>
      </c>
      <c r="AH13" s="24">
        <v>15</v>
      </c>
      <c r="AI13" s="24">
        <v>23</v>
      </c>
      <c r="AJ13" s="24">
        <v>30</v>
      </c>
    </row>
    <row r="14" spans="1:36" ht="15.9" customHeight="1" x14ac:dyDescent="0.35">
      <c r="A14" s="14">
        <v>2022</v>
      </c>
      <c r="B14" s="14">
        <v>9</v>
      </c>
      <c r="C14" s="15">
        <v>44620</v>
      </c>
      <c r="D14" s="20">
        <v>1192</v>
      </c>
      <c r="E14" s="24">
        <v>36</v>
      </c>
      <c r="F14" s="24">
        <v>59</v>
      </c>
      <c r="G14" s="24">
        <v>25</v>
      </c>
      <c r="H14" s="24">
        <v>17</v>
      </c>
      <c r="I14" s="24">
        <v>88</v>
      </c>
      <c r="J14" s="24">
        <v>11</v>
      </c>
      <c r="K14" s="24">
        <v>44</v>
      </c>
      <c r="L14" s="24">
        <v>39</v>
      </c>
      <c r="M14" s="24">
        <v>32</v>
      </c>
      <c r="N14" s="24">
        <v>26</v>
      </c>
      <c r="O14" s="24">
        <v>25</v>
      </c>
      <c r="P14" s="24">
        <v>15</v>
      </c>
      <c r="Q14" s="24">
        <v>32</v>
      </c>
      <c r="R14" s="24">
        <v>88</v>
      </c>
      <c r="S14" s="24">
        <v>141</v>
      </c>
      <c r="T14" s="24">
        <v>58</v>
      </c>
      <c r="U14" s="24">
        <v>19</v>
      </c>
      <c r="V14" s="24">
        <v>14</v>
      </c>
      <c r="W14" s="24">
        <v>23</v>
      </c>
      <c r="X14" s="24">
        <v>5</v>
      </c>
      <c r="Y14" s="24">
        <v>44</v>
      </c>
      <c r="Z14" s="24">
        <v>63</v>
      </c>
      <c r="AA14" s="24">
        <v>5</v>
      </c>
      <c r="AB14" s="24">
        <v>35</v>
      </c>
      <c r="AC14" s="24">
        <v>40</v>
      </c>
      <c r="AD14" s="24">
        <v>22</v>
      </c>
      <c r="AE14" s="24">
        <v>4</v>
      </c>
      <c r="AF14" s="24">
        <v>29</v>
      </c>
      <c r="AG14" s="24">
        <v>68</v>
      </c>
      <c r="AH14" s="24">
        <v>27</v>
      </c>
      <c r="AI14" s="24">
        <v>21</v>
      </c>
      <c r="AJ14" s="24">
        <v>37</v>
      </c>
    </row>
    <row r="15" spans="1:36" ht="15.9" customHeight="1" x14ac:dyDescent="0.35">
      <c r="A15" s="14">
        <v>2022</v>
      </c>
      <c r="B15" s="14">
        <v>10</v>
      </c>
      <c r="C15" s="15">
        <v>44627</v>
      </c>
      <c r="D15" s="20">
        <v>1222</v>
      </c>
      <c r="E15" s="24">
        <v>41</v>
      </c>
      <c r="F15" s="24">
        <v>40</v>
      </c>
      <c r="G15" s="24">
        <v>28</v>
      </c>
      <c r="H15" s="24">
        <v>18</v>
      </c>
      <c r="I15" s="24">
        <v>96</v>
      </c>
      <c r="J15" s="24">
        <v>17</v>
      </c>
      <c r="K15" s="24">
        <v>44</v>
      </c>
      <c r="L15" s="24">
        <v>33</v>
      </c>
      <c r="M15" s="24">
        <v>28</v>
      </c>
      <c r="N15" s="24">
        <v>21</v>
      </c>
      <c r="O15" s="24">
        <v>39</v>
      </c>
      <c r="P15" s="24">
        <v>22</v>
      </c>
      <c r="Q15" s="24">
        <v>37</v>
      </c>
      <c r="R15" s="24">
        <v>100</v>
      </c>
      <c r="S15" s="24">
        <v>137</v>
      </c>
      <c r="T15" s="24">
        <v>60</v>
      </c>
      <c r="U15" s="24">
        <v>21</v>
      </c>
      <c r="V15" s="24">
        <v>22</v>
      </c>
      <c r="W15" s="24">
        <v>18</v>
      </c>
      <c r="X15" s="24">
        <v>8</v>
      </c>
      <c r="Y15" s="24">
        <v>44</v>
      </c>
      <c r="Z15" s="24">
        <v>72</v>
      </c>
      <c r="AA15" s="24">
        <v>4</v>
      </c>
      <c r="AB15" s="24">
        <v>28</v>
      </c>
      <c r="AC15" s="24">
        <v>33</v>
      </c>
      <c r="AD15" s="24">
        <v>21</v>
      </c>
      <c r="AE15" s="24">
        <v>2</v>
      </c>
      <c r="AF15" s="24">
        <v>41</v>
      </c>
      <c r="AG15" s="24">
        <v>70</v>
      </c>
      <c r="AH15" s="24">
        <v>23</v>
      </c>
      <c r="AI15" s="24">
        <v>21</v>
      </c>
      <c r="AJ15" s="24">
        <v>33</v>
      </c>
    </row>
    <row r="16" spans="1:36" ht="15.9" customHeight="1" x14ac:dyDescent="0.35">
      <c r="A16" s="14">
        <v>2022</v>
      </c>
      <c r="B16" s="14">
        <v>11</v>
      </c>
      <c r="C16" s="15">
        <v>44634</v>
      </c>
      <c r="D16" s="20">
        <v>1267</v>
      </c>
      <c r="E16" s="24">
        <v>40</v>
      </c>
      <c r="F16" s="24">
        <v>44</v>
      </c>
      <c r="G16" s="24">
        <v>28</v>
      </c>
      <c r="H16" s="24">
        <v>26</v>
      </c>
      <c r="I16" s="24">
        <v>100</v>
      </c>
      <c r="J16" s="24">
        <v>14</v>
      </c>
      <c r="K16" s="24">
        <v>38</v>
      </c>
      <c r="L16" s="24">
        <v>36</v>
      </c>
      <c r="M16" s="24">
        <v>38</v>
      </c>
      <c r="N16" s="24">
        <v>23</v>
      </c>
      <c r="O16" s="24">
        <v>28</v>
      </c>
      <c r="P16" s="24">
        <v>26</v>
      </c>
      <c r="Q16" s="24">
        <v>35</v>
      </c>
      <c r="R16" s="24">
        <v>94</v>
      </c>
      <c r="S16" s="24">
        <v>152</v>
      </c>
      <c r="T16" s="24">
        <v>66</v>
      </c>
      <c r="U16" s="24">
        <v>24</v>
      </c>
      <c r="V16" s="24">
        <v>28</v>
      </c>
      <c r="W16" s="24">
        <v>26</v>
      </c>
      <c r="X16" s="24">
        <v>11</v>
      </c>
      <c r="Y16" s="24">
        <v>32</v>
      </c>
      <c r="Z16" s="24">
        <v>80</v>
      </c>
      <c r="AA16" s="24">
        <v>6</v>
      </c>
      <c r="AB16" s="24">
        <v>34</v>
      </c>
      <c r="AC16" s="24">
        <v>36</v>
      </c>
      <c r="AD16" s="24">
        <v>23</v>
      </c>
      <c r="AE16" s="24">
        <v>3</v>
      </c>
      <c r="AF16" s="24">
        <v>35</v>
      </c>
      <c r="AG16" s="24">
        <v>72</v>
      </c>
      <c r="AH16" s="24">
        <v>14</v>
      </c>
      <c r="AI16" s="24">
        <v>22</v>
      </c>
      <c r="AJ16" s="24">
        <v>33</v>
      </c>
    </row>
    <row r="17" spans="1:36" ht="15.9" customHeight="1" x14ac:dyDescent="0.35">
      <c r="A17" s="14">
        <v>2022</v>
      </c>
      <c r="B17" s="14">
        <v>12</v>
      </c>
      <c r="C17" s="15">
        <v>44641</v>
      </c>
      <c r="D17" s="20">
        <v>1248</v>
      </c>
      <c r="E17" s="24">
        <v>51</v>
      </c>
      <c r="F17" s="24">
        <v>42</v>
      </c>
      <c r="G17" s="24">
        <v>35</v>
      </c>
      <c r="H17" s="24">
        <v>26</v>
      </c>
      <c r="I17" s="24">
        <v>85</v>
      </c>
      <c r="J17" s="24">
        <v>13</v>
      </c>
      <c r="K17" s="24">
        <v>40</v>
      </c>
      <c r="L17" s="24">
        <v>40</v>
      </c>
      <c r="M17" s="24">
        <v>40</v>
      </c>
      <c r="N17" s="24">
        <v>20</v>
      </c>
      <c r="O17" s="24">
        <v>21</v>
      </c>
      <c r="P17" s="24">
        <v>25</v>
      </c>
      <c r="Q17" s="24">
        <v>35</v>
      </c>
      <c r="R17" s="24">
        <v>101</v>
      </c>
      <c r="S17" s="24">
        <v>112</v>
      </c>
      <c r="T17" s="24">
        <v>59</v>
      </c>
      <c r="U17" s="24">
        <v>29</v>
      </c>
      <c r="V17" s="24">
        <v>12</v>
      </c>
      <c r="W17" s="24">
        <v>32</v>
      </c>
      <c r="X17" s="24">
        <v>11</v>
      </c>
      <c r="Y17" s="24">
        <v>41</v>
      </c>
      <c r="Z17" s="24">
        <v>69</v>
      </c>
      <c r="AA17" s="24">
        <v>5</v>
      </c>
      <c r="AB17" s="24">
        <v>39</v>
      </c>
      <c r="AC17" s="24">
        <v>46</v>
      </c>
      <c r="AD17" s="24">
        <v>22</v>
      </c>
      <c r="AE17" s="24">
        <v>1</v>
      </c>
      <c r="AF17" s="24">
        <v>43</v>
      </c>
      <c r="AG17" s="24">
        <v>83</v>
      </c>
      <c r="AH17" s="24">
        <v>22</v>
      </c>
      <c r="AI17" s="24">
        <v>24</v>
      </c>
      <c r="AJ17" s="24">
        <v>24</v>
      </c>
    </row>
    <row r="18" spans="1:36" ht="15.9" customHeight="1" x14ac:dyDescent="0.35">
      <c r="A18" s="14">
        <v>2022</v>
      </c>
      <c r="B18" s="14">
        <v>13</v>
      </c>
      <c r="C18" s="15">
        <v>44648</v>
      </c>
      <c r="D18" s="20">
        <v>1271</v>
      </c>
      <c r="E18" s="24">
        <v>35</v>
      </c>
      <c r="F18" s="24">
        <v>41</v>
      </c>
      <c r="G18" s="24">
        <v>33</v>
      </c>
      <c r="H18" s="24">
        <v>24</v>
      </c>
      <c r="I18" s="24">
        <v>81</v>
      </c>
      <c r="J18" s="24">
        <v>21</v>
      </c>
      <c r="K18" s="24">
        <v>45</v>
      </c>
      <c r="L18" s="24">
        <v>35</v>
      </c>
      <c r="M18" s="24">
        <v>35</v>
      </c>
      <c r="N18" s="24">
        <v>22</v>
      </c>
      <c r="O18" s="24">
        <v>18</v>
      </c>
      <c r="P18" s="24">
        <v>22</v>
      </c>
      <c r="Q18" s="24">
        <v>35</v>
      </c>
      <c r="R18" s="24">
        <v>85</v>
      </c>
      <c r="S18" s="24">
        <v>137</v>
      </c>
      <c r="T18" s="24">
        <v>69</v>
      </c>
      <c r="U18" s="24">
        <v>26</v>
      </c>
      <c r="V18" s="24">
        <v>22</v>
      </c>
      <c r="W18" s="24">
        <v>23</v>
      </c>
      <c r="X18" s="24">
        <v>8</v>
      </c>
      <c r="Y18" s="24">
        <v>37</v>
      </c>
      <c r="Z18" s="24">
        <v>74</v>
      </c>
      <c r="AA18" s="24">
        <v>7</v>
      </c>
      <c r="AB18" s="24">
        <v>43</v>
      </c>
      <c r="AC18" s="24">
        <v>56</v>
      </c>
      <c r="AD18" s="24">
        <v>28</v>
      </c>
      <c r="AE18" s="24">
        <v>3</v>
      </c>
      <c r="AF18" s="24">
        <v>32</v>
      </c>
      <c r="AG18" s="24">
        <v>88</v>
      </c>
      <c r="AH18" s="24">
        <v>19</v>
      </c>
      <c r="AI18" s="24">
        <v>36</v>
      </c>
      <c r="AJ18" s="24">
        <v>31</v>
      </c>
    </row>
    <row r="19" spans="1:36" ht="15.9" customHeight="1" x14ac:dyDescent="0.35">
      <c r="A19" s="14">
        <v>2022</v>
      </c>
      <c r="B19" s="14">
        <v>14</v>
      </c>
      <c r="C19" s="15">
        <v>44655</v>
      </c>
      <c r="D19" s="20">
        <v>1236</v>
      </c>
      <c r="E19" s="24">
        <v>46</v>
      </c>
      <c r="F19" s="24">
        <v>54</v>
      </c>
      <c r="G19" s="24">
        <v>23</v>
      </c>
      <c r="H19" s="24">
        <v>24</v>
      </c>
      <c r="I19" s="24">
        <v>86</v>
      </c>
      <c r="J19" s="24">
        <v>9</v>
      </c>
      <c r="K19" s="24">
        <v>45</v>
      </c>
      <c r="L19" s="24">
        <v>28</v>
      </c>
      <c r="M19" s="24">
        <v>36</v>
      </c>
      <c r="N19" s="24">
        <v>26</v>
      </c>
      <c r="O19" s="24">
        <v>33</v>
      </c>
      <c r="P19" s="24">
        <v>18</v>
      </c>
      <c r="Q19" s="24">
        <v>48</v>
      </c>
      <c r="R19" s="24">
        <v>85</v>
      </c>
      <c r="S19" s="24">
        <v>126</v>
      </c>
      <c r="T19" s="24">
        <v>55</v>
      </c>
      <c r="U19" s="24">
        <v>18</v>
      </c>
      <c r="V19" s="24">
        <v>22</v>
      </c>
      <c r="W19" s="24">
        <v>36</v>
      </c>
      <c r="X19" s="24">
        <v>8</v>
      </c>
      <c r="Y19" s="24">
        <v>36</v>
      </c>
      <c r="Z19" s="24">
        <v>85</v>
      </c>
      <c r="AA19" s="24">
        <v>0</v>
      </c>
      <c r="AB19" s="24">
        <v>38</v>
      </c>
      <c r="AC19" s="24">
        <v>28</v>
      </c>
      <c r="AD19" s="24">
        <v>36</v>
      </c>
      <c r="AE19" s="24">
        <v>4</v>
      </c>
      <c r="AF19" s="24">
        <v>40</v>
      </c>
      <c r="AG19" s="24">
        <v>58</v>
      </c>
      <c r="AH19" s="24">
        <v>17</v>
      </c>
      <c r="AI19" s="24">
        <v>26</v>
      </c>
      <c r="AJ19" s="24">
        <v>42</v>
      </c>
    </row>
    <row r="20" spans="1:36" ht="15.9" customHeight="1" x14ac:dyDescent="0.35">
      <c r="A20" s="14">
        <v>2022</v>
      </c>
      <c r="B20" s="14">
        <v>15</v>
      </c>
      <c r="C20" s="15">
        <v>44662</v>
      </c>
      <c r="D20" s="20">
        <v>1051</v>
      </c>
      <c r="E20" s="24">
        <v>32</v>
      </c>
      <c r="F20" s="24">
        <v>41</v>
      </c>
      <c r="G20" s="24">
        <v>34</v>
      </c>
      <c r="H20" s="24">
        <v>19</v>
      </c>
      <c r="I20" s="24">
        <v>76</v>
      </c>
      <c r="J20" s="24">
        <v>9</v>
      </c>
      <c r="K20" s="24">
        <v>27</v>
      </c>
      <c r="L20" s="24">
        <v>40</v>
      </c>
      <c r="M20" s="24">
        <v>28</v>
      </c>
      <c r="N20" s="24">
        <v>27</v>
      </c>
      <c r="O20" s="24">
        <v>20</v>
      </c>
      <c r="P20" s="24">
        <v>15</v>
      </c>
      <c r="Q20" s="24">
        <v>25</v>
      </c>
      <c r="R20" s="24">
        <v>98</v>
      </c>
      <c r="S20" s="24">
        <v>128</v>
      </c>
      <c r="T20" s="24">
        <v>38</v>
      </c>
      <c r="U20" s="24">
        <v>25</v>
      </c>
      <c r="V20" s="24">
        <v>15</v>
      </c>
      <c r="W20" s="24">
        <v>23</v>
      </c>
      <c r="X20" s="24">
        <v>8</v>
      </c>
      <c r="Y20" s="24">
        <v>28</v>
      </c>
      <c r="Z20" s="24">
        <v>70</v>
      </c>
      <c r="AA20" s="24">
        <v>5</v>
      </c>
      <c r="AB20" s="24">
        <v>21</v>
      </c>
      <c r="AC20" s="24">
        <v>29</v>
      </c>
      <c r="AD20" s="24">
        <v>27</v>
      </c>
      <c r="AE20" s="24">
        <v>3</v>
      </c>
      <c r="AF20" s="24">
        <v>29</v>
      </c>
      <c r="AG20" s="24">
        <v>51</v>
      </c>
      <c r="AH20" s="24">
        <v>17</v>
      </c>
      <c r="AI20" s="24">
        <v>19</v>
      </c>
      <c r="AJ20" s="24">
        <v>24</v>
      </c>
    </row>
    <row r="21" spans="1:36" ht="15.9" customHeight="1" x14ac:dyDescent="0.35">
      <c r="A21" s="14">
        <v>2022</v>
      </c>
      <c r="B21" s="14">
        <v>16</v>
      </c>
      <c r="C21" s="15">
        <v>44669</v>
      </c>
      <c r="D21" s="20">
        <v>1256</v>
      </c>
      <c r="E21" s="24">
        <v>47</v>
      </c>
      <c r="F21" s="24">
        <v>60</v>
      </c>
      <c r="G21" s="24">
        <v>25</v>
      </c>
      <c r="H21" s="24">
        <v>28</v>
      </c>
      <c r="I21" s="24">
        <v>80</v>
      </c>
      <c r="J21" s="24">
        <v>16</v>
      </c>
      <c r="K21" s="24">
        <v>47</v>
      </c>
      <c r="L21" s="24">
        <v>34</v>
      </c>
      <c r="M21" s="24">
        <v>31</v>
      </c>
      <c r="N21" s="24">
        <v>21</v>
      </c>
      <c r="O21" s="24">
        <v>22</v>
      </c>
      <c r="P21" s="24">
        <v>18</v>
      </c>
      <c r="Q21" s="24">
        <v>37</v>
      </c>
      <c r="R21" s="24">
        <v>94</v>
      </c>
      <c r="S21" s="24">
        <v>107</v>
      </c>
      <c r="T21" s="24">
        <v>57</v>
      </c>
      <c r="U21" s="24">
        <v>16</v>
      </c>
      <c r="V21" s="24">
        <v>17</v>
      </c>
      <c r="W21" s="24">
        <v>29</v>
      </c>
      <c r="X21" s="24">
        <v>10</v>
      </c>
      <c r="Y21" s="24">
        <v>51</v>
      </c>
      <c r="Z21" s="24">
        <v>80</v>
      </c>
      <c r="AA21" s="24">
        <v>3</v>
      </c>
      <c r="AB21" s="24">
        <v>38</v>
      </c>
      <c r="AC21" s="24">
        <v>47</v>
      </c>
      <c r="AD21" s="24">
        <v>34</v>
      </c>
      <c r="AE21" s="24">
        <v>3</v>
      </c>
      <c r="AF21" s="24">
        <v>44</v>
      </c>
      <c r="AG21" s="24">
        <v>72</v>
      </c>
      <c r="AH21" s="24">
        <v>24</v>
      </c>
      <c r="AI21" s="24">
        <v>22</v>
      </c>
      <c r="AJ21" s="24">
        <v>42</v>
      </c>
    </row>
    <row r="22" spans="1:36" ht="15.9" customHeight="1" x14ac:dyDescent="0.35">
      <c r="A22" s="14">
        <v>2022</v>
      </c>
      <c r="B22" s="14">
        <v>17</v>
      </c>
      <c r="C22" s="15">
        <v>44676</v>
      </c>
      <c r="D22" s="20">
        <v>1268</v>
      </c>
      <c r="E22" s="24">
        <v>34</v>
      </c>
      <c r="F22" s="24">
        <v>57</v>
      </c>
      <c r="G22" s="24">
        <v>37</v>
      </c>
      <c r="H22" s="24">
        <v>21</v>
      </c>
      <c r="I22" s="24">
        <v>107</v>
      </c>
      <c r="J22" s="24">
        <v>10</v>
      </c>
      <c r="K22" s="24">
        <v>52</v>
      </c>
      <c r="L22" s="24">
        <v>28</v>
      </c>
      <c r="M22" s="24">
        <v>29</v>
      </c>
      <c r="N22" s="24">
        <v>25</v>
      </c>
      <c r="O22" s="24">
        <v>31</v>
      </c>
      <c r="P22" s="24">
        <v>13</v>
      </c>
      <c r="Q22" s="24">
        <v>30</v>
      </c>
      <c r="R22" s="24">
        <v>85</v>
      </c>
      <c r="S22" s="24">
        <v>144</v>
      </c>
      <c r="T22" s="24">
        <v>66</v>
      </c>
      <c r="U22" s="24">
        <v>19</v>
      </c>
      <c r="V22" s="24">
        <v>12</v>
      </c>
      <c r="W22" s="24">
        <v>21</v>
      </c>
      <c r="X22" s="24">
        <v>14</v>
      </c>
      <c r="Y22" s="24">
        <v>30</v>
      </c>
      <c r="Z22" s="24">
        <v>73</v>
      </c>
      <c r="AA22" s="24">
        <v>4</v>
      </c>
      <c r="AB22" s="24">
        <v>40</v>
      </c>
      <c r="AC22" s="24">
        <v>50</v>
      </c>
      <c r="AD22" s="24">
        <v>25</v>
      </c>
      <c r="AE22" s="24">
        <v>4</v>
      </c>
      <c r="AF22" s="24">
        <v>28</v>
      </c>
      <c r="AG22" s="24">
        <v>95</v>
      </c>
      <c r="AH22" s="24">
        <v>25</v>
      </c>
      <c r="AI22" s="24">
        <v>25</v>
      </c>
      <c r="AJ22" s="24">
        <v>34</v>
      </c>
    </row>
    <row r="23" spans="1:36" ht="15.9" customHeight="1" x14ac:dyDescent="0.35">
      <c r="A23" s="14">
        <v>2022</v>
      </c>
      <c r="B23" s="14">
        <v>18</v>
      </c>
      <c r="C23" s="15">
        <v>44683</v>
      </c>
      <c r="D23" s="20">
        <v>1093</v>
      </c>
      <c r="E23" s="24">
        <v>36</v>
      </c>
      <c r="F23" s="24">
        <v>52</v>
      </c>
      <c r="G23" s="24">
        <v>29</v>
      </c>
      <c r="H23" s="24">
        <v>18</v>
      </c>
      <c r="I23" s="24">
        <v>89</v>
      </c>
      <c r="J23" s="24">
        <v>9</v>
      </c>
      <c r="K23" s="24">
        <v>35</v>
      </c>
      <c r="L23" s="24">
        <v>37</v>
      </c>
      <c r="M23" s="24">
        <v>30</v>
      </c>
      <c r="N23" s="24">
        <v>24</v>
      </c>
      <c r="O23" s="24">
        <v>29</v>
      </c>
      <c r="P23" s="24">
        <v>16</v>
      </c>
      <c r="Q23" s="24">
        <v>30</v>
      </c>
      <c r="R23" s="24">
        <v>79</v>
      </c>
      <c r="S23" s="24">
        <v>115</v>
      </c>
      <c r="T23" s="24">
        <v>53</v>
      </c>
      <c r="U23" s="24">
        <v>23</v>
      </c>
      <c r="V23" s="24">
        <v>15</v>
      </c>
      <c r="W23" s="24">
        <v>19</v>
      </c>
      <c r="X23" s="24">
        <v>12</v>
      </c>
      <c r="Y23" s="24">
        <v>42</v>
      </c>
      <c r="Z23" s="24">
        <v>51</v>
      </c>
      <c r="AA23" s="24">
        <v>5</v>
      </c>
      <c r="AB23" s="24">
        <v>40</v>
      </c>
      <c r="AC23" s="24">
        <v>35</v>
      </c>
      <c r="AD23" s="24">
        <v>25</v>
      </c>
      <c r="AE23" s="24">
        <v>6</v>
      </c>
      <c r="AF23" s="24">
        <v>23</v>
      </c>
      <c r="AG23" s="24">
        <v>54</v>
      </c>
      <c r="AH23" s="24">
        <v>23</v>
      </c>
      <c r="AI23" s="24">
        <v>19</v>
      </c>
      <c r="AJ23" s="24">
        <v>20</v>
      </c>
    </row>
    <row r="24" spans="1:36" ht="15.9" customHeight="1" x14ac:dyDescent="0.35">
      <c r="A24" s="14">
        <v>2022</v>
      </c>
      <c r="B24" s="14">
        <v>19</v>
      </c>
      <c r="C24" s="15">
        <v>44690</v>
      </c>
      <c r="D24" s="20">
        <v>1244</v>
      </c>
      <c r="E24" s="24">
        <v>45</v>
      </c>
      <c r="F24" s="24">
        <v>52</v>
      </c>
      <c r="G24" s="24">
        <v>32</v>
      </c>
      <c r="H24" s="24">
        <v>25</v>
      </c>
      <c r="I24" s="24">
        <v>104</v>
      </c>
      <c r="J24" s="24">
        <v>11</v>
      </c>
      <c r="K24" s="24">
        <v>48</v>
      </c>
      <c r="L24" s="24">
        <v>25</v>
      </c>
      <c r="M24" s="24">
        <v>29</v>
      </c>
      <c r="N24" s="24">
        <v>24</v>
      </c>
      <c r="O24" s="24">
        <v>22</v>
      </c>
      <c r="P24" s="24">
        <v>20</v>
      </c>
      <c r="Q24" s="24">
        <v>30</v>
      </c>
      <c r="R24" s="24">
        <v>82</v>
      </c>
      <c r="S24" s="24">
        <v>112</v>
      </c>
      <c r="T24" s="24">
        <v>58</v>
      </c>
      <c r="U24" s="24">
        <v>20</v>
      </c>
      <c r="V24" s="24">
        <v>19</v>
      </c>
      <c r="W24" s="24">
        <v>20</v>
      </c>
      <c r="X24" s="24">
        <v>7</v>
      </c>
      <c r="Y24" s="24">
        <v>36</v>
      </c>
      <c r="Z24" s="24">
        <v>86</v>
      </c>
      <c r="AA24" s="24">
        <v>3</v>
      </c>
      <c r="AB24" s="24">
        <v>44</v>
      </c>
      <c r="AC24" s="24">
        <v>52</v>
      </c>
      <c r="AD24" s="24">
        <v>43</v>
      </c>
      <c r="AE24" s="24">
        <v>6</v>
      </c>
      <c r="AF24" s="24">
        <v>33</v>
      </c>
      <c r="AG24" s="24">
        <v>88</v>
      </c>
      <c r="AH24" s="24">
        <v>15</v>
      </c>
      <c r="AI24" s="24">
        <v>24</v>
      </c>
      <c r="AJ24" s="24">
        <v>29</v>
      </c>
    </row>
    <row r="25" spans="1:36" ht="15.9" customHeight="1" x14ac:dyDescent="0.35">
      <c r="A25" s="14">
        <v>2022</v>
      </c>
      <c r="B25" s="14">
        <v>20</v>
      </c>
      <c r="C25" s="15">
        <v>44697</v>
      </c>
      <c r="D25" s="20">
        <v>1214</v>
      </c>
      <c r="E25" s="24">
        <v>43</v>
      </c>
      <c r="F25" s="24">
        <v>49</v>
      </c>
      <c r="G25" s="24">
        <v>27</v>
      </c>
      <c r="H25" s="24">
        <v>25</v>
      </c>
      <c r="I25" s="24">
        <v>96</v>
      </c>
      <c r="J25" s="24">
        <v>12</v>
      </c>
      <c r="K25" s="24">
        <v>36</v>
      </c>
      <c r="L25" s="24">
        <v>28</v>
      </c>
      <c r="M25" s="24">
        <v>28</v>
      </c>
      <c r="N25" s="24">
        <v>24</v>
      </c>
      <c r="O25" s="24">
        <v>22</v>
      </c>
      <c r="P25" s="24">
        <v>18</v>
      </c>
      <c r="Q25" s="24">
        <v>38</v>
      </c>
      <c r="R25" s="24">
        <v>82</v>
      </c>
      <c r="S25" s="24">
        <v>147</v>
      </c>
      <c r="T25" s="24">
        <v>59</v>
      </c>
      <c r="U25" s="24">
        <v>23</v>
      </c>
      <c r="V25" s="24">
        <v>14</v>
      </c>
      <c r="W25" s="24">
        <v>17</v>
      </c>
      <c r="X25" s="24">
        <v>13</v>
      </c>
      <c r="Y25" s="24">
        <v>30</v>
      </c>
      <c r="Z25" s="24">
        <v>72</v>
      </c>
      <c r="AA25" s="24">
        <v>6</v>
      </c>
      <c r="AB25" s="24">
        <v>35</v>
      </c>
      <c r="AC25" s="24">
        <v>41</v>
      </c>
      <c r="AD25" s="24">
        <v>30</v>
      </c>
      <c r="AE25" s="24">
        <v>8</v>
      </c>
      <c r="AF25" s="24">
        <v>28</v>
      </c>
      <c r="AG25" s="24">
        <v>77</v>
      </c>
      <c r="AH25" s="24">
        <v>17</v>
      </c>
      <c r="AI25" s="24">
        <v>21</v>
      </c>
      <c r="AJ25" s="24">
        <v>48</v>
      </c>
    </row>
    <row r="26" spans="1:36" ht="15.9" customHeight="1" x14ac:dyDescent="0.35">
      <c r="A26" s="14">
        <v>2022</v>
      </c>
      <c r="B26" s="14">
        <v>21</v>
      </c>
      <c r="C26" s="15">
        <v>44704</v>
      </c>
      <c r="D26" s="20">
        <v>1100</v>
      </c>
      <c r="E26" s="24">
        <v>35</v>
      </c>
      <c r="F26" s="24">
        <v>39</v>
      </c>
      <c r="G26" s="24">
        <v>25</v>
      </c>
      <c r="H26" s="24">
        <v>27</v>
      </c>
      <c r="I26" s="24">
        <v>92</v>
      </c>
      <c r="J26" s="24">
        <v>12</v>
      </c>
      <c r="K26" s="24">
        <v>32</v>
      </c>
      <c r="L26" s="24">
        <v>24</v>
      </c>
      <c r="M26" s="24">
        <v>17</v>
      </c>
      <c r="N26" s="24">
        <v>25</v>
      </c>
      <c r="O26" s="24">
        <v>18</v>
      </c>
      <c r="P26" s="24">
        <v>12</v>
      </c>
      <c r="Q26" s="24">
        <v>35</v>
      </c>
      <c r="R26" s="24">
        <v>78</v>
      </c>
      <c r="S26" s="24">
        <v>129</v>
      </c>
      <c r="T26" s="24">
        <v>46</v>
      </c>
      <c r="U26" s="24">
        <v>22</v>
      </c>
      <c r="V26" s="24">
        <v>13</v>
      </c>
      <c r="W26" s="24">
        <v>21</v>
      </c>
      <c r="X26" s="24">
        <v>1</v>
      </c>
      <c r="Y26" s="24">
        <v>30</v>
      </c>
      <c r="Z26" s="24">
        <v>74</v>
      </c>
      <c r="AA26" s="24">
        <v>6</v>
      </c>
      <c r="AB26" s="24">
        <v>43</v>
      </c>
      <c r="AC26" s="24">
        <v>29</v>
      </c>
      <c r="AD26" s="24">
        <v>33</v>
      </c>
      <c r="AE26" s="24">
        <v>3</v>
      </c>
      <c r="AF26" s="24">
        <v>39</v>
      </c>
      <c r="AG26" s="24">
        <v>75</v>
      </c>
      <c r="AH26" s="24">
        <v>18</v>
      </c>
      <c r="AI26" s="24">
        <v>17</v>
      </c>
      <c r="AJ26" s="24">
        <v>30</v>
      </c>
    </row>
    <row r="27" spans="1:36" ht="15.9" customHeight="1" x14ac:dyDescent="0.35">
      <c r="A27" s="14">
        <v>2022</v>
      </c>
      <c r="B27" s="14">
        <v>22</v>
      </c>
      <c r="C27" s="15">
        <v>44711</v>
      </c>
      <c r="D27" s="20">
        <v>848</v>
      </c>
      <c r="E27" s="24">
        <v>33</v>
      </c>
      <c r="F27" s="24">
        <v>29</v>
      </c>
      <c r="G27" s="24">
        <v>20</v>
      </c>
      <c r="H27" s="24">
        <v>11</v>
      </c>
      <c r="I27" s="24">
        <v>79</v>
      </c>
      <c r="J27" s="24">
        <v>6</v>
      </c>
      <c r="K27" s="24">
        <v>23</v>
      </c>
      <c r="L27" s="24">
        <v>25</v>
      </c>
      <c r="M27" s="24">
        <v>16</v>
      </c>
      <c r="N27" s="24">
        <v>16</v>
      </c>
      <c r="O27" s="24">
        <v>14</v>
      </c>
      <c r="P27" s="24">
        <v>8</v>
      </c>
      <c r="Q27" s="24">
        <v>22</v>
      </c>
      <c r="R27" s="24">
        <v>62</v>
      </c>
      <c r="S27" s="24">
        <v>73</v>
      </c>
      <c r="T27" s="24">
        <v>47</v>
      </c>
      <c r="U27" s="24">
        <v>10</v>
      </c>
      <c r="V27" s="24">
        <v>21</v>
      </c>
      <c r="W27" s="24">
        <v>17</v>
      </c>
      <c r="X27" s="24">
        <v>4</v>
      </c>
      <c r="Y27" s="24">
        <v>24</v>
      </c>
      <c r="Z27" s="24">
        <v>65</v>
      </c>
      <c r="AA27" s="24">
        <v>2</v>
      </c>
      <c r="AB27" s="24">
        <v>20</v>
      </c>
      <c r="AC27" s="24">
        <v>34</v>
      </c>
      <c r="AD27" s="24">
        <v>27</v>
      </c>
      <c r="AE27" s="24">
        <v>5</v>
      </c>
      <c r="AF27" s="24">
        <v>21</v>
      </c>
      <c r="AG27" s="24">
        <v>51</v>
      </c>
      <c r="AH27" s="24">
        <v>13</v>
      </c>
      <c r="AI27" s="24">
        <v>20</v>
      </c>
      <c r="AJ27" s="24">
        <v>30</v>
      </c>
    </row>
    <row r="28" spans="1:36" ht="15.9" customHeight="1" x14ac:dyDescent="0.35">
      <c r="A28" s="14">
        <v>2022</v>
      </c>
      <c r="B28" s="14">
        <v>23</v>
      </c>
      <c r="C28" s="15">
        <v>44718</v>
      </c>
      <c r="D28" s="20">
        <v>1207</v>
      </c>
      <c r="E28" s="24">
        <v>40</v>
      </c>
      <c r="F28" s="24">
        <v>53</v>
      </c>
      <c r="G28" s="24">
        <v>31</v>
      </c>
      <c r="H28" s="24">
        <v>24</v>
      </c>
      <c r="I28" s="24">
        <v>94</v>
      </c>
      <c r="J28" s="24">
        <v>11</v>
      </c>
      <c r="K28" s="24">
        <v>50</v>
      </c>
      <c r="L28" s="24">
        <v>28</v>
      </c>
      <c r="M28" s="24">
        <v>36</v>
      </c>
      <c r="N28" s="24">
        <v>29</v>
      </c>
      <c r="O28" s="24">
        <v>25</v>
      </c>
      <c r="P28" s="24">
        <v>23</v>
      </c>
      <c r="Q28" s="24">
        <v>37</v>
      </c>
      <c r="R28" s="24">
        <v>84</v>
      </c>
      <c r="S28" s="24">
        <v>131</v>
      </c>
      <c r="T28" s="24">
        <v>40</v>
      </c>
      <c r="U28" s="24">
        <v>26</v>
      </c>
      <c r="V28" s="24">
        <v>23</v>
      </c>
      <c r="W28" s="24">
        <v>23</v>
      </c>
      <c r="X28" s="24">
        <v>8</v>
      </c>
      <c r="Y28" s="24">
        <v>39</v>
      </c>
      <c r="Z28" s="24">
        <v>76</v>
      </c>
      <c r="AA28" s="24">
        <v>1</v>
      </c>
      <c r="AB28" s="24">
        <v>35</v>
      </c>
      <c r="AC28" s="24">
        <v>38</v>
      </c>
      <c r="AD28" s="24">
        <v>27</v>
      </c>
      <c r="AE28" s="24">
        <v>7</v>
      </c>
      <c r="AF28" s="24">
        <v>32</v>
      </c>
      <c r="AG28" s="24">
        <v>73</v>
      </c>
      <c r="AH28" s="24">
        <v>19</v>
      </c>
      <c r="AI28" s="24">
        <v>21</v>
      </c>
      <c r="AJ28" s="24">
        <v>23</v>
      </c>
    </row>
    <row r="29" spans="1:36" ht="15.9" customHeight="1" x14ac:dyDescent="0.35">
      <c r="A29" s="14">
        <v>2022</v>
      </c>
      <c r="B29" s="14">
        <v>24</v>
      </c>
      <c r="C29" s="15">
        <v>44725</v>
      </c>
      <c r="D29" s="20">
        <v>1186</v>
      </c>
      <c r="E29" s="24">
        <v>33</v>
      </c>
      <c r="F29" s="24">
        <v>50</v>
      </c>
      <c r="G29" s="24">
        <v>21</v>
      </c>
      <c r="H29" s="24">
        <v>25</v>
      </c>
      <c r="I29" s="24">
        <v>96</v>
      </c>
      <c r="J29" s="24">
        <v>6</v>
      </c>
      <c r="K29" s="24">
        <v>50</v>
      </c>
      <c r="L29" s="24">
        <v>28</v>
      </c>
      <c r="M29" s="24">
        <v>33</v>
      </c>
      <c r="N29" s="24">
        <v>22</v>
      </c>
      <c r="O29" s="24">
        <v>20</v>
      </c>
      <c r="P29" s="24">
        <v>13</v>
      </c>
      <c r="Q29" s="24">
        <v>36</v>
      </c>
      <c r="R29" s="24">
        <v>78</v>
      </c>
      <c r="S29" s="24">
        <v>148</v>
      </c>
      <c r="T29" s="24">
        <v>62</v>
      </c>
      <c r="U29" s="24">
        <v>12</v>
      </c>
      <c r="V29" s="24">
        <v>21</v>
      </c>
      <c r="W29" s="24">
        <v>23</v>
      </c>
      <c r="X29" s="24">
        <v>7</v>
      </c>
      <c r="Y29" s="24">
        <v>31</v>
      </c>
      <c r="Z29" s="24">
        <v>63</v>
      </c>
      <c r="AA29" s="24">
        <v>6</v>
      </c>
      <c r="AB29" s="24">
        <v>40</v>
      </c>
      <c r="AC29" s="24">
        <v>45</v>
      </c>
      <c r="AD29" s="24">
        <v>32</v>
      </c>
      <c r="AE29" s="24">
        <v>7</v>
      </c>
      <c r="AF29" s="24">
        <v>33</v>
      </c>
      <c r="AG29" s="24">
        <v>65</v>
      </c>
      <c r="AH29" s="24">
        <v>19</v>
      </c>
      <c r="AI29" s="24">
        <v>22</v>
      </c>
      <c r="AJ29" s="24">
        <v>39</v>
      </c>
    </row>
    <row r="30" spans="1:36" ht="15.9" customHeight="1" x14ac:dyDescent="0.35">
      <c r="A30" s="14">
        <v>2022</v>
      </c>
      <c r="B30" s="14">
        <v>25</v>
      </c>
      <c r="C30" s="15">
        <v>44732</v>
      </c>
      <c r="D30" s="20">
        <v>1136</v>
      </c>
      <c r="E30" s="24">
        <v>56</v>
      </c>
      <c r="F30" s="24">
        <v>47</v>
      </c>
      <c r="G30" s="24">
        <v>23</v>
      </c>
      <c r="H30" s="24">
        <v>15</v>
      </c>
      <c r="I30" s="24">
        <v>88</v>
      </c>
      <c r="J30" s="24">
        <v>10</v>
      </c>
      <c r="K30" s="24">
        <v>31</v>
      </c>
      <c r="L30" s="24">
        <v>26</v>
      </c>
      <c r="M30" s="24">
        <v>29</v>
      </c>
      <c r="N30" s="24">
        <v>16</v>
      </c>
      <c r="O30" s="24">
        <v>22</v>
      </c>
      <c r="P30" s="24">
        <v>15</v>
      </c>
      <c r="Q30" s="24">
        <v>39</v>
      </c>
      <c r="R30" s="24">
        <v>77</v>
      </c>
      <c r="S30" s="24">
        <v>126</v>
      </c>
      <c r="T30" s="24">
        <v>55</v>
      </c>
      <c r="U30" s="24">
        <v>28</v>
      </c>
      <c r="V30" s="24">
        <v>21</v>
      </c>
      <c r="W30" s="24">
        <v>15</v>
      </c>
      <c r="X30" s="24">
        <v>7</v>
      </c>
      <c r="Y30" s="24">
        <v>34</v>
      </c>
      <c r="Z30" s="24">
        <v>71</v>
      </c>
      <c r="AA30" s="24">
        <v>6</v>
      </c>
      <c r="AB30" s="24">
        <v>36</v>
      </c>
      <c r="AC30" s="24">
        <v>36</v>
      </c>
      <c r="AD30" s="24">
        <v>29</v>
      </c>
      <c r="AE30" s="24">
        <v>2</v>
      </c>
      <c r="AF30" s="24">
        <v>27</v>
      </c>
      <c r="AG30" s="24">
        <v>58</v>
      </c>
      <c r="AH30" s="24">
        <v>29</v>
      </c>
      <c r="AI30" s="24">
        <v>26</v>
      </c>
      <c r="AJ30" s="24">
        <v>36</v>
      </c>
    </row>
    <row r="31" spans="1:36" ht="15.9" customHeight="1" x14ac:dyDescent="0.35">
      <c r="A31" s="14">
        <v>2022</v>
      </c>
      <c r="B31" s="14">
        <v>26</v>
      </c>
      <c r="C31" s="15">
        <v>44739</v>
      </c>
      <c r="D31" s="20">
        <v>1137</v>
      </c>
      <c r="E31" s="24">
        <v>39</v>
      </c>
      <c r="F31" s="24">
        <v>34</v>
      </c>
      <c r="G31" s="24">
        <v>26</v>
      </c>
      <c r="H31" s="24">
        <v>31</v>
      </c>
      <c r="I31" s="24">
        <v>82</v>
      </c>
      <c r="J31" s="24">
        <v>8</v>
      </c>
      <c r="K31" s="24">
        <v>42</v>
      </c>
      <c r="L31" s="24">
        <v>22</v>
      </c>
      <c r="M31" s="24">
        <v>30</v>
      </c>
      <c r="N31" s="24">
        <v>26</v>
      </c>
      <c r="O31" s="24">
        <v>25</v>
      </c>
      <c r="P31" s="24">
        <v>20</v>
      </c>
      <c r="Q31" s="24">
        <v>38</v>
      </c>
      <c r="R31" s="24">
        <v>81</v>
      </c>
      <c r="S31" s="24">
        <v>122</v>
      </c>
      <c r="T31" s="24">
        <v>60</v>
      </c>
      <c r="U31" s="24">
        <v>24</v>
      </c>
      <c r="V31" s="24">
        <v>21</v>
      </c>
      <c r="W31" s="24">
        <v>20</v>
      </c>
      <c r="X31" s="24">
        <v>5</v>
      </c>
      <c r="Y31" s="24">
        <v>41</v>
      </c>
      <c r="Z31" s="24">
        <v>62</v>
      </c>
      <c r="AA31" s="24">
        <v>9</v>
      </c>
      <c r="AB31" s="24">
        <v>29</v>
      </c>
      <c r="AC31" s="24">
        <v>37</v>
      </c>
      <c r="AD31" s="24">
        <v>19</v>
      </c>
      <c r="AE31" s="24">
        <v>2</v>
      </c>
      <c r="AF31" s="24">
        <v>31</v>
      </c>
      <c r="AG31" s="24">
        <v>82</v>
      </c>
      <c r="AH31" s="24">
        <v>15</v>
      </c>
      <c r="AI31" s="24">
        <v>20</v>
      </c>
      <c r="AJ31" s="24">
        <v>34</v>
      </c>
    </row>
    <row r="32" spans="1:36" ht="15.9" customHeight="1" x14ac:dyDescent="0.35">
      <c r="A32" s="14">
        <v>2022</v>
      </c>
      <c r="B32" s="14">
        <v>27</v>
      </c>
      <c r="C32" s="15">
        <v>44746</v>
      </c>
      <c r="D32" s="20">
        <v>1102</v>
      </c>
      <c r="E32" s="24">
        <v>44</v>
      </c>
      <c r="F32" s="24">
        <v>47</v>
      </c>
      <c r="G32" s="24">
        <v>23</v>
      </c>
      <c r="H32" s="24">
        <v>31</v>
      </c>
      <c r="I32" s="24">
        <v>90</v>
      </c>
      <c r="J32" s="24">
        <v>14</v>
      </c>
      <c r="K32" s="24">
        <v>37</v>
      </c>
      <c r="L32" s="24">
        <v>31</v>
      </c>
      <c r="M32" s="24">
        <v>34</v>
      </c>
      <c r="N32" s="24">
        <v>23</v>
      </c>
      <c r="O32" s="24">
        <v>22</v>
      </c>
      <c r="P32" s="24">
        <v>4</v>
      </c>
      <c r="Q32" s="24">
        <v>28</v>
      </c>
      <c r="R32" s="24">
        <v>81</v>
      </c>
      <c r="S32" s="24">
        <v>111</v>
      </c>
      <c r="T32" s="24">
        <v>42</v>
      </c>
      <c r="U32" s="24">
        <v>18</v>
      </c>
      <c r="V32" s="24">
        <v>27</v>
      </c>
      <c r="W32" s="24">
        <v>14</v>
      </c>
      <c r="X32" s="24">
        <v>6</v>
      </c>
      <c r="Y32" s="24">
        <v>27</v>
      </c>
      <c r="Z32" s="24">
        <v>85</v>
      </c>
      <c r="AA32" s="24">
        <v>4</v>
      </c>
      <c r="AB32" s="24">
        <v>30</v>
      </c>
      <c r="AC32" s="24">
        <v>26</v>
      </c>
      <c r="AD32" s="24">
        <v>31</v>
      </c>
      <c r="AE32" s="24">
        <v>2</v>
      </c>
      <c r="AF32" s="24">
        <v>29</v>
      </c>
      <c r="AG32" s="24">
        <v>70</v>
      </c>
      <c r="AH32" s="24">
        <v>19</v>
      </c>
      <c r="AI32" s="24">
        <v>21</v>
      </c>
      <c r="AJ32" s="24">
        <v>31</v>
      </c>
    </row>
    <row r="33" spans="1:36" ht="15.9" customHeight="1" x14ac:dyDescent="0.35">
      <c r="A33" s="14">
        <v>2022</v>
      </c>
      <c r="B33" s="14">
        <v>28</v>
      </c>
      <c r="C33" s="15">
        <v>44753</v>
      </c>
      <c r="D33" s="20">
        <v>1184</v>
      </c>
      <c r="E33" s="24">
        <v>36</v>
      </c>
      <c r="F33" s="24">
        <v>48</v>
      </c>
      <c r="G33" s="24">
        <v>39</v>
      </c>
      <c r="H33" s="24">
        <v>14</v>
      </c>
      <c r="I33" s="24">
        <v>88</v>
      </c>
      <c r="J33" s="24">
        <v>14</v>
      </c>
      <c r="K33" s="24">
        <v>41</v>
      </c>
      <c r="L33" s="24">
        <v>40</v>
      </c>
      <c r="M33" s="24">
        <v>29</v>
      </c>
      <c r="N33" s="24">
        <v>28</v>
      </c>
      <c r="O33" s="24">
        <v>16</v>
      </c>
      <c r="P33" s="24">
        <v>15</v>
      </c>
      <c r="Q33" s="24">
        <v>32</v>
      </c>
      <c r="R33" s="24">
        <v>84</v>
      </c>
      <c r="S33" s="24">
        <v>130</v>
      </c>
      <c r="T33" s="24">
        <v>49</v>
      </c>
      <c r="U33" s="24">
        <v>22</v>
      </c>
      <c r="V33" s="24">
        <v>23</v>
      </c>
      <c r="W33" s="24">
        <v>13</v>
      </c>
      <c r="X33" s="24">
        <v>6</v>
      </c>
      <c r="Y33" s="24">
        <v>38</v>
      </c>
      <c r="Z33" s="24">
        <v>66</v>
      </c>
      <c r="AA33" s="24">
        <v>10</v>
      </c>
      <c r="AB33" s="24">
        <v>38</v>
      </c>
      <c r="AC33" s="24">
        <v>49</v>
      </c>
      <c r="AD33" s="24">
        <v>29</v>
      </c>
      <c r="AE33" s="24">
        <v>3</v>
      </c>
      <c r="AF33" s="24">
        <v>36</v>
      </c>
      <c r="AG33" s="24">
        <v>65</v>
      </c>
      <c r="AH33" s="24">
        <v>17</v>
      </c>
      <c r="AI33" s="24">
        <v>32</v>
      </c>
      <c r="AJ33" s="24">
        <v>34</v>
      </c>
    </row>
    <row r="34" spans="1:36" ht="15.9" customHeight="1" x14ac:dyDescent="0.35">
      <c r="A34" s="14">
        <v>2022</v>
      </c>
      <c r="B34" s="14">
        <v>29</v>
      </c>
      <c r="C34" s="15">
        <v>44760</v>
      </c>
      <c r="D34" s="20">
        <v>1138</v>
      </c>
      <c r="E34" s="24">
        <v>51</v>
      </c>
      <c r="F34" s="24">
        <v>44</v>
      </c>
      <c r="G34" s="24">
        <v>28</v>
      </c>
      <c r="H34" s="24">
        <v>22</v>
      </c>
      <c r="I34" s="24">
        <v>86</v>
      </c>
      <c r="J34" s="24">
        <v>13</v>
      </c>
      <c r="K34" s="24">
        <v>40</v>
      </c>
      <c r="L34" s="24">
        <v>30</v>
      </c>
      <c r="M34" s="24">
        <v>26</v>
      </c>
      <c r="N34" s="24">
        <v>13</v>
      </c>
      <c r="O34" s="24">
        <v>26</v>
      </c>
      <c r="P34" s="24">
        <v>17</v>
      </c>
      <c r="Q34" s="24">
        <v>45</v>
      </c>
      <c r="R34" s="24">
        <v>70</v>
      </c>
      <c r="S34" s="24">
        <v>99</v>
      </c>
      <c r="T34" s="24">
        <v>64</v>
      </c>
      <c r="U34" s="24">
        <v>19</v>
      </c>
      <c r="V34" s="24">
        <v>12</v>
      </c>
      <c r="W34" s="24">
        <v>29</v>
      </c>
      <c r="X34" s="24">
        <v>9</v>
      </c>
      <c r="Y34" s="24">
        <v>45</v>
      </c>
      <c r="Z34" s="24">
        <v>71</v>
      </c>
      <c r="AA34" s="24">
        <v>7</v>
      </c>
      <c r="AB34" s="24">
        <v>37</v>
      </c>
      <c r="AC34" s="24">
        <v>50</v>
      </c>
      <c r="AD34" s="24">
        <v>21</v>
      </c>
      <c r="AE34" s="24">
        <v>2</v>
      </c>
      <c r="AF34" s="24">
        <v>25</v>
      </c>
      <c r="AG34" s="24">
        <v>74</v>
      </c>
      <c r="AH34" s="24">
        <v>14</v>
      </c>
      <c r="AI34" s="24">
        <v>13</v>
      </c>
      <c r="AJ34" s="24">
        <v>36</v>
      </c>
    </row>
    <row r="35" spans="1:36" ht="15.9" customHeight="1" x14ac:dyDescent="0.35">
      <c r="A35" s="14">
        <v>2022</v>
      </c>
      <c r="B35" s="14">
        <v>30</v>
      </c>
      <c r="C35" s="15">
        <v>44767</v>
      </c>
      <c r="D35" s="20">
        <v>1183</v>
      </c>
      <c r="E35" s="24">
        <v>37</v>
      </c>
      <c r="F35" s="24">
        <v>60</v>
      </c>
      <c r="G35" s="24">
        <v>28</v>
      </c>
      <c r="H35" s="24">
        <v>24</v>
      </c>
      <c r="I35" s="24">
        <v>107</v>
      </c>
      <c r="J35" s="24">
        <v>13</v>
      </c>
      <c r="K35" s="24">
        <v>45</v>
      </c>
      <c r="L35" s="24">
        <v>29</v>
      </c>
      <c r="M35" s="24">
        <v>31</v>
      </c>
      <c r="N35" s="24">
        <v>27</v>
      </c>
      <c r="O35" s="24">
        <v>24</v>
      </c>
      <c r="P35" s="24">
        <v>14</v>
      </c>
      <c r="Q35" s="24">
        <v>38</v>
      </c>
      <c r="R35" s="24">
        <v>79</v>
      </c>
      <c r="S35" s="24">
        <v>123</v>
      </c>
      <c r="T35" s="24">
        <v>42</v>
      </c>
      <c r="U35" s="24">
        <v>18</v>
      </c>
      <c r="V35" s="24">
        <v>20</v>
      </c>
      <c r="W35" s="24">
        <v>32</v>
      </c>
      <c r="X35" s="24">
        <v>11</v>
      </c>
      <c r="Y35" s="24">
        <v>28</v>
      </c>
      <c r="Z35" s="24">
        <v>68</v>
      </c>
      <c r="AA35" s="24">
        <v>6</v>
      </c>
      <c r="AB35" s="24">
        <v>34</v>
      </c>
      <c r="AC35" s="24">
        <v>46</v>
      </c>
      <c r="AD35" s="24">
        <v>35</v>
      </c>
      <c r="AE35" s="24">
        <v>4</v>
      </c>
      <c r="AF35" s="24">
        <v>32</v>
      </c>
      <c r="AG35" s="24">
        <v>59</v>
      </c>
      <c r="AH35" s="24">
        <v>13</v>
      </c>
      <c r="AI35" s="24">
        <v>19</v>
      </c>
      <c r="AJ35" s="24">
        <v>37</v>
      </c>
    </row>
    <row r="36" spans="1:36" ht="15.9" customHeight="1" x14ac:dyDescent="0.35">
      <c r="A36" s="14">
        <v>2022</v>
      </c>
      <c r="B36" s="14">
        <v>31</v>
      </c>
      <c r="C36" s="15">
        <v>44774</v>
      </c>
      <c r="D36" s="20">
        <v>1125</v>
      </c>
      <c r="E36" s="24">
        <v>44</v>
      </c>
      <c r="F36" s="24">
        <v>49</v>
      </c>
      <c r="G36" s="24">
        <v>24</v>
      </c>
      <c r="H36" s="24">
        <v>22</v>
      </c>
      <c r="I36" s="24">
        <v>88</v>
      </c>
      <c r="J36" s="24">
        <v>13</v>
      </c>
      <c r="K36" s="24">
        <v>47</v>
      </c>
      <c r="L36" s="24">
        <v>33</v>
      </c>
      <c r="M36" s="24">
        <v>30</v>
      </c>
      <c r="N36" s="24">
        <v>21</v>
      </c>
      <c r="O36" s="24">
        <v>22</v>
      </c>
      <c r="P36" s="24">
        <v>17</v>
      </c>
      <c r="Q36" s="24">
        <v>24</v>
      </c>
      <c r="R36" s="24">
        <v>91</v>
      </c>
      <c r="S36" s="24">
        <v>140</v>
      </c>
      <c r="T36" s="24">
        <v>47</v>
      </c>
      <c r="U36" s="24">
        <v>14</v>
      </c>
      <c r="V36" s="24">
        <v>18</v>
      </c>
      <c r="W36" s="24">
        <v>14</v>
      </c>
      <c r="X36" s="24">
        <v>6</v>
      </c>
      <c r="Y36" s="24">
        <v>33</v>
      </c>
      <c r="Z36" s="24">
        <v>73</v>
      </c>
      <c r="AA36" s="24">
        <v>4</v>
      </c>
      <c r="AB36" s="24">
        <v>32</v>
      </c>
      <c r="AC36" s="24">
        <v>39</v>
      </c>
      <c r="AD36" s="24">
        <v>27</v>
      </c>
      <c r="AE36" s="24">
        <v>5</v>
      </c>
      <c r="AF36" s="24">
        <v>33</v>
      </c>
      <c r="AG36" s="24">
        <v>67</v>
      </c>
      <c r="AH36" s="24">
        <v>14</v>
      </c>
      <c r="AI36" s="24">
        <v>19</v>
      </c>
      <c r="AJ36" s="24">
        <v>15</v>
      </c>
    </row>
    <row r="37" spans="1:36" ht="15.9" customHeight="1" x14ac:dyDescent="0.35">
      <c r="A37" s="14">
        <v>2022</v>
      </c>
      <c r="B37" s="14">
        <v>32</v>
      </c>
      <c r="C37" s="15">
        <v>44781</v>
      </c>
      <c r="D37" s="20">
        <v>1138</v>
      </c>
      <c r="E37" s="24">
        <v>32</v>
      </c>
      <c r="F37" s="24">
        <v>47</v>
      </c>
      <c r="G37" s="24">
        <v>28</v>
      </c>
      <c r="H37" s="24">
        <v>23</v>
      </c>
      <c r="I37" s="24">
        <v>83</v>
      </c>
      <c r="J37" s="24">
        <v>10</v>
      </c>
      <c r="K37" s="24">
        <v>37</v>
      </c>
      <c r="L37" s="24">
        <v>30</v>
      </c>
      <c r="M37" s="24">
        <v>20</v>
      </c>
      <c r="N37" s="24">
        <v>24</v>
      </c>
      <c r="O37" s="24">
        <v>20</v>
      </c>
      <c r="P37" s="24">
        <v>15</v>
      </c>
      <c r="Q37" s="24">
        <v>44</v>
      </c>
      <c r="R37" s="24">
        <v>85</v>
      </c>
      <c r="S37" s="24">
        <v>121</v>
      </c>
      <c r="T37" s="24">
        <v>65</v>
      </c>
      <c r="U37" s="24">
        <v>24</v>
      </c>
      <c r="V37" s="24">
        <v>17</v>
      </c>
      <c r="W37" s="24">
        <v>23</v>
      </c>
      <c r="X37" s="24">
        <v>8</v>
      </c>
      <c r="Y37" s="24">
        <v>33</v>
      </c>
      <c r="Z37" s="24">
        <v>65</v>
      </c>
      <c r="AA37" s="24">
        <v>8</v>
      </c>
      <c r="AB37" s="24">
        <v>32</v>
      </c>
      <c r="AC37" s="24">
        <v>35</v>
      </c>
      <c r="AD37" s="24">
        <v>27</v>
      </c>
      <c r="AE37" s="24">
        <v>4</v>
      </c>
      <c r="AF37" s="24">
        <v>24</v>
      </c>
      <c r="AG37" s="24">
        <v>71</v>
      </c>
      <c r="AH37" s="24">
        <v>15</v>
      </c>
      <c r="AI37" s="24">
        <v>28</v>
      </c>
      <c r="AJ37" s="24">
        <v>40</v>
      </c>
    </row>
    <row r="38" spans="1:36" ht="15.9" customHeight="1" x14ac:dyDescent="0.35">
      <c r="A38" s="14">
        <v>2022</v>
      </c>
      <c r="B38" s="14">
        <v>33</v>
      </c>
      <c r="C38" s="15">
        <v>44788</v>
      </c>
      <c r="D38" s="20">
        <v>1175</v>
      </c>
      <c r="E38" s="24">
        <v>49</v>
      </c>
      <c r="F38" s="24">
        <v>42</v>
      </c>
      <c r="G38" s="24">
        <v>32</v>
      </c>
      <c r="H38" s="24">
        <v>34</v>
      </c>
      <c r="I38" s="24">
        <v>82</v>
      </c>
      <c r="J38" s="24">
        <v>14</v>
      </c>
      <c r="K38" s="24">
        <v>41</v>
      </c>
      <c r="L38" s="24">
        <v>39</v>
      </c>
      <c r="M38" s="24">
        <v>29</v>
      </c>
      <c r="N38" s="24">
        <v>19</v>
      </c>
      <c r="O38" s="24">
        <v>25</v>
      </c>
      <c r="P38" s="24">
        <v>15</v>
      </c>
      <c r="Q38" s="24">
        <v>34</v>
      </c>
      <c r="R38" s="24">
        <v>82</v>
      </c>
      <c r="S38" s="24">
        <v>136</v>
      </c>
      <c r="T38" s="24">
        <v>50</v>
      </c>
      <c r="U38" s="24">
        <v>16</v>
      </c>
      <c r="V38" s="24">
        <v>15</v>
      </c>
      <c r="W38" s="24">
        <v>17</v>
      </c>
      <c r="X38" s="24">
        <v>6</v>
      </c>
      <c r="Y38" s="24">
        <v>34</v>
      </c>
      <c r="Z38" s="24">
        <v>76</v>
      </c>
      <c r="AA38" s="24">
        <v>5</v>
      </c>
      <c r="AB38" s="24">
        <v>38</v>
      </c>
      <c r="AC38" s="24">
        <v>40</v>
      </c>
      <c r="AD38" s="24">
        <v>27</v>
      </c>
      <c r="AE38" s="24">
        <v>2</v>
      </c>
      <c r="AF38" s="24">
        <v>28</v>
      </c>
      <c r="AG38" s="24">
        <v>70</v>
      </c>
      <c r="AH38" s="24">
        <v>17</v>
      </c>
      <c r="AI38" s="24">
        <v>21</v>
      </c>
      <c r="AJ38" s="24">
        <v>40</v>
      </c>
    </row>
    <row r="39" spans="1:36" ht="15.9" customHeight="1" x14ac:dyDescent="0.35">
      <c r="A39" s="14">
        <v>2022</v>
      </c>
      <c r="B39" s="14">
        <v>34</v>
      </c>
      <c r="C39" s="15">
        <v>44795</v>
      </c>
      <c r="D39" s="20">
        <v>1086</v>
      </c>
      <c r="E39" s="24">
        <v>39</v>
      </c>
      <c r="F39" s="24">
        <v>42</v>
      </c>
      <c r="G39" s="24">
        <v>27</v>
      </c>
      <c r="H39" s="24">
        <v>18</v>
      </c>
      <c r="I39" s="24">
        <v>81</v>
      </c>
      <c r="J39" s="24">
        <v>8</v>
      </c>
      <c r="K39" s="24">
        <v>41</v>
      </c>
      <c r="L39" s="24">
        <v>39</v>
      </c>
      <c r="M39" s="24">
        <v>24</v>
      </c>
      <c r="N39" s="24">
        <v>22</v>
      </c>
      <c r="O39" s="24">
        <v>25</v>
      </c>
      <c r="P39" s="24">
        <v>15</v>
      </c>
      <c r="Q39" s="24">
        <v>40</v>
      </c>
      <c r="R39" s="24">
        <v>70</v>
      </c>
      <c r="S39" s="24">
        <v>105</v>
      </c>
      <c r="T39" s="24">
        <v>42</v>
      </c>
      <c r="U39" s="24">
        <v>20</v>
      </c>
      <c r="V39" s="24">
        <v>26</v>
      </c>
      <c r="W39" s="24">
        <v>19</v>
      </c>
      <c r="X39" s="24">
        <v>9</v>
      </c>
      <c r="Y39" s="24">
        <v>35</v>
      </c>
      <c r="Z39" s="24">
        <v>58</v>
      </c>
      <c r="AA39" s="24">
        <v>7</v>
      </c>
      <c r="AB39" s="24">
        <v>31</v>
      </c>
      <c r="AC39" s="24">
        <v>37</v>
      </c>
      <c r="AD39" s="24">
        <v>30</v>
      </c>
      <c r="AE39" s="24">
        <v>3</v>
      </c>
      <c r="AF39" s="24">
        <v>21</v>
      </c>
      <c r="AG39" s="24">
        <v>69</v>
      </c>
      <c r="AH39" s="24">
        <v>20</v>
      </c>
      <c r="AI39" s="24">
        <v>26</v>
      </c>
      <c r="AJ39" s="24">
        <v>37</v>
      </c>
    </row>
    <row r="40" spans="1:36" ht="15.9" customHeight="1" x14ac:dyDescent="0.35">
      <c r="A40" s="14">
        <v>2022</v>
      </c>
      <c r="B40" s="14">
        <v>35</v>
      </c>
      <c r="C40" s="15">
        <v>44802</v>
      </c>
      <c r="D40" s="20">
        <v>1071</v>
      </c>
      <c r="E40" s="24">
        <v>43</v>
      </c>
      <c r="F40" s="24">
        <v>43</v>
      </c>
      <c r="G40" s="24">
        <v>19</v>
      </c>
      <c r="H40" s="24">
        <v>21</v>
      </c>
      <c r="I40" s="24">
        <v>74</v>
      </c>
      <c r="J40" s="24">
        <v>8</v>
      </c>
      <c r="K40" s="24">
        <v>32</v>
      </c>
      <c r="L40" s="24">
        <v>37</v>
      </c>
      <c r="M40" s="24">
        <v>33</v>
      </c>
      <c r="N40" s="24">
        <v>27</v>
      </c>
      <c r="O40" s="24">
        <v>22</v>
      </c>
      <c r="P40" s="24">
        <v>20</v>
      </c>
      <c r="Q40" s="24">
        <v>33</v>
      </c>
      <c r="R40" s="24">
        <v>74</v>
      </c>
      <c r="S40" s="24">
        <v>103</v>
      </c>
      <c r="T40" s="24">
        <v>57</v>
      </c>
      <c r="U40" s="24">
        <v>21</v>
      </c>
      <c r="V40" s="24">
        <v>16</v>
      </c>
      <c r="W40" s="24">
        <v>21</v>
      </c>
      <c r="X40" s="24">
        <v>7</v>
      </c>
      <c r="Y40" s="24">
        <v>37</v>
      </c>
      <c r="Z40" s="24">
        <v>74</v>
      </c>
      <c r="AA40" s="24">
        <v>8</v>
      </c>
      <c r="AB40" s="24">
        <v>30</v>
      </c>
      <c r="AC40" s="24">
        <v>27</v>
      </c>
      <c r="AD40" s="24">
        <v>27</v>
      </c>
      <c r="AE40" s="24">
        <v>3</v>
      </c>
      <c r="AF40" s="24">
        <v>33</v>
      </c>
      <c r="AG40" s="24">
        <v>59</v>
      </c>
      <c r="AH40" s="24">
        <v>19</v>
      </c>
      <c r="AI40" s="24">
        <v>13</v>
      </c>
      <c r="AJ40" s="24">
        <v>30</v>
      </c>
    </row>
    <row r="41" spans="1:36" ht="15.9" customHeight="1" x14ac:dyDescent="0.35">
      <c r="A41" s="14">
        <v>2022</v>
      </c>
      <c r="B41" s="14">
        <v>36</v>
      </c>
      <c r="C41" s="15">
        <v>44809</v>
      </c>
      <c r="D41" s="20">
        <v>1129</v>
      </c>
      <c r="E41" s="24">
        <v>44</v>
      </c>
      <c r="F41" s="24">
        <v>49</v>
      </c>
      <c r="G41" s="24">
        <v>24</v>
      </c>
      <c r="H41" s="24">
        <v>32</v>
      </c>
      <c r="I41" s="24">
        <v>89</v>
      </c>
      <c r="J41" s="24">
        <v>7</v>
      </c>
      <c r="K41" s="24">
        <v>32</v>
      </c>
      <c r="L41" s="24">
        <v>35</v>
      </c>
      <c r="M41" s="24">
        <v>25</v>
      </c>
      <c r="N41" s="24">
        <v>20</v>
      </c>
      <c r="O41" s="24">
        <v>22</v>
      </c>
      <c r="P41" s="24">
        <v>18</v>
      </c>
      <c r="Q41" s="24">
        <v>46</v>
      </c>
      <c r="R41" s="24">
        <v>73</v>
      </c>
      <c r="S41" s="24">
        <v>97</v>
      </c>
      <c r="T41" s="24">
        <v>49</v>
      </c>
      <c r="U41" s="24">
        <v>29</v>
      </c>
      <c r="V41" s="24">
        <v>19</v>
      </c>
      <c r="W41" s="24">
        <v>25</v>
      </c>
      <c r="X41" s="24">
        <v>8</v>
      </c>
      <c r="Y41" s="24">
        <v>33</v>
      </c>
      <c r="Z41" s="24">
        <v>63</v>
      </c>
      <c r="AA41" s="24">
        <v>3</v>
      </c>
      <c r="AB41" s="24">
        <v>44</v>
      </c>
      <c r="AC41" s="24">
        <v>43</v>
      </c>
      <c r="AD41" s="24">
        <v>26</v>
      </c>
      <c r="AE41" s="24">
        <v>1</v>
      </c>
      <c r="AF41" s="24">
        <v>31</v>
      </c>
      <c r="AG41" s="24">
        <v>67</v>
      </c>
      <c r="AH41" s="24">
        <v>16</v>
      </c>
      <c r="AI41" s="24">
        <v>18</v>
      </c>
      <c r="AJ41" s="24">
        <v>41</v>
      </c>
    </row>
    <row r="42" spans="1:36" ht="15.9" customHeight="1" x14ac:dyDescent="0.35">
      <c r="A42" s="14">
        <v>2022</v>
      </c>
      <c r="B42" s="14">
        <v>37</v>
      </c>
      <c r="C42" s="15">
        <v>44816</v>
      </c>
      <c r="D42" s="20">
        <v>1135</v>
      </c>
      <c r="E42" s="24">
        <v>37</v>
      </c>
      <c r="F42" s="24">
        <v>50</v>
      </c>
      <c r="G42" s="24">
        <v>25</v>
      </c>
      <c r="H42" s="24">
        <v>20</v>
      </c>
      <c r="I42" s="24">
        <v>87</v>
      </c>
      <c r="J42" s="24">
        <v>16</v>
      </c>
      <c r="K42" s="24">
        <v>32</v>
      </c>
      <c r="L42" s="24">
        <v>40</v>
      </c>
      <c r="M42" s="24">
        <v>29</v>
      </c>
      <c r="N42" s="24">
        <v>19</v>
      </c>
      <c r="O42" s="24">
        <v>29</v>
      </c>
      <c r="P42" s="24">
        <v>19</v>
      </c>
      <c r="Q42" s="24">
        <v>31</v>
      </c>
      <c r="R42" s="24">
        <v>88</v>
      </c>
      <c r="S42" s="24">
        <v>109</v>
      </c>
      <c r="T42" s="24">
        <v>61</v>
      </c>
      <c r="U42" s="24">
        <v>21</v>
      </c>
      <c r="V42" s="24">
        <v>16</v>
      </c>
      <c r="W42" s="24">
        <v>16</v>
      </c>
      <c r="X42" s="24">
        <v>5</v>
      </c>
      <c r="Y42" s="24">
        <v>35</v>
      </c>
      <c r="Z42" s="24">
        <v>70</v>
      </c>
      <c r="AA42" s="24">
        <v>3</v>
      </c>
      <c r="AB42" s="24">
        <v>39</v>
      </c>
      <c r="AC42" s="24">
        <v>42</v>
      </c>
      <c r="AD42" s="24">
        <v>34</v>
      </c>
      <c r="AE42" s="24">
        <v>3</v>
      </c>
      <c r="AF42" s="24">
        <v>22</v>
      </c>
      <c r="AG42" s="24">
        <v>73</v>
      </c>
      <c r="AH42" s="24">
        <v>15</v>
      </c>
      <c r="AI42" s="24">
        <v>17</v>
      </c>
      <c r="AJ42" s="24">
        <v>32</v>
      </c>
    </row>
    <row r="43" spans="1:36" ht="15.9" customHeight="1" x14ac:dyDescent="0.35">
      <c r="A43" s="14">
        <v>2022</v>
      </c>
      <c r="B43" s="14">
        <v>38</v>
      </c>
      <c r="C43" s="15">
        <v>44823</v>
      </c>
      <c r="D43" s="20">
        <v>1001</v>
      </c>
      <c r="E43" s="24">
        <v>31</v>
      </c>
      <c r="F43" s="24">
        <v>37</v>
      </c>
      <c r="G43" s="24">
        <v>23</v>
      </c>
      <c r="H43" s="24">
        <v>22</v>
      </c>
      <c r="I43" s="24">
        <v>67</v>
      </c>
      <c r="J43" s="24">
        <v>10</v>
      </c>
      <c r="K43" s="24">
        <v>30</v>
      </c>
      <c r="L43" s="24">
        <v>25</v>
      </c>
      <c r="M43" s="24">
        <v>29</v>
      </c>
      <c r="N43" s="24">
        <v>19</v>
      </c>
      <c r="O43" s="24">
        <v>21</v>
      </c>
      <c r="P43" s="24">
        <v>14</v>
      </c>
      <c r="Q43" s="24">
        <v>35</v>
      </c>
      <c r="R43" s="24">
        <v>73</v>
      </c>
      <c r="S43" s="24">
        <v>90</v>
      </c>
      <c r="T43" s="24">
        <v>54</v>
      </c>
      <c r="U43" s="24">
        <v>14</v>
      </c>
      <c r="V43" s="24">
        <v>22</v>
      </c>
      <c r="W43" s="24">
        <v>19</v>
      </c>
      <c r="X43" s="24">
        <v>5</v>
      </c>
      <c r="Y43" s="24">
        <v>36</v>
      </c>
      <c r="Z43" s="24">
        <v>91</v>
      </c>
      <c r="AA43" s="24">
        <v>4</v>
      </c>
      <c r="AB43" s="24">
        <v>29</v>
      </c>
      <c r="AC43" s="24">
        <v>26</v>
      </c>
      <c r="AD43" s="24">
        <v>25</v>
      </c>
      <c r="AE43" s="24">
        <v>6</v>
      </c>
      <c r="AF43" s="24">
        <v>25</v>
      </c>
      <c r="AG43" s="24">
        <v>44</v>
      </c>
      <c r="AH43" s="24">
        <v>20</v>
      </c>
      <c r="AI43" s="24">
        <v>16</v>
      </c>
      <c r="AJ43" s="24">
        <v>39</v>
      </c>
    </row>
    <row r="44" spans="1:36" ht="15.9" customHeight="1" x14ac:dyDescent="0.35">
      <c r="A44" s="14">
        <v>2022</v>
      </c>
      <c r="B44" s="14">
        <v>39</v>
      </c>
      <c r="C44" s="15">
        <v>44830</v>
      </c>
      <c r="D44" s="20">
        <v>1250</v>
      </c>
      <c r="E44" s="24">
        <v>58</v>
      </c>
      <c r="F44" s="24">
        <v>36</v>
      </c>
      <c r="G44" s="24">
        <v>32</v>
      </c>
      <c r="H44" s="24">
        <v>24</v>
      </c>
      <c r="I44" s="24">
        <v>104</v>
      </c>
      <c r="J44" s="24">
        <v>18</v>
      </c>
      <c r="K44" s="24">
        <v>44</v>
      </c>
      <c r="L44" s="24">
        <v>38</v>
      </c>
      <c r="M44" s="24">
        <v>28</v>
      </c>
      <c r="N44" s="24">
        <v>25</v>
      </c>
      <c r="O44" s="24">
        <v>28</v>
      </c>
      <c r="P44" s="24">
        <v>20</v>
      </c>
      <c r="Q44" s="24">
        <v>46</v>
      </c>
      <c r="R44" s="24">
        <v>94</v>
      </c>
      <c r="S44" s="24">
        <v>100</v>
      </c>
      <c r="T44" s="24">
        <v>65</v>
      </c>
      <c r="U44" s="24">
        <v>24</v>
      </c>
      <c r="V44" s="24">
        <v>19</v>
      </c>
      <c r="W44" s="24">
        <v>17</v>
      </c>
      <c r="X44" s="24">
        <v>7</v>
      </c>
      <c r="Y44" s="24">
        <v>37</v>
      </c>
      <c r="Z44" s="24">
        <v>72</v>
      </c>
      <c r="AA44" s="24">
        <v>3</v>
      </c>
      <c r="AB44" s="24">
        <v>46</v>
      </c>
      <c r="AC44" s="24">
        <v>40</v>
      </c>
      <c r="AD44" s="24">
        <v>33</v>
      </c>
      <c r="AE44" s="24">
        <v>3</v>
      </c>
      <c r="AF44" s="24">
        <v>47</v>
      </c>
      <c r="AG44" s="24">
        <v>61</v>
      </c>
      <c r="AH44" s="24">
        <v>24</v>
      </c>
      <c r="AI44" s="24">
        <v>18</v>
      </c>
      <c r="AJ44" s="24">
        <v>39</v>
      </c>
    </row>
    <row r="45" spans="1:36" ht="15.9" customHeight="1" x14ac:dyDescent="0.35">
      <c r="A45" s="14">
        <v>2022</v>
      </c>
      <c r="B45" s="14">
        <v>40</v>
      </c>
      <c r="C45" s="15">
        <v>44837</v>
      </c>
      <c r="D45" s="20">
        <v>1296</v>
      </c>
      <c r="E45" s="24">
        <v>55</v>
      </c>
      <c r="F45" s="24">
        <v>63</v>
      </c>
      <c r="G45" s="24">
        <v>30</v>
      </c>
      <c r="H45" s="24">
        <v>19</v>
      </c>
      <c r="I45" s="24">
        <v>106</v>
      </c>
      <c r="J45" s="24">
        <v>13</v>
      </c>
      <c r="K45" s="24">
        <v>43</v>
      </c>
      <c r="L45" s="24">
        <v>37</v>
      </c>
      <c r="M45" s="24">
        <v>34</v>
      </c>
      <c r="N45" s="24">
        <v>23</v>
      </c>
      <c r="O45" s="24">
        <v>17</v>
      </c>
      <c r="P45" s="24">
        <v>20</v>
      </c>
      <c r="Q45" s="24">
        <v>35</v>
      </c>
      <c r="R45" s="24">
        <v>93</v>
      </c>
      <c r="S45" s="24">
        <v>155</v>
      </c>
      <c r="T45" s="24">
        <v>59</v>
      </c>
      <c r="U45" s="24">
        <v>26</v>
      </c>
      <c r="V45" s="24">
        <v>13</v>
      </c>
      <c r="W45" s="24">
        <v>28</v>
      </c>
      <c r="X45" s="24">
        <v>7</v>
      </c>
      <c r="Y45" s="24">
        <v>32</v>
      </c>
      <c r="Z45" s="24">
        <v>74</v>
      </c>
      <c r="AA45" s="24">
        <v>6</v>
      </c>
      <c r="AB45" s="24">
        <v>39</v>
      </c>
      <c r="AC45" s="24">
        <v>36</v>
      </c>
      <c r="AD45" s="24">
        <v>31</v>
      </c>
      <c r="AE45" s="24">
        <v>6</v>
      </c>
      <c r="AF45" s="24">
        <v>29</v>
      </c>
      <c r="AG45" s="24">
        <v>85</v>
      </c>
      <c r="AH45" s="24">
        <v>22</v>
      </c>
      <c r="AI45" s="24">
        <v>24</v>
      </c>
      <c r="AJ45" s="24">
        <v>36</v>
      </c>
    </row>
    <row r="46" spans="1:36" ht="15.9" customHeight="1" x14ac:dyDescent="0.35">
      <c r="A46" s="14">
        <v>2022</v>
      </c>
      <c r="B46" s="14">
        <v>41</v>
      </c>
      <c r="C46" s="15">
        <v>44844</v>
      </c>
      <c r="D46" s="20">
        <v>1264</v>
      </c>
      <c r="E46" s="24">
        <v>50</v>
      </c>
      <c r="F46" s="24">
        <v>55</v>
      </c>
      <c r="G46" s="24">
        <v>25</v>
      </c>
      <c r="H46" s="24">
        <v>26</v>
      </c>
      <c r="I46" s="24">
        <v>106</v>
      </c>
      <c r="J46" s="24">
        <v>16</v>
      </c>
      <c r="K46" s="24">
        <v>37</v>
      </c>
      <c r="L46" s="24">
        <v>23</v>
      </c>
      <c r="M46" s="24">
        <v>32</v>
      </c>
      <c r="N46" s="24">
        <v>24</v>
      </c>
      <c r="O46" s="24">
        <v>23</v>
      </c>
      <c r="P46" s="24">
        <v>20</v>
      </c>
      <c r="Q46" s="24">
        <v>39</v>
      </c>
      <c r="R46" s="24">
        <v>95</v>
      </c>
      <c r="S46" s="24">
        <v>141</v>
      </c>
      <c r="T46" s="24">
        <v>55</v>
      </c>
      <c r="U46" s="24">
        <v>20</v>
      </c>
      <c r="V46" s="24">
        <v>23</v>
      </c>
      <c r="W46" s="24">
        <v>22</v>
      </c>
      <c r="X46" s="24">
        <v>9</v>
      </c>
      <c r="Y46" s="24">
        <v>33</v>
      </c>
      <c r="Z46" s="24">
        <v>58</v>
      </c>
      <c r="AA46" s="24">
        <v>3</v>
      </c>
      <c r="AB46" s="24">
        <v>38</v>
      </c>
      <c r="AC46" s="24">
        <v>42</v>
      </c>
      <c r="AD46" s="24">
        <v>37</v>
      </c>
      <c r="AE46" s="24">
        <v>8</v>
      </c>
      <c r="AF46" s="24">
        <v>44</v>
      </c>
      <c r="AG46" s="24">
        <v>87</v>
      </c>
      <c r="AH46" s="24">
        <v>22</v>
      </c>
      <c r="AI46" s="24">
        <v>21</v>
      </c>
      <c r="AJ46" s="24">
        <v>30</v>
      </c>
    </row>
    <row r="47" spans="1:36" ht="15.9" customHeight="1" x14ac:dyDescent="0.35">
      <c r="A47" s="14">
        <v>2022</v>
      </c>
      <c r="B47" s="14">
        <v>42</v>
      </c>
      <c r="C47" s="15">
        <v>44851</v>
      </c>
      <c r="D47" s="20">
        <v>1243</v>
      </c>
      <c r="E47" s="24">
        <v>41</v>
      </c>
      <c r="F47" s="24">
        <v>59</v>
      </c>
      <c r="G47" s="24">
        <v>38</v>
      </c>
      <c r="H47" s="24">
        <v>30</v>
      </c>
      <c r="I47" s="24">
        <v>89</v>
      </c>
      <c r="J47" s="24">
        <v>17</v>
      </c>
      <c r="K47" s="24">
        <v>36</v>
      </c>
      <c r="L47" s="24">
        <v>25</v>
      </c>
      <c r="M47" s="24">
        <v>27</v>
      </c>
      <c r="N47" s="24">
        <v>24</v>
      </c>
      <c r="O47" s="24">
        <v>25</v>
      </c>
      <c r="P47" s="24">
        <v>19</v>
      </c>
      <c r="Q47" s="24">
        <v>46</v>
      </c>
      <c r="R47" s="24">
        <v>94</v>
      </c>
      <c r="S47" s="24">
        <v>124</v>
      </c>
      <c r="T47" s="24">
        <v>53</v>
      </c>
      <c r="U47" s="24">
        <v>18</v>
      </c>
      <c r="V47" s="24">
        <v>12</v>
      </c>
      <c r="W47" s="24">
        <v>15</v>
      </c>
      <c r="X47" s="24">
        <v>8</v>
      </c>
      <c r="Y47" s="24">
        <v>43</v>
      </c>
      <c r="Z47" s="24">
        <v>76</v>
      </c>
      <c r="AA47" s="24">
        <v>10</v>
      </c>
      <c r="AB47" s="24">
        <v>43</v>
      </c>
      <c r="AC47" s="24">
        <v>37</v>
      </c>
      <c r="AD47" s="24">
        <v>35</v>
      </c>
      <c r="AE47" s="24">
        <v>7</v>
      </c>
      <c r="AF47" s="24">
        <v>30</v>
      </c>
      <c r="AG47" s="24">
        <v>75</v>
      </c>
      <c r="AH47" s="24">
        <v>18</v>
      </c>
      <c r="AI47" s="24">
        <v>22</v>
      </c>
      <c r="AJ47" s="24">
        <v>47</v>
      </c>
    </row>
    <row r="48" spans="1:36" ht="15.9" customHeight="1" x14ac:dyDescent="0.35">
      <c r="A48" s="14">
        <v>2022</v>
      </c>
      <c r="B48" s="14">
        <v>43</v>
      </c>
      <c r="C48" s="15">
        <v>44858</v>
      </c>
      <c r="D48" s="20">
        <v>1290</v>
      </c>
      <c r="E48" s="24">
        <v>48</v>
      </c>
      <c r="F48" s="24">
        <v>69</v>
      </c>
      <c r="G48" s="24">
        <v>28</v>
      </c>
      <c r="H48" s="24">
        <v>14</v>
      </c>
      <c r="I48" s="24">
        <v>105</v>
      </c>
      <c r="J48" s="24">
        <v>13</v>
      </c>
      <c r="K48" s="24">
        <v>46</v>
      </c>
      <c r="L48" s="24">
        <v>24</v>
      </c>
      <c r="M48" s="24">
        <v>33</v>
      </c>
      <c r="N48" s="24">
        <v>27</v>
      </c>
      <c r="O48" s="24">
        <v>16</v>
      </c>
      <c r="P48" s="24">
        <v>14</v>
      </c>
      <c r="Q48" s="24">
        <v>39</v>
      </c>
      <c r="R48" s="24">
        <v>102</v>
      </c>
      <c r="S48" s="24">
        <v>130</v>
      </c>
      <c r="T48" s="24">
        <v>69</v>
      </c>
      <c r="U48" s="24">
        <v>25</v>
      </c>
      <c r="V48" s="24">
        <v>20</v>
      </c>
      <c r="W48" s="24">
        <v>31</v>
      </c>
      <c r="X48" s="24">
        <v>3</v>
      </c>
      <c r="Y48" s="24">
        <v>35</v>
      </c>
      <c r="Z48" s="24">
        <v>76</v>
      </c>
      <c r="AA48" s="24">
        <v>6</v>
      </c>
      <c r="AB48" s="24">
        <v>33</v>
      </c>
      <c r="AC48" s="24">
        <v>44</v>
      </c>
      <c r="AD48" s="24">
        <v>38</v>
      </c>
      <c r="AE48" s="24">
        <v>7</v>
      </c>
      <c r="AF48" s="24">
        <v>28</v>
      </c>
      <c r="AG48" s="24">
        <v>75</v>
      </c>
      <c r="AH48" s="24">
        <v>24</v>
      </c>
      <c r="AI48" s="24">
        <v>27</v>
      </c>
      <c r="AJ48" s="24">
        <v>41</v>
      </c>
    </row>
    <row r="49" spans="1:36" ht="15.9" customHeight="1" x14ac:dyDescent="0.35">
      <c r="A49" s="14">
        <v>2022</v>
      </c>
      <c r="B49" s="14">
        <v>44</v>
      </c>
      <c r="C49" s="15">
        <v>44865</v>
      </c>
      <c r="D49" s="20">
        <v>1278</v>
      </c>
      <c r="E49" s="24">
        <v>35</v>
      </c>
      <c r="F49" s="24">
        <v>50</v>
      </c>
      <c r="G49" s="24">
        <v>32</v>
      </c>
      <c r="H49" s="24">
        <v>16</v>
      </c>
      <c r="I49" s="24">
        <v>97</v>
      </c>
      <c r="J49" s="24">
        <v>26</v>
      </c>
      <c r="K49" s="24">
        <v>65</v>
      </c>
      <c r="L49" s="24">
        <v>43</v>
      </c>
      <c r="M49" s="24">
        <v>37</v>
      </c>
      <c r="N49" s="24">
        <v>32</v>
      </c>
      <c r="O49" s="24">
        <v>22</v>
      </c>
      <c r="P49" s="24">
        <v>26</v>
      </c>
      <c r="Q49" s="24">
        <v>46</v>
      </c>
      <c r="R49" s="24">
        <v>101</v>
      </c>
      <c r="S49" s="24">
        <v>111</v>
      </c>
      <c r="T49" s="24">
        <v>53</v>
      </c>
      <c r="U49" s="24">
        <v>22</v>
      </c>
      <c r="V49" s="24">
        <v>24</v>
      </c>
      <c r="W49" s="24">
        <v>15</v>
      </c>
      <c r="X49" s="24">
        <v>9</v>
      </c>
      <c r="Y49" s="24">
        <v>46</v>
      </c>
      <c r="Z49" s="24">
        <v>77</v>
      </c>
      <c r="AA49" s="24">
        <v>5</v>
      </c>
      <c r="AB49" s="24">
        <v>27</v>
      </c>
      <c r="AC49" s="24">
        <v>42</v>
      </c>
      <c r="AD49" s="24">
        <v>24</v>
      </c>
      <c r="AE49" s="24">
        <v>7</v>
      </c>
      <c r="AF49" s="24">
        <v>32</v>
      </c>
      <c r="AG49" s="24">
        <v>76</v>
      </c>
      <c r="AH49" s="24">
        <v>23</v>
      </c>
      <c r="AI49" s="24">
        <v>22</v>
      </c>
      <c r="AJ49" s="24">
        <v>35</v>
      </c>
    </row>
    <row r="50" spans="1:36" ht="15.9" customHeight="1" x14ac:dyDescent="0.35">
      <c r="A50" s="14">
        <v>2022</v>
      </c>
      <c r="B50" s="14">
        <v>45</v>
      </c>
      <c r="C50" s="15">
        <v>44872</v>
      </c>
      <c r="D50" s="20">
        <v>1235</v>
      </c>
      <c r="E50" s="24">
        <v>54</v>
      </c>
      <c r="F50" s="24">
        <v>56</v>
      </c>
      <c r="G50" s="24">
        <v>38</v>
      </c>
      <c r="H50" s="24">
        <v>29</v>
      </c>
      <c r="I50" s="24">
        <v>75</v>
      </c>
      <c r="J50" s="24">
        <v>14</v>
      </c>
      <c r="K50" s="24">
        <v>50</v>
      </c>
      <c r="L50" s="24">
        <v>39</v>
      </c>
      <c r="M50" s="24">
        <v>19</v>
      </c>
      <c r="N50" s="24">
        <v>22</v>
      </c>
      <c r="O50" s="24">
        <v>16</v>
      </c>
      <c r="P50" s="24">
        <v>27</v>
      </c>
      <c r="Q50" s="24">
        <v>49</v>
      </c>
      <c r="R50" s="24">
        <v>89</v>
      </c>
      <c r="S50" s="24">
        <v>121</v>
      </c>
      <c r="T50" s="24">
        <v>66</v>
      </c>
      <c r="U50" s="24">
        <v>25</v>
      </c>
      <c r="V50" s="24">
        <v>20</v>
      </c>
      <c r="W50" s="24">
        <v>22</v>
      </c>
      <c r="X50" s="24">
        <v>7</v>
      </c>
      <c r="Y50" s="24">
        <v>38</v>
      </c>
      <c r="Z50" s="24">
        <v>72</v>
      </c>
      <c r="AA50" s="24">
        <v>7</v>
      </c>
      <c r="AB50" s="24">
        <v>38</v>
      </c>
      <c r="AC50" s="24">
        <v>50</v>
      </c>
      <c r="AD50" s="24">
        <v>26</v>
      </c>
      <c r="AE50" s="24">
        <v>3</v>
      </c>
      <c r="AF50" s="24">
        <v>30</v>
      </c>
      <c r="AG50" s="24">
        <v>60</v>
      </c>
      <c r="AH50" s="24">
        <v>21</v>
      </c>
      <c r="AI50" s="24">
        <v>22</v>
      </c>
      <c r="AJ50" s="24">
        <v>30</v>
      </c>
    </row>
    <row r="51" spans="1:36" ht="15.9" customHeight="1" x14ac:dyDescent="0.35">
      <c r="A51" s="14">
        <v>2022</v>
      </c>
      <c r="B51" s="14">
        <v>46</v>
      </c>
      <c r="C51" s="15">
        <v>44879</v>
      </c>
      <c r="D51" s="20">
        <v>1291</v>
      </c>
      <c r="E51" s="24">
        <v>55</v>
      </c>
      <c r="F51" s="24">
        <v>47</v>
      </c>
      <c r="G51" s="24">
        <v>37</v>
      </c>
      <c r="H51" s="24">
        <v>24</v>
      </c>
      <c r="I51" s="24">
        <v>101</v>
      </c>
      <c r="J51" s="24">
        <v>16</v>
      </c>
      <c r="K51" s="24">
        <v>43</v>
      </c>
      <c r="L51" s="24">
        <v>18</v>
      </c>
      <c r="M51" s="24">
        <v>35</v>
      </c>
      <c r="N51" s="24">
        <v>26</v>
      </c>
      <c r="O51" s="24">
        <v>24</v>
      </c>
      <c r="P51" s="24">
        <v>21</v>
      </c>
      <c r="Q51" s="24">
        <v>37</v>
      </c>
      <c r="R51" s="24">
        <v>89</v>
      </c>
      <c r="S51" s="24">
        <v>136</v>
      </c>
      <c r="T51" s="24">
        <v>57</v>
      </c>
      <c r="U51" s="24">
        <v>19</v>
      </c>
      <c r="V51" s="24">
        <v>29</v>
      </c>
      <c r="W51" s="24">
        <v>13</v>
      </c>
      <c r="X51" s="24">
        <v>12</v>
      </c>
      <c r="Y51" s="24">
        <v>43</v>
      </c>
      <c r="Z51" s="24">
        <v>75</v>
      </c>
      <c r="AA51" s="24">
        <v>5</v>
      </c>
      <c r="AB51" s="24">
        <v>36</v>
      </c>
      <c r="AC51" s="24">
        <v>46</v>
      </c>
      <c r="AD51" s="24">
        <v>34</v>
      </c>
      <c r="AE51" s="24">
        <v>5</v>
      </c>
      <c r="AF51" s="24">
        <v>42</v>
      </c>
      <c r="AG51" s="24">
        <v>83</v>
      </c>
      <c r="AH51" s="24">
        <v>22</v>
      </c>
      <c r="AI51" s="24">
        <v>24</v>
      </c>
      <c r="AJ51" s="24">
        <v>37</v>
      </c>
    </row>
    <row r="52" spans="1:36" ht="15.9" customHeight="1" x14ac:dyDescent="0.35">
      <c r="A52" s="14">
        <v>2022</v>
      </c>
      <c r="B52" s="14">
        <v>47</v>
      </c>
      <c r="C52" s="15">
        <v>44886</v>
      </c>
      <c r="D52" s="20">
        <v>1271</v>
      </c>
      <c r="E52" s="24">
        <v>47</v>
      </c>
      <c r="F52" s="24">
        <v>59</v>
      </c>
      <c r="G52" s="24">
        <v>17</v>
      </c>
      <c r="H52" s="24">
        <v>19</v>
      </c>
      <c r="I52" s="24">
        <v>106</v>
      </c>
      <c r="J52" s="24">
        <v>14</v>
      </c>
      <c r="K52" s="24">
        <v>38</v>
      </c>
      <c r="L52" s="24">
        <v>40</v>
      </c>
      <c r="M52" s="24">
        <v>23</v>
      </c>
      <c r="N52" s="24">
        <v>25</v>
      </c>
      <c r="O52" s="24">
        <v>29</v>
      </c>
      <c r="P52" s="24">
        <v>19</v>
      </c>
      <c r="Q52" s="24">
        <v>36</v>
      </c>
      <c r="R52" s="24">
        <v>97</v>
      </c>
      <c r="S52" s="24">
        <v>128</v>
      </c>
      <c r="T52" s="24">
        <v>57</v>
      </c>
      <c r="U52" s="24">
        <v>22</v>
      </c>
      <c r="V52" s="24">
        <v>22</v>
      </c>
      <c r="W52" s="24">
        <v>22</v>
      </c>
      <c r="X52" s="24">
        <v>15</v>
      </c>
      <c r="Y52" s="24">
        <v>34</v>
      </c>
      <c r="Z52" s="24">
        <v>84</v>
      </c>
      <c r="AA52" s="24">
        <v>3</v>
      </c>
      <c r="AB52" s="24">
        <v>45</v>
      </c>
      <c r="AC52" s="24">
        <v>42</v>
      </c>
      <c r="AD52" s="24">
        <v>25</v>
      </c>
      <c r="AE52" s="24">
        <v>8</v>
      </c>
      <c r="AF52" s="24">
        <v>30</v>
      </c>
      <c r="AG52" s="24">
        <v>84</v>
      </c>
      <c r="AH52" s="24">
        <v>18</v>
      </c>
      <c r="AI52" s="24">
        <v>24</v>
      </c>
      <c r="AJ52" s="24">
        <v>39</v>
      </c>
    </row>
    <row r="53" spans="1:36" ht="15.9" customHeight="1" x14ac:dyDescent="0.35">
      <c r="A53" s="14">
        <v>2022</v>
      </c>
      <c r="B53" s="14">
        <v>48</v>
      </c>
      <c r="C53" s="15">
        <v>44893</v>
      </c>
      <c r="D53" s="20">
        <v>1239</v>
      </c>
      <c r="E53" s="24">
        <v>46</v>
      </c>
      <c r="F53" s="24">
        <v>46</v>
      </c>
      <c r="G53" s="24">
        <v>22</v>
      </c>
      <c r="H53" s="24">
        <v>13</v>
      </c>
      <c r="I53" s="24">
        <v>83</v>
      </c>
      <c r="J53" s="24">
        <v>10</v>
      </c>
      <c r="K53" s="24">
        <v>37</v>
      </c>
      <c r="L53" s="24">
        <v>24</v>
      </c>
      <c r="M53" s="24">
        <v>40</v>
      </c>
      <c r="N53" s="24">
        <v>43</v>
      </c>
      <c r="O53" s="24">
        <v>20</v>
      </c>
      <c r="P53" s="24">
        <v>14</v>
      </c>
      <c r="Q53" s="24">
        <v>35</v>
      </c>
      <c r="R53" s="24">
        <v>87</v>
      </c>
      <c r="S53" s="24">
        <v>117</v>
      </c>
      <c r="T53" s="24">
        <v>49</v>
      </c>
      <c r="U53" s="24">
        <v>28</v>
      </c>
      <c r="V53" s="24">
        <v>22</v>
      </c>
      <c r="W53" s="24">
        <v>36</v>
      </c>
      <c r="X53" s="24">
        <v>7</v>
      </c>
      <c r="Y53" s="24">
        <v>43</v>
      </c>
      <c r="Z53" s="24">
        <v>85</v>
      </c>
      <c r="AA53" s="24">
        <v>9</v>
      </c>
      <c r="AB53" s="24">
        <v>32</v>
      </c>
      <c r="AC53" s="24">
        <v>48</v>
      </c>
      <c r="AD53" s="24">
        <v>28</v>
      </c>
      <c r="AE53" s="24">
        <v>10</v>
      </c>
      <c r="AF53" s="24">
        <v>33</v>
      </c>
      <c r="AG53" s="24">
        <v>77</v>
      </c>
      <c r="AH53" s="24">
        <v>23</v>
      </c>
      <c r="AI53" s="24">
        <v>23</v>
      </c>
      <c r="AJ53" s="24">
        <v>49</v>
      </c>
    </row>
    <row r="54" spans="1:36" ht="15.9" customHeight="1" x14ac:dyDescent="0.35">
      <c r="A54" s="14">
        <v>2022</v>
      </c>
      <c r="B54" s="14">
        <v>49</v>
      </c>
      <c r="C54" s="15">
        <v>44900</v>
      </c>
      <c r="D54" s="20">
        <v>1301</v>
      </c>
      <c r="E54" s="24">
        <v>38</v>
      </c>
      <c r="F54" s="24">
        <v>55</v>
      </c>
      <c r="G54" s="24">
        <v>34</v>
      </c>
      <c r="H54" s="24">
        <v>28</v>
      </c>
      <c r="I54" s="24">
        <v>97</v>
      </c>
      <c r="J54" s="24">
        <v>13</v>
      </c>
      <c r="K54" s="24">
        <v>44</v>
      </c>
      <c r="L54" s="24">
        <v>40</v>
      </c>
      <c r="M54" s="24">
        <v>27</v>
      </c>
      <c r="N54" s="24">
        <v>17</v>
      </c>
      <c r="O54" s="24">
        <v>22</v>
      </c>
      <c r="P54" s="24">
        <v>8</v>
      </c>
      <c r="Q54" s="24">
        <v>31</v>
      </c>
      <c r="R54" s="24">
        <v>88</v>
      </c>
      <c r="S54" s="24">
        <v>151</v>
      </c>
      <c r="T54" s="24">
        <v>71</v>
      </c>
      <c r="U54" s="24">
        <v>20</v>
      </c>
      <c r="V54" s="24">
        <v>21</v>
      </c>
      <c r="W54" s="24">
        <v>17</v>
      </c>
      <c r="X54" s="24">
        <v>12</v>
      </c>
      <c r="Y54" s="24">
        <v>39</v>
      </c>
      <c r="Z54" s="24">
        <v>71</v>
      </c>
      <c r="AA54" s="24">
        <v>7</v>
      </c>
      <c r="AB54" s="24">
        <v>44</v>
      </c>
      <c r="AC54" s="24">
        <v>52</v>
      </c>
      <c r="AD54" s="24">
        <v>27</v>
      </c>
      <c r="AE54" s="24">
        <v>7</v>
      </c>
      <c r="AF54" s="24">
        <v>38</v>
      </c>
      <c r="AG54" s="24">
        <v>101</v>
      </c>
      <c r="AH54" s="24">
        <v>21</v>
      </c>
      <c r="AI54" s="24">
        <v>25</v>
      </c>
      <c r="AJ54" s="24">
        <v>35</v>
      </c>
    </row>
    <row r="55" spans="1:36" ht="15.9" customHeight="1" x14ac:dyDescent="0.35">
      <c r="A55" s="14">
        <v>2022</v>
      </c>
      <c r="B55" s="14">
        <v>50</v>
      </c>
      <c r="C55" s="15">
        <v>44907</v>
      </c>
      <c r="D55" s="20">
        <v>1321</v>
      </c>
      <c r="E55" s="24">
        <v>42</v>
      </c>
      <c r="F55" s="24">
        <v>52</v>
      </c>
      <c r="G55" s="24">
        <v>33</v>
      </c>
      <c r="H55" s="24">
        <v>27</v>
      </c>
      <c r="I55" s="24">
        <v>108</v>
      </c>
      <c r="J55" s="24">
        <v>8</v>
      </c>
      <c r="K55" s="24">
        <v>55</v>
      </c>
      <c r="L55" s="24">
        <v>30</v>
      </c>
      <c r="M55" s="24">
        <v>33</v>
      </c>
      <c r="N55" s="24">
        <v>40</v>
      </c>
      <c r="O55" s="24">
        <v>21</v>
      </c>
      <c r="P55" s="24">
        <v>20</v>
      </c>
      <c r="Q55" s="24">
        <v>51</v>
      </c>
      <c r="R55" s="24">
        <v>103</v>
      </c>
      <c r="S55" s="24">
        <v>131</v>
      </c>
      <c r="T55" s="24">
        <v>60</v>
      </c>
      <c r="U55" s="24">
        <v>21</v>
      </c>
      <c r="V55" s="24">
        <v>24</v>
      </c>
      <c r="W55" s="24">
        <v>19</v>
      </c>
      <c r="X55" s="24">
        <v>11</v>
      </c>
      <c r="Y55" s="24">
        <v>31</v>
      </c>
      <c r="Z55" s="24">
        <v>82</v>
      </c>
      <c r="AA55" s="24">
        <v>6</v>
      </c>
      <c r="AB55" s="24">
        <v>41</v>
      </c>
      <c r="AC55" s="24">
        <v>45</v>
      </c>
      <c r="AD55" s="24">
        <v>28</v>
      </c>
      <c r="AE55" s="24">
        <v>3</v>
      </c>
      <c r="AF55" s="24">
        <v>31</v>
      </c>
      <c r="AG55" s="24">
        <v>72</v>
      </c>
      <c r="AH55" s="24">
        <v>27</v>
      </c>
      <c r="AI55" s="24">
        <v>27</v>
      </c>
      <c r="AJ55" s="24">
        <v>39</v>
      </c>
    </row>
    <row r="56" spans="1:36" ht="15.9" customHeight="1" x14ac:dyDescent="0.35">
      <c r="A56" s="14">
        <v>2022</v>
      </c>
      <c r="B56" s="14">
        <v>51</v>
      </c>
      <c r="C56" s="15">
        <v>44914</v>
      </c>
      <c r="D56" s="20">
        <v>1611</v>
      </c>
      <c r="E56" s="24">
        <v>57</v>
      </c>
      <c r="F56" s="24">
        <v>61</v>
      </c>
      <c r="G56" s="24">
        <v>54</v>
      </c>
      <c r="H56" s="24">
        <v>21</v>
      </c>
      <c r="I56" s="24">
        <v>103</v>
      </c>
      <c r="J56" s="24">
        <v>13</v>
      </c>
      <c r="K56" s="24">
        <v>57</v>
      </c>
      <c r="L56" s="24">
        <v>48</v>
      </c>
      <c r="M56" s="24">
        <v>60</v>
      </c>
      <c r="N56" s="24">
        <v>38</v>
      </c>
      <c r="O56" s="24">
        <v>28</v>
      </c>
      <c r="P56" s="24">
        <v>15</v>
      </c>
      <c r="Q56" s="24">
        <v>49</v>
      </c>
      <c r="R56" s="24">
        <v>94</v>
      </c>
      <c r="S56" s="24">
        <v>163</v>
      </c>
      <c r="T56" s="24">
        <v>95</v>
      </c>
      <c r="U56" s="24">
        <v>30</v>
      </c>
      <c r="V56" s="24">
        <v>31</v>
      </c>
      <c r="W56" s="24">
        <v>27</v>
      </c>
      <c r="X56" s="24">
        <v>8</v>
      </c>
      <c r="Y56" s="24">
        <v>51</v>
      </c>
      <c r="Z56" s="24">
        <v>103</v>
      </c>
      <c r="AA56" s="24">
        <v>8</v>
      </c>
      <c r="AB56" s="24">
        <v>61</v>
      </c>
      <c r="AC56" s="24">
        <v>52</v>
      </c>
      <c r="AD56" s="24">
        <v>27</v>
      </c>
      <c r="AE56" s="24">
        <v>9</v>
      </c>
      <c r="AF56" s="24">
        <v>41</v>
      </c>
      <c r="AG56" s="24">
        <v>107</v>
      </c>
      <c r="AH56" s="24">
        <v>29</v>
      </c>
      <c r="AI56" s="24">
        <v>32</v>
      </c>
      <c r="AJ56" s="24">
        <v>39</v>
      </c>
    </row>
    <row r="57" spans="1:36" ht="15.9" customHeight="1" x14ac:dyDescent="0.35">
      <c r="A57" s="14">
        <v>2022</v>
      </c>
      <c r="B57" s="14">
        <v>52</v>
      </c>
      <c r="C57" s="15">
        <v>44921</v>
      </c>
      <c r="D57" s="20">
        <v>1198</v>
      </c>
      <c r="E57" s="24">
        <v>55</v>
      </c>
      <c r="F57" s="24">
        <v>53</v>
      </c>
      <c r="G57" s="24">
        <v>30</v>
      </c>
      <c r="H57" s="24">
        <v>21</v>
      </c>
      <c r="I57" s="24">
        <v>113</v>
      </c>
      <c r="J57" s="24">
        <v>17</v>
      </c>
      <c r="K57" s="24">
        <v>51</v>
      </c>
      <c r="L57" s="24">
        <v>39</v>
      </c>
      <c r="M57" s="24">
        <v>33</v>
      </c>
      <c r="N57" s="24">
        <v>33</v>
      </c>
      <c r="O57" s="24">
        <v>34</v>
      </c>
      <c r="P57" s="24">
        <v>24</v>
      </c>
      <c r="Q57" s="24">
        <v>28</v>
      </c>
      <c r="R57" s="24">
        <v>82</v>
      </c>
      <c r="S57" s="24">
        <v>89</v>
      </c>
      <c r="T57" s="24">
        <v>47</v>
      </c>
      <c r="U57" s="24">
        <v>18</v>
      </c>
      <c r="V57" s="24">
        <v>15</v>
      </c>
      <c r="W57" s="24">
        <v>25</v>
      </c>
      <c r="X57" s="24">
        <v>9</v>
      </c>
      <c r="Y57" s="24">
        <v>39</v>
      </c>
      <c r="Z57" s="24">
        <v>65</v>
      </c>
      <c r="AA57" s="24">
        <v>4</v>
      </c>
      <c r="AB57" s="24">
        <v>32</v>
      </c>
      <c r="AC57" s="24">
        <v>29</v>
      </c>
      <c r="AD57" s="24">
        <v>30</v>
      </c>
      <c r="AE57" s="24">
        <v>7</v>
      </c>
      <c r="AF57" s="24">
        <v>21</v>
      </c>
      <c r="AG57" s="24">
        <v>66</v>
      </c>
      <c r="AH57" s="24">
        <v>29</v>
      </c>
      <c r="AI57" s="24">
        <v>31</v>
      </c>
      <c r="AJ57" s="24">
        <v>29</v>
      </c>
    </row>
  </sheetData>
  <hyperlinks>
    <hyperlink ref="A4" location="Contents!A1" display="Back to table of contents" xr:uid="{00000000-0004-0000-08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A44643312</value>
    </field>
    <field name="Objective-Title">
      <value order="0">NRS - Deaths registered weekly in Scotland - week 29 2023 - tables and figures</value>
    </field>
    <field name="Objective-Description">
      <value order="0"/>
    </field>
    <field name="Objective-CreationStamp">
      <value order="0">2023-07-26T08:37:39Z</value>
    </field>
    <field name="Objective-IsApproved">
      <value order="0">false</value>
    </field>
    <field name="Objective-IsPublished">
      <value order="0">false</value>
    </field>
    <field name="Objective-DatePublished">
      <value order="0"/>
    </field>
    <field name="Objective-ModificationStamp">
      <value order="0">2023-07-26T08:37:44Z</value>
    </field>
    <field name="Objective-Owner">
      <value order="0">Watson, Beth B (U442941)</value>
    </field>
    <field name="Objective-Path">
      <value order="0">Objective Global Folder:SG File Plan:People, communities and living:Population and migration:Demography:Research and analysis: Demography:National Records of Scotland (NRS): Vital Events: Publications: Deaths registered weekly in Scotland: 2023-2028</value>
    </field>
    <field name="Objective-Parent">
      <value order="0">National Records of Scotland (NRS): Vital Events: Publications: Deaths registered weekly in Scotland: 2023-2028</value>
    </field>
    <field name="Objective-State">
      <value order="0">Being Drafted</value>
    </field>
    <field name="Objective-VersionId">
      <value order="0">vA66758492</value>
    </field>
    <field name="Objective-Version">
      <value order="0">0.1</value>
    </field>
    <field name="Objective-VersionNumber">
      <value order="0">1</value>
    </field>
    <field name="Objective-VersionComment">
      <value order="0"/>
    </field>
    <field name="Objective-FileNumber">
      <value order="0">STAT/556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Contents</vt:lpstr>
      <vt:lpstr>Notes</vt:lpstr>
      <vt:lpstr>1</vt:lpstr>
      <vt:lpstr>2</vt:lpstr>
      <vt:lpstr>3</vt:lpstr>
      <vt:lpstr>4</vt:lpstr>
      <vt:lpstr>5</vt:lpstr>
      <vt:lpstr>6</vt:lpstr>
      <vt:lpstr>7</vt:lpstr>
      <vt:lpstr>8</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2021-08-26T18:48:30Z</dcterms:created>
  <dcterms:modified xsi:type="dcterms:W3CDTF">2023-08-02T14:45:32Z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A44643312</vt:lpwstr>
  </property>
  <property fmtid="{D5CDD505-2E9C-101B-9397-08002B2CF9AE}" pid="4" name="Objective-Title">
    <vt:lpwstr>NRS - Deaths registered weekly in Scotland - week 29 2023 - tables and figures</vt:lpwstr>
  </property>
  <property fmtid="{D5CDD505-2E9C-101B-9397-08002B2CF9AE}" pid="5" name="Objective-Description">
    <vt:lpwstr/>
  </property>
  <property fmtid="{D5CDD505-2E9C-101B-9397-08002B2CF9AE}" pid="6" name="Objective-CreationStamp">
    <vt:filetime>2023-07-26T08:37:39Z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2023-07-26T08:37:44Z</vt:filetime>
  </property>
  <property fmtid="{D5CDD505-2E9C-101B-9397-08002B2CF9AE}" pid="11" name="Objective-Owner">
    <vt:lpwstr>Watson, Beth B (U442941)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registered weekly in Scotland: 2023-2028</vt:lpwstr>
  </property>
  <property fmtid="{D5CDD505-2E9C-101B-9397-08002B2CF9AE}" pid="13" name="Objective-Parent">
    <vt:lpwstr>National Records of Scotland (NRS): Vital Events: Publications: Deaths registered weekly in Scotland: 2023-2028</vt:lpwstr>
  </property>
  <property fmtid="{D5CDD505-2E9C-101B-9397-08002B2CF9AE}" pid="14" name="Objective-State">
    <vt:lpwstr>Being Drafted</vt:lpwstr>
  </property>
  <property fmtid="{D5CDD505-2E9C-101B-9397-08002B2CF9AE}" pid="15" name="Objective-VersionId">
    <vt:lpwstr>vA66758492</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
  </property>
  <property fmtid="{D5CDD505-2E9C-101B-9397-08002B2CF9AE}" pid="19" name="Objective-FileNumber">
    <vt:lpwstr>STAT/556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